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240" windowWidth="20736" windowHeight="6816" activeTab="1"/>
  </bookViews>
  <sheets>
    <sheet name="Հավելված 3 Մաս 1" sheetId="21" r:id="rId1"/>
    <sheet name="Հավելված 3 Մաս 2" sheetId="23" r:id="rId2"/>
    <sheet name="Հավելված 3 Մաս 3" sheetId="24" r:id="rId3"/>
    <sheet name="Հավելված 3 Մաս 4" sheetId="25" r:id="rId4"/>
    <sheet name="Աղյուսակ Ա. (կատարողի բացվածք)" sheetId="26" r:id="rId5"/>
  </sheets>
  <definedNames>
    <definedName name="_ftn1" localSheetId="0">'Հավելված 3 Մաս 1'!#REF!</definedName>
    <definedName name="_ftn1" localSheetId="1">'Հավելված 3 Մաս 2'!#REF!</definedName>
    <definedName name="_ftn1" localSheetId="2">'Հավելված 3 Մաս 3'!#REF!</definedName>
    <definedName name="_ftn1" localSheetId="3">'Հավելված 3 Մաս 4'!#REF!</definedName>
    <definedName name="_ftn10" localSheetId="0">'Հավելված 3 Մաս 1'!#REF!</definedName>
    <definedName name="_ftn10" localSheetId="1">'Հավելված 3 Մաս 2'!#REF!</definedName>
    <definedName name="_ftn10" localSheetId="2">'Հավելված 3 Մաս 3'!#REF!</definedName>
    <definedName name="_ftn10" localSheetId="3">'Հավելված 3 Մաս 4'!#REF!</definedName>
    <definedName name="_ftn11" localSheetId="0">'Հավելված 3 Մաս 1'!#REF!</definedName>
    <definedName name="_ftn11" localSheetId="1">'Հավելված 3 Մաս 2'!#REF!</definedName>
    <definedName name="_ftn11" localSheetId="2">'Հավելված 3 Մաս 3'!#REF!</definedName>
    <definedName name="_ftn11" localSheetId="3">'Հավելված 3 Մաս 4'!#REF!</definedName>
    <definedName name="_ftn12" localSheetId="0">'Հավելված 3 Մաս 1'!#REF!</definedName>
    <definedName name="_ftn12" localSheetId="1">'Հավելված 3 Մաս 2'!#REF!</definedName>
    <definedName name="_ftn12" localSheetId="2">'Հավելված 3 Մաս 3'!#REF!</definedName>
    <definedName name="_ftn12" localSheetId="3">'Հավելված 3 Մաս 4'!#REF!</definedName>
    <definedName name="_ftn13" localSheetId="0">'Հավելված 3 Մաս 1'!#REF!</definedName>
    <definedName name="_ftn13" localSheetId="1">'Հավելված 3 Մաս 2'!#REF!</definedName>
    <definedName name="_ftn13" localSheetId="2">'Հավելված 3 Մաս 3'!#REF!</definedName>
    <definedName name="_ftn13" localSheetId="3">'Հավելված 3 Մաս 4'!#REF!</definedName>
    <definedName name="_ftn14" localSheetId="0">'Հավելված 3 Մաս 1'!#REF!</definedName>
    <definedName name="_ftn14" localSheetId="1">'Հավելված 3 Մաս 2'!#REF!</definedName>
    <definedName name="_ftn14" localSheetId="2">'Հավելված 3 Մաս 3'!#REF!</definedName>
    <definedName name="_ftn14" localSheetId="3">'Հավելված 3 Մաս 4'!#REF!</definedName>
    <definedName name="_ftn15" localSheetId="0">'Հավելված 3 Մաս 1'!#REF!</definedName>
    <definedName name="_ftn15" localSheetId="1">'Հավելված 3 Մաս 2'!#REF!</definedName>
    <definedName name="_ftn15" localSheetId="2">'Հավելված 3 Մաս 3'!#REF!</definedName>
    <definedName name="_ftn15" localSheetId="3">'Հավելված 3 Մաս 4'!#REF!</definedName>
    <definedName name="_ftn16" localSheetId="0">'Հավելված 3 Մաս 1'!#REF!</definedName>
    <definedName name="_ftn16" localSheetId="1">'Հավելված 3 Մաս 2'!#REF!</definedName>
    <definedName name="_ftn16" localSheetId="2">'Հավելված 3 Մաս 3'!#REF!</definedName>
    <definedName name="_ftn16" localSheetId="3">'Հավելված 3 Մաս 4'!#REF!</definedName>
    <definedName name="_ftn17" localSheetId="0">'Հավելված 3 Մաս 1'!#REF!</definedName>
    <definedName name="_ftn17" localSheetId="1">'Հավելված 3 Մաս 2'!#REF!</definedName>
    <definedName name="_ftn17" localSheetId="2">'Հավելված 3 Մաս 3'!#REF!</definedName>
    <definedName name="_ftn17" localSheetId="3">'Հավելված 3 Մաս 4'!#REF!</definedName>
    <definedName name="_ftn18" localSheetId="0">'Հավելված 3 Մաս 1'!#REF!</definedName>
    <definedName name="_ftn18" localSheetId="1">'Հավելված 3 Մաս 2'!#REF!</definedName>
    <definedName name="_ftn18" localSheetId="2">'Հավելված 3 Մաս 3'!#REF!</definedName>
    <definedName name="_ftn18" localSheetId="3">'Հավելված 3 Մաս 4'!#REF!</definedName>
    <definedName name="_ftn19" localSheetId="0">'Հավելված 3 Մաս 1'!#REF!</definedName>
    <definedName name="_ftn19" localSheetId="1">'Հավելված 3 Մաս 2'!#REF!</definedName>
    <definedName name="_ftn19" localSheetId="2">'Հավելված 3 Մաս 3'!#REF!</definedName>
    <definedName name="_ftn19" localSheetId="3">'Հավելված 3 Մաս 4'!#REF!</definedName>
    <definedName name="_ftn2" localSheetId="0">'Հավելված 3 Մաս 1'!#REF!</definedName>
    <definedName name="_ftn2" localSheetId="1">'Հավելված 3 Մաս 2'!#REF!</definedName>
    <definedName name="_ftn2" localSheetId="2">'Հավելված 3 Մաս 3'!#REF!</definedName>
    <definedName name="_ftn2" localSheetId="3">'Հավելված 3 Մաս 4'!#REF!</definedName>
    <definedName name="_ftn20" localSheetId="0">'Հավելված 3 Մաս 1'!#REF!</definedName>
    <definedName name="_ftn20" localSheetId="1">'Հավելված 3 Մաս 2'!#REF!</definedName>
    <definedName name="_ftn20" localSheetId="2">'Հավելված 3 Մաս 3'!$B$20</definedName>
    <definedName name="_ftn20" localSheetId="3">'Հավելված 3 Մաս 4'!#REF!</definedName>
    <definedName name="_ftn21" localSheetId="0">'Հավելված 3 Մաս 1'!#REF!</definedName>
    <definedName name="_ftn21" localSheetId="1">'Հավելված 3 Մաս 2'!#REF!</definedName>
    <definedName name="_ftn21" localSheetId="2">'Հավելված 3 Մաս 3'!$B$21</definedName>
    <definedName name="_ftn21" localSheetId="3">'Հավելված 3 Մաս 4'!#REF!</definedName>
    <definedName name="_ftn22" localSheetId="0">'Հավելված 3 Մաս 1'!#REF!</definedName>
    <definedName name="_ftn22" localSheetId="1">'Հավելված 3 Մաս 2'!#REF!</definedName>
    <definedName name="_ftn22" localSheetId="2">'Հավելված 3 Մաս 3'!$B$22</definedName>
    <definedName name="_ftn22" localSheetId="3">'Հավելված 3 Մաս 4'!#REF!</definedName>
    <definedName name="_ftn3" localSheetId="0">'Հավելված 3 Մաս 1'!#REF!</definedName>
    <definedName name="_ftn3" localSheetId="1">'Հավելված 3 Մաս 2'!#REF!</definedName>
    <definedName name="_ftn3" localSheetId="2">'Հավելված 3 Մաս 3'!#REF!</definedName>
    <definedName name="_ftn3" localSheetId="3">'Հավելված 3 Մաս 4'!#REF!</definedName>
    <definedName name="_ftn4" localSheetId="0">'Հավելված 3 Մաս 1'!#REF!</definedName>
    <definedName name="_ftn4" localSheetId="1">'Հավելված 3 Մաս 2'!#REF!</definedName>
    <definedName name="_ftn4" localSheetId="2">'Հավելված 3 Մաս 3'!#REF!</definedName>
    <definedName name="_ftn4" localSheetId="3">'Հավելված 3 Մաս 4'!#REF!</definedName>
    <definedName name="_ftn5" localSheetId="0">'Հավելված 3 Մաս 1'!#REF!</definedName>
    <definedName name="_ftn5" localSheetId="1">'Հավելված 3 Մաս 2'!#REF!</definedName>
    <definedName name="_ftn5" localSheetId="2">'Հավելված 3 Մաս 3'!#REF!</definedName>
    <definedName name="_ftn5" localSheetId="3">'Հավելված 3 Մաս 4'!#REF!</definedName>
    <definedName name="_ftn6" localSheetId="0">'Հավելված 3 Մաս 1'!#REF!</definedName>
    <definedName name="_ftn6" localSheetId="1">'Հավելված 3 Մաս 2'!#REF!</definedName>
    <definedName name="_ftn6" localSheetId="2">'Հավելված 3 Մաս 3'!#REF!</definedName>
    <definedName name="_ftn6" localSheetId="3">'Հավելված 3 Մաս 4'!#REF!</definedName>
    <definedName name="_ftn7" localSheetId="0">'Հավելված 3 Մաս 1'!#REF!</definedName>
    <definedName name="_ftn7" localSheetId="1">'Հավելված 3 Մաս 2'!#REF!</definedName>
    <definedName name="_ftn7" localSheetId="2">'Հավելված 3 Մաս 3'!#REF!</definedName>
    <definedName name="_ftn7" localSheetId="3">'Հավելված 3 Մաս 4'!#REF!</definedName>
    <definedName name="_ftn8" localSheetId="0">'Հավելված 3 Մաս 1'!#REF!</definedName>
    <definedName name="_ftn8" localSheetId="1">'Հավելված 3 Մաս 2'!#REF!</definedName>
    <definedName name="_ftn8" localSheetId="2">'Հավելված 3 Մաս 3'!#REF!</definedName>
    <definedName name="_ftn8" localSheetId="3">'Հավելված 3 Մաս 4'!#REF!</definedName>
    <definedName name="_ftn9" localSheetId="0">'Հավելված 3 Մաս 1'!#REF!</definedName>
    <definedName name="_ftn9" localSheetId="1">'Հավելված 3 Մաս 2'!#REF!</definedName>
    <definedName name="_ftn9" localSheetId="2">'Հավելված 3 Մաս 3'!#REF!</definedName>
    <definedName name="_ftn9" localSheetId="3">'Հավելված 3 Մաս 4'!#REF!</definedName>
    <definedName name="_ftnref1" localSheetId="0">'Հավելված 3 Մաս 1'!#REF!</definedName>
    <definedName name="_ftnref1" localSheetId="1">'Հավելված 3 Մաս 2'!$B$2</definedName>
    <definedName name="_ftnref1" localSheetId="2">'Հավելված 3 Մաս 3'!#REF!</definedName>
    <definedName name="_ftnref1" localSheetId="3">'Հավելված 3 Մաս 4'!$B$2</definedName>
    <definedName name="_ftnref10" localSheetId="0">'Հավելված 3 Մաս 1'!#REF!</definedName>
    <definedName name="_ftnref10" localSheetId="1">'Հավելված 3 Մաս 2'!#REF!</definedName>
    <definedName name="_ftnref10" localSheetId="2">'Հավելված 3 Մաս 3'!#REF!</definedName>
    <definedName name="_ftnref10" localSheetId="3">'Հավելված 3 Մաս 4'!#REF!</definedName>
    <definedName name="_ftnref11" localSheetId="0">'Հավելված 3 Մաս 1'!#REF!</definedName>
    <definedName name="_ftnref11" localSheetId="1">'Հավելված 3 Մաս 2'!#REF!</definedName>
    <definedName name="_ftnref11" localSheetId="2">'Հավելված 3 Մաս 3'!#REF!</definedName>
    <definedName name="_ftnref11" localSheetId="3">'Հավելված 3 Մաս 4'!#REF!</definedName>
    <definedName name="_ftnref12" localSheetId="0">'Հավելված 3 Մաս 1'!#REF!</definedName>
    <definedName name="_ftnref12" localSheetId="1">'Հավելված 3 Մաս 2'!#REF!</definedName>
    <definedName name="_ftnref12" localSheetId="2">'Հավելված 3 Մաս 3'!$B$6</definedName>
    <definedName name="_ftnref12" localSheetId="3">'Հավելված 3 Մաս 4'!#REF!</definedName>
    <definedName name="_ftnref13" localSheetId="0">'Հավելված 3 Մաս 1'!#REF!</definedName>
    <definedName name="_ftnref13" localSheetId="1">'Հավելված 3 Մաս 2'!#REF!</definedName>
    <definedName name="_ftnref13" localSheetId="2">'Հավելված 3 Մաս 3'!#REF!</definedName>
    <definedName name="_ftnref13" localSheetId="3">'Հավելված 3 Մաս 4'!$B$7</definedName>
    <definedName name="_ftnref14" localSheetId="0">'Հավելված 3 Մաս 1'!#REF!</definedName>
    <definedName name="_ftnref14" localSheetId="1">'Հավելված 3 Մաս 2'!#REF!</definedName>
    <definedName name="_ftnref14" localSheetId="2">'Հավելված 3 Մաս 3'!#REF!</definedName>
    <definedName name="_ftnref14" localSheetId="3">'Հավելված 3 Մաս 4'!$B$12</definedName>
    <definedName name="_ftnref15" localSheetId="0">'Հավելված 3 Մաս 1'!#REF!</definedName>
    <definedName name="_ftnref15" localSheetId="1">'Հավելված 3 Մաս 2'!#REF!</definedName>
    <definedName name="_ftnref15" localSheetId="2">'Հավելված 3 Մաս 3'!#REF!</definedName>
    <definedName name="_ftnref15" localSheetId="3">'Հավելված 3 Մաս 4'!#REF!</definedName>
    <definedName name="_ftnref16" localSheetId="0">'Հավելված 3 Մաս 1'!#REF!</definedName>
    <definedName name="_ftnref16" localSheetId="1">'Հավելված 3 Մաս 2'!#REF!</definedName>
    <definedName name="_ftnref16" localSheetId="2">'Հավելված 3 Մաս 3'!#REF!</definedName>
    <definedName name="_ftnref16" localSheetId="3">'Հավելված 3 Մաս 4'!#REF!</definedName>
    <definedName name="_ftnref17" localSheetId="0">'Հավելված 3 Մաս 1'!#REF!</definedName>
    <definedName name="_ftnref17" localSheetId="1">'Հավելված 3 Մաս 2'!#REF!</definedName>
    <definedName name="_ftnref17" localSheetId="2">'Հավելված 3 Մաս 3'!#REF!</definedName>
    <definedName name="_ftnref17" localSheetId="3">'Հավելված 3 Մաս 4'!#REF!</definedName>
    <definedName name="_ftnref18" localSheetId="0">'Հավելված 3 Մաս 1'!#REF!</definedName>
    <definedName name="_ftnref18" localSheetId="1">'Հավելված 3 Մաս 2'!#REF!</definedName>
    <definedName name="_ftnref18" localSheetId="2">'Հավելված 3 Մաս 3'!#REF!</definedName>
    <definedName name="_ftnref18" localSheetId="3">'Հավելված 3 Մաս 4'!#REF!</definedName>
    <definedName name="_ftnref19" localSheetId="0">'Հավելված 3 Մաս 1'!#REF!</definedName>
    <definedName name="_ftnref19" localSheetId="1">'Հավելված 3 Մաս 2'!#REF!</definedName>
    <definedName name="_ftnref19" localSheetId="2">'Հավելված 3 Մաս 3'!#REF!</definedName>
    <definedName name="_ftnref19" localSheetId="3">'Հավելված 3 Մաս 4'!#REF!</definedName>
    <definedName name="_ftnref2" localSheetId="0">'Հավելված 3 Մաս 1'!#REF!</definedName>
    <definedName name="_ftnref2" localSheetId="1">'Հավելված 3 Մաս 2'!#REF!</definedName>
    <definedName name="_ftnref2" localSheetId="2">'Հավելված 3 Մաս 3'!#REF!</definedName>
    <definedName name="_ftnref2" localSheetId="3">'Հավելված 3 Մաս 4'!#REF!</definedName>
    <definedName name="_ftnref20" localSheetId="0">'Հավելված 3 Մաս 1'!#REF!</definedName>
    <definedName name="_ftnref20" localSheetId="1">'Հավելված 3 Մաս 2'!#REF!</definedName>
    <definedName name="_ftnref20" localSheetId="2">'Հավելված 3 Մաս 3'!#REF!</definedName>
    <definedName name="_ftnref20" localSheetId="3">'Հավելված 3 Մաս 4'!$L$18</definedName>
    <definedName name="_ftnref21" localSheetId="0">'Հավելված 3 Մաս 1'!#REF!</definedName>
    <definedName name="_ftnref21" localSheetId="1">'Հավելված 3 Մաս 2'!#REF!</definedName>
    <definedName name="_ftnref21" localSheetId="2">'Հավելված 3 Մաս 3'!#REF!</definedName>
    <definedName name="_ftnref21" localSheetId="3">'Հավելված 3 Մաս 4'!#REF!</definedName>
    <definedName name="_ftnref22" localSheetId="0">'Հավելված 3 Մաս 1'!#REF!</definedName>
    <definedName name="_ftnref22" localSheetId="1">'Հավելված 3 Մաս 2'!#REF!</definedName>
    <definedName name="_ftnref22" localSheetId="2">'Հավելված 3 Մաս 3'!#REF!</definedName>
    <definedName name="_ftnref22" localSheetId="3">'Հավելված 3 Մաս 4'!#REF!</definedName>
    <definedName name="_ftnref3" localSheetId="0">'Հավելված 3 Մաս 1'!#REF!</definedName>
    <definedName name="_ftnref3" localSheetId="1">'Հավելված 3 Մաս 2'!#REF!</definedName>
    <definedName name="_ftnref3" localSheetId="2">'Հավելված 3 Մաս 3'!#REF!</definedName>
    <definedName name="_ftnref3" localSheetId="3">'Հավելված 3 Մաս 4'!#REF!</definedName>
    <definedName name="_ftnref4" localSheetId="0">'Հավելված 3 Մաս 1'!#REF!</definedName>
    <definedName name="_ftnref4" localSheetId="1">'Հավելված 3 Մաս 2'!#REF!</definedName>
    <definedName name="_ftnref4" localSheetId="2">'Հավելված 3 Մաս 3'!#REF!</definedName>
    <definedName name="_ftnref4" localSheetId="3">'Հավելված 3 Մաս 4'!#REF!</definedName>
    <definedName name="_ftnref5" localSheetId="0">'Հավելված 3 Մաս 1'!#REF!</definedName>
    <definedName name="_ftnref5" localSheetId="1">'Հավելված 3 Մաս 2'!#REF!</definedName>
    <definedName name="_ftnref5" localSheetId="2">'Հավելված 3 Մաս 3'!#REF!</definedName>
    <definedName name="_ftnref5" localSheetId="3">'Հավելված 3 Մաս 4'!#REF!</definedName>
    <definedName name="_ftnref6" localSheetId="0">'Հավելված 3 Մաս 1'!#REF!</definedName>
    <definedName name="_ftnref6" localSheetId="1">'Հավելված 3 Մաս 2'!#REF!</definedName>
    <definedName name="_ftnref6" localSheetId="2">'Հավելված 3 Մաս 3'!#REF!</definedName>
    <definedName name="_ftnref6" localSheetId="3">'Հավելված 3 Մաս 4'!#REF!</definedName>
    <definedName name="_ftnref7" localSheetId="0">'Հավելված 3 Մաս 1'!#REF!</definedName>
    <definedName name="_ftnref7" localSheetId="1">'Հավելված 3 Մաս 2'!#REF!</definedName>
    <definedName name="_ftnref7" localSheetId="2">'Հավելված 3 Մաս 3'!#REF!</definedName>
    <definedName name="_ftnref7" localSheetId="3">'Հավելված 3 Մաս 4'!#REF!</definedName>
    <definedName name="_ftnref8" localSheetId="0">'Հավելված 3 Մաս 1'!#REF!</definedName>
    <definedName name="_ftnref8" localSheetId="1">'Հավելված 3 Մաս 2'!#REF!</definedName>
    <definedName name="_ftnref8" localSheetId="2">'Հավելված 3 Մաս 3'!#REF!</definedName>
    <definedName name="_ftnref8" localSheetId="3">'Հավելված 3 Մաս 4'!#REF!</definedName>
    <definedName name="_ftnref9" localSheetId="0">'Հավելված 3 Մաս 1'!#REF!</definedName>
    <definedName name="_ftnref9" localSheetId="1">'Հավելված 3 Մաս 2'!#REF!</definedName>
    <definedName name="_ftnref9" localSheetId="2">'Հավելված 3 Մաս 3'!#REF!</definedName>
    <definedName name="_ftnref9" localSheetId="3">'Հավելված 3 Մաս 4'!#REF!</definedName>
    <definedName name="_Toc462743052" localSheetId="0">'Հավելված 3 Մաս 1'!#REF!</definedName>
    <definedName name="_Toc462743052" localSheetId="1">'Հավելված 3 Մաս 2'!#REF!</definedName>
    <definedName name="_Toc462743052" localSheetId="2">'Հավելված 3 Մաս 3'!#REF!</definedName>
    <definedName name="_Toc462743052" localSheetId="3">'Հավելված 3 Մաս 4'!#REF!</definedName>
    <definedName name="_Toc501014755" localSheetId="0">'Հավելված 3 Մաս 1'!#REF!</definedName>
    <definedName name="_Toc501014755" localSheetId="1">'Հավելված 3 Մաս 2'!$B$2</definedName>
    <definedName name="_Toc501014755" localSheetId="2">'Հավելված 3 Մաս 3'!#REF!</definedName>
    <definedName name="_Toc501014755" localSheetId="3">'Հավելված 3 Մաս 4'!$B$2</definedName>
    <definedName name="_Toc501014756" localSheetId="0">'Հավելված 3 Մաս 1'!#REF!</definedName>
    <definedName name="_Toc501014756" localSheetId="1">'Հավելված 3 Մաս 2'!#REF!</definedName>
    <definedName name="_Toc501014756" localSheetId="2">'Հավելված 3 Մաս 3'!#REF!</definedName>
    <definedName name="_Toc501014756" localSheetId="3">'Հավելված 3 Մաս 4'!#REF!</definedName>
    <definedName name="_Toc501014757" localSheetId="0">'Հավելված 3 Մաս 1'!#REF!</definedName>
    <definedName name="_Toc501014757" localSheetId="1">'Հավելված 3 Մաս 2'!#REF!</definedName>
    <definedName name="_Toc501014757" localSheetId="2">'Հավելված 3 Մաս 3'!#REF!</definedName>
    <definedName name="_Toc501014757" localSheetId="3">'Հավելված 3 Մաս 4'!#REF!</definedName>
    <definedName name="AgencyCode" localSheetId="0">#REF!</definedName>
    <definedName name="AgencyCode" localSheetId="1">#REF!</definedName>
    <definedName name="AgencyCode" localSheetId="2">#REF!</definedName>
    <definedName name="AgencyCode" localSheetId="3">#REF!</definedName>
    <definedName name="AgencyCode">#REF!</definedName>
    <definedName name="AgencyName" localSheetId="0">#REF!</definedName>
    <definedName name="AgencyName" localSheetId="1">#REF!</definedName>
    <definedName name="AgencyName" localSheetId="2">#REF!</definedName>
    <definedName name="AgencyName" localSheetId="3">#REF!</definedName>
    <definedName name="AgencyName">#REF!</definedName>
    <definedName name="Functional1" localSheetId="0">#REF!</definedName>
    <definedName name="Functional1" localSheetId="1">#REF!</definedName>
    <definedName name="Functional1" localSheetId="2">#REF!</definedName>
    <definedName name="Functional1" localSheetId="3">#REF!</definedName>
    <definedName name="Functional1">#REF!</definedName>
    <definedName name="PANature" localSheetId="0">#REF!</definedName>
    <definedName name="PANature" localSheetId="1">#REF!</definedName>
    <definedName name="PANature" localSheetId="2">#REF!</definedName>
    <definedName name="PANature" localSheetId="3">#REF!</definedName>
    <definedName name="PANature">#REF!</definedName>
    <definedName name="PAType" localSheetId="0">#REF!</definedName>
    <definedName name="PAType" localSheetId="1">#REF!</definedName>
    <definedName name="PAType" localSheetId="2">#REF!</definedName>
    <definedName name="PAType" localSheetId="3">#REF!</definedName>
    <definedName name="PAType">#REF!</definedName>
    <definedName name="Performance2" localSheetId="0">#REF!</definedName>
    <definedName name="Performance2" localSheetId="1">#REF!</definedName>
    <definedName name="Performance2" localSheetId="2">#REF!</definedName>
    <definedName name="Performance2" localSheetId="3">#REF!</definedName>
    <definedName name="Performance2">#REF!</definedName>
    <definedName name="PerformanceType" localSheetId="0">#REF!</definedName>
    <definedName name="PerformanceType" localSheetId="1">#REF!</definedName>
    <definedName name="PerformanceType" localSheetId="2">#REF!</definedName>
    <definedName name="PerformanceType" localSheetId="3">#REF!</definedName>
    <definedName name="PerformanceType">#REF!</definedName>
    <definedName name="_xlnm.Print_Titles" localSheetId="1">'Հավելված 3 Մաս 2'!$8:$9</definedName>
  </definedNames>
  <calcPr calcId="145621"/>
</workbook>
</file>

<file path=xl/calcChain.xml><?xml version="1.0" encoding="utf-8"?>
<calcChain xmlns="http://schemas.openxmlformats.org/spreadsheetml/2006/main">
  <c r="L189" i="23" l="1"/>
  <c r="K189" i="23"/>
  <c r="E221" i="25" l="1"/>
  <c r="G221" i="25"/>
  <c r="I221" i="25"/>
  <c r="F50" i="26" s="1"/>
  <c r="J221" i="25"/>
  <c r="K221" i="25"/>
  <c r="D221" i="25"/>
  <c r="D210" i="25"/>
  <c r="E210" i="25"/>
  <c r="F210" i="25"/>
  <c r="G210" i="25"/>
  <c r="I210" i="25"/>
  <c r="J210" i="25"/>
  <c r="K210" i="25"/>
  <c r="I146" i="23"/>
  <c r="H221" i="25" s="1"/>
  <c r="H146" i="23"/>
  <c r="G146" i="23"/>
  <c r="F221" i="25" s="1"/>
  <c r="F34" i="26"/>
  <c r="E89" i="23"/>
  <c r="F89" i="23"/>
  <c r="J89" i="23"/>
  <c r="K89" i="23"/>
  <c r="L89" i="23"/>
  <c r="F60" i="26" l="1"/>
  <c r="F43" i="26" s="1"/>
  <c r="F62" i="26" l="1"/>
  <c r="I196" i="23" l="1"/>
  <c r="I189" i="23" s="1"/>
  <c r="H196" i="23"/>
  <c r="H189" i="23" s="1"/>
  <c r="G196" i="23"/>
  <c r="G189" i="23" s="1"/>
  <c r="J189" i="23"/>
  <c r="F189" i="23"/>
  <c r="E189" i="23"/>
  <c r="E45" i="23" l="1"/>
  <c r="F45" i="23"/>
  <c r="J45" i="23"/>
  <c r="L45" i="23"/>
  <c r="K45" i="23"/>
  <c r="E121" i="23" l="1"/>
  <c r="F65" i="26" l="1"/>
  <c r="F21" i="26"/>
  <c r="F11" i="26" s="1"/>
  <c r="F12" i="26"/>
  <c r="E376" i="25"/>
  <c r="I376" i="25"/>
  <c r="J376" i="25"/>
  <c r="K376" i="25"/>
  <c r="D376" i="25"/>
  <c r="F313" i="25"/>
  <c r="G313" i="25" s="1"/>
  <c r="H313" i="25" s="1"/>
  <c r="F303" i="25"/>
  <c r="G303" i="25" s="1"/>
  <c r="H303" i="25" s="1"/>
  <c r="E271" i="25" l="1"/>
  <c r="J271" i="25"/>
  <c r="K271" i="25"/>
  <c r="D271" i="25"/>
  <c r="H250" i="25" l="1"/>
  <c r="G250" i="25"/>
  <c r="F250" i="25"/>
  <c r="H240" i="25"/>
  <c r="G240" i="25"/>
  <c r="F240" i="25"/>
  <c r="H230" i="25"/>
  <c r="G230" i="25"/>
  <c r="F230" i="25"/>
  <c r="H198" i="25"/>
  <c r="G198" i="25"/>
  <c r="F198" i="25"/>
  <c r="H197" i="25"/>
  <c r="G197" i="25"/>
  <c r="F197" i="25"/>
  <c r="H164" i="25"/>
  <c r="G164" i="25"/>
  <c r="F164" i="25"/>
  <c r="K163" i="25"/>
  <c r="J163" i="25"/>
  <c r="I163" i="25"/>
  <c r="F163" i="25" s="1"/>
  <c r="G163" i="25"/>
  <c r="H162" i="25"/>
  <c r="G162" i="25"/>
  <c r="F162" i="25"/>
  <c r="K129" i="25"/>
  <c r="J129" i="25"/>
  <c r="H106" i="25"/>
  <c r="G106" i="25"/>
  <c r="F106" i="25"/>
  <c r="H105" i="25"/>
  <c r="G105" i="25"/>
  <c r="F105" i="25"/>
  <c r="H104" i="25"/>
  <c r="G104" i="25"/>
  <c r="F104" i="25"/>
  <c r="H103" i="25"/>
  <c r="G103" i="25"/>
  <c r="F103" i="25"/>
  <c r="K102" i="25"/>
  <c r="J102" i="25"/>
  <c r="I102" i="25"/>
  <c r="E102" i="25"/>
  <c r="D102" i="25"/>
  <c r="K91" i="25"/>
  <c r="J91" i="25"/>
  <c r="I91" i="25"/>
  <c r="E91" i="25"/>
  <c r="D91" i="25"/>
  <c r="H70" i="25"/>
  <c r="H91" i="25" s="1"/>
  <c r="G70" i="25"/>
  <c r="G91" i="25" s="1"/>
  <c r="F70" i="25"/>
  <c r="F91" i="25" s="1"/>
  <c r="E47" i="25"/>
  <c r="I47" i="25"/>
  <c r="J47" i="25"/>
  <c r="K47" i="25"/>
  <c r="D47" i="25"/>
  <c r="F205" i="23"/>
  <c r="J205" i="23"/>
  <c r="K205" i="23"/>
  <c r="L205" i="23"/>
  <c r="E205" i="23"/>
  <c r="I170" i="23"/>
  <c r="H163" i="25" l="1"/>
  <c r="G102" i="25"/>
  <c r="H102" i="25"/>
  <c r="F102" i="25"/>
  <c r="I254" i="23"/>
  <c r="H376" i="25" s="1"/>
  <c r="H254" i="23"/>
  <c r="G376" i="25" s="1"/>
  <c r="G254" i="23"/>
  <c r="F376" i="25" s="1"/>
  <c r="F121" i="23"/>
  <c r="K121" i="23"/>
  <c r="L121" i="23"/>
  <c r="G128" i="23"/>
  <c r="G134" i="23"/>
  <c r="G152" i="23"/>
  <c r="G158" i="23"/>
  <c r="G164" i="23"/>
  <c r="G170" i="23"/>
  <c r="I70" i="23"/>
  <c r="H70" i="23"/>
  <c r="G70" i="23"/>
  <c r="I64" i="23"/>
  <c r="H64" i="23"/>
  <c r="G64" i="23"/>
  <c r="I52" i="23"/>
  <c r="H52" i="23"/>
  <c r="G52" i="23"/>
  <c r="G33" i="23"/>
  <c r="F47" i="25" s="1"/>
  <c r="J13" i="23"/>
  <c r="K13" i="23"/>
  <c r="L13" i="23"/>
  <c r="F13" i="23"/>
  <c r="E13" i="23"/>
  <c r="E10" i="23" s="1"/>
  <c r="H26" i="23"/>
  <c r="I26" i="23"/>
  <c r="H33" i="23"/>
  <c r="G47" i="25" s="1"/>
  <c r="I33" i="23"/>
  <c r="H47" i="25" s="1"/>
  <c r="G26" i="23"/>
  <c r="I20" i="23"/>
  <c r="H20" i="23"/>
  <c r="G20" i="23"/>
  <c r="I45" i="23" l="1"/>
  <c r="L10" i="23"/>
  <c r="F10" i="23"/>
  <c r="K10" i="23"/>
  <c r="G38" i="23"/>
  <c r="G13" i="23" s="1"/>
  <c r="H38" i="23"/>
  <c r="H13" i="23" s="1"/>
  <c r="I38" i="23"/>
  <c r="I13" i="23" s="1"/>
  <c r="G248" i="23" l="1"/>
  <c r="H248" i="23"/>
  <c r="I248" i="23"/>
  <c r="H325" i="25"/>
  <c r="G325" i="25"/>
  <c r="F325" i="25"/>
  <c r="I223" i="23"/>
  <c r="H223" i="23"/>
  <c r="G223" i="23"/>
  <c r="G218" i="23"/>
  <c r="I218" i="23"/>
  <c r="I152" i="23" l="1"/>
  <c r="H152" i="23"/>
  <c r="H140" i="25"/>
  <c r="G140" i="25"/>
  <c r="F140" i="25"/>
  <c r="H260" i="25"/>
  <c r="G260" i="25"/>
  <c r="F260" i="25"/>
  <c r="H152" i="25"/>
  <c r="G152" i="25"/>
  <c r="F152" i="25"/>
  <c r="K116" i="25"/>
  <c r="J116" i="25"/>
  <c r="E366" i="25" l="1"/>
  <c r="I366" i="25"/>
  <c r="J366" i="25"/>
  <c r="K366" i="25"/>
  <c r="D366" i="25"/>
  <c r="E345" i="25"/>
  <c r="I345" i="25"/>
  <c r="J345" i="25"/>
  <c r="K345" i="25"/>
  <c r="D345" i="25"/>
  <c r="E335" i="25"/>
  <c r="I335" i="25"/>
  <c r="J335" i="25"/>
  <c r="K335" i="25"/>
  <c r="D335" i="25"/>
  <c r="E314" i="25"/>
  <c r="I314" i="25"/>
  <c r="J314" i="25"/>
  <c r="K314" i="25"/>
  <c r="D314" i="25"/>
  <c r="E304" i="25"/>
  <c r="I304" i="25"/>
  <c r="J304" i="25"/>
  <c r="K304" i="25"/>
  <c r="D304" i="25"/>
  <c r="E280" i="25" l="1"/>
  <c r="F280" i="25"/>
  <c r="G280" i="25"/>
  <c r="H280" i="25"/>
  <c r="I280" i="25"/>
  <c r="J280" i="25"/>
  <c r="K280" i="25"/>
  <c r="D280" i="25"/>
  <c r="E261" i="25"/>
  <c r="I261" i="25"/>
  <c r="J261" i="25"/>
  <c r="K261" i="25"/>
  <c r="D261" i="25"/>
  <c r="E251" i="25"/>
  <c r="I251" i="25"/>
  <c r="J251" i="25"/>
  <c r="K251" i="25"/>
  <c r="D251" i="25"/>
  <c r="E241" i="25"/>
  <c r="I241" i="25"/>
  <c r="J241" i="25"/>
  <c r="K241" i="25"/>
  <c r="D241" i="25"/>
  <c r="E231" i="25"/>
  <c r="I231" i="25"/>
  <c r="J231" i="25"/>
  <c r="K231" i="25"/>
  <c r="L231" i="25"/>
  <c r="D231" i="25"/>
  <c r="E200" i="25"/>
  <c r="I200" i="25"/>
  <c r="J200" i="25"/>
  <c r="K200" i="25"/>
  <c r="D200" i="25"/>
  <c r="E188" i="25"/>
  <c r="I188" i="25"/>
  <c r="J188" i="25"/>
  <c r="K188" i="25"/>
  <c r="D188" i="25"/>
  <c r="E165" i="25"/>
  <c r="I165" i="25"/>
  <c r="J165" i="25"/>
  <c r="K165" i="25"/>
  <c r="D165" i="25"/>
  <c r="E153" i="25"/>
  <c r="I153" i="25"/>
  <c r="J153" i="25"/>
  <c r="K153" i="25"/>
  <c r="D153" i="25"/>
  <c r="E141" i="25"/>
  <c r="I141" i="25"/>
  <c r="J141" i="25"/>
  <c r="K141" i="25"/>
  <c r="D141" i="25"/>
  <c r="E117" i="25"/>
  <c r="I117" i="25"/>
  <c r="J117" i="25"/>
  <c r="K117" i="25"/>
  <c r="D117" i="25"/>
  <c r="E107" i="25"/>
  <c r="I107" i="25"/>
  <c r="J107" i="25"/>
  <c r="K107" i="25"/>
  <c r="D107" i="25"/>
  <c r="E92" i="25"/>
  <c r="I92" i="25"/>
  <c r="J92" i="25"/>
  <c r="K92" i="25"/>
  <c r="D92" i="25"/>
  <c r="E81" i="25"/>
  <c r="F81" i="25"/>
  <c r="G81" i="25"/>
  <c r="H81" i="25"/>
  <c r="I81" i="25"/>
  <c r="J81" i="25"/>
  <c r="K81" i="25"/>
  <c r="D81" i="25"/>
  <c r="E71" i="25"/>
  <c r="I71" i="25"/>
  <c r="J71" i="25"/>
  <c r="K71" i="25"/>
  <c r="D71" i="25"/>
  <c r="E58" i="25" l="1"/>
  <c r="I58" i="25"/>
  <c r="J58" i="25"/>
  <c r="K58" i="25"/>
  <c r="D58" i="25"/>
  <c r="E36" i="25"/>
  <c r="I36" i="25"/>
  <c r="J36" i="25"/>
  <c r="K36" i="25"/>
  <c r="D36" i="25"/>
  <c r="H96" i="23" l="1"/>
  <c r="G96" i="23"/>
  <c r="E25" i="25"/>
  <c r="I25" i="25"/>
  <c r="J25" i="25"/>
  <c r="K25" i="25"/>
  <c r="D25" i="25"/>
  <c r="G141" i="25" l="1"/>
  <c r="F141" i="25"/>
  <c r="H366" i="25"/>
  <c r="G366" i="25"/>
  <c r="F366" i="25"/>
  <c r="I236" i="23"/>
  <c r="H345" i="25" s="1"/>
  <c r="H236" i="23"/>
  <c r="G345" i="25" s="1"/>
  <c r="G236" i="23"/>
  <c r="F345" i="25" s="1"/>
  <c r="I230" i="23"/>
  <c r="H335" i="25" s="1"/>
  <c r="H230" i="23"/>
  <c r="G335" i="25" s="1"/>
  <c r="G230" i="23"/>
  <c r="F335" i="25" s="1"/>
  <c r="H314" i="25"/>
  <c r="H218" i="23"/>
  <c r="G314" i="25" s="1"/>
  <c r="F314" i="25"/>
  <c r="I212" i="23"/>
  <c r="H212" i="23"/>
  <c r="G212" i="23"/>
  <c r="H261" i="25"/>
  <c r="H170" i="23"/>
  <c r="G261" i="25" s="1"/>
  <c r="F261" i="25"/>
  <c r="I164" i="23"/>
  <c r="H251" i="25" s="1"/>
  <c r="H164" i="23"/>
  <c r="G251" i="25" s="1"/>
  <c r="F251" i="25"/>
  <c r="I158" i="23"/>
  <c r="H241" i="25" s="1"/>
  <c r="H158" i="23"/>
  <c r="G241" i="25" s="1"/>
  <c r="F241" i="25"/>
  <c r="H231" i="25"/>
  <c r="G231" i="25"/>
  <c r="F231" i="25"/>
  <c r="I140" i="23"/>
  <c r="H210" i="25" s="1"/>
  <c r="I134" i="23"/>
  <c r="H200" i="25" s="1"/>
  <c r="H134" i="23"/>
  <c r="G200" i="25" s="1"/>
  <c r="I128" i="23"/>
  <c r="H128" i="23"/>
  <c r="I108" i="23"/>
  <c r="H165" i="25" s="1"/>
  <c r="H108" i="23"/>
  <c r="G165" i="25" s="1"/>
  <c r="G108" i="23"/>
  <c r="F165" i="25" s="1"/>
  <c r="I102" i="23"/>
  <c r="H153" i="25" s="1"/>
  <c r="H102" i="23"/>
  <c r="G153" i="25" s="1"/>
  <c r="G102" i="23"/>
  <c r="F153" i="25" s="1"/>
  <c r="I96" i="23"/>
  <c r="I89" i="23" s="1"/>
  <c r="H117" i="25"/>
  <c r="H76" i="23"/>
  <c r="H45" i="23" s="1"/>
  <c r="G76" i="23"/>
  <c r="G45" i="23" s="1"/>
  <c r="H107" i="25"/>
  <c r="G107" i="25"/>
  <c r="F107" i="25"/>
  <c r="H92" i="25"/>
  <c r="G92" i="25"/>
  <c r="F92" i="25"/>
  <c r="G71" i="25"/>
  <c r="H58" i="25"/>
  <c r="G58" i="25"/>
  <c r="F58" i="25"/>
  <c r="H36" i="25"/>
  <c r="G36" i="25"/>
  <c r="F36" i="25"/>
  <c r="H89" i="23" l="1"/>
  <c r="G89" i="23"/>
  <c r="G304" i="25"/>
  <c r="H205" i="23"/>
  <c r="F304" i="25"/>
  <c r="G205" i="23"/>
  <c r="H304" i="25"/>
  <c r="I205" i="23"/>
  <c r="F117" i="25"/>
  <c r="G117" i="25"/>
  <c r="H141" i="25"/>
  <c r="F200" i="25"/>
  <c r="G188" i="25"/>
  <c r="F71" i="25"/>
  <c r="H71" i="25"/>
  <c r="F188" i="25"/>
  <c r="H188" i="25"/>
  <c r="F25" i="25"/>
  <c r="H25" i="25"/>
  <c r="G25" i="25"/>
  <c r="H176" i="23"/>
  <c r="G271" i="25" s="1"/>
  <c r="I271" i="25"/>
  <c r="J121" i="23"/>
  <c r="J10" i="23" s="1"/>
  <c r="I176" i="23"/>
  <c r="I121" i="23" s="1"/>
  <c r="G176" i="23"/>
  <c r="F271" i="25" s="1"/>
  <c r="G121" i="23" l="1"/>
  <c r="G10" i="23" s="1"/>
  <c r="I10" i="23"/>
  <c r="H271" i="25"/>
  <c r="H121" i="23"/>
  <c r="H10" i="23" s="1"/>
</calcChain>
</file>

<file path=xl/sharedStrings.xml><?xml version="1.0" encoding="utf-8"?>
<sst xmlns="http://schemas.openxmlformats.org/spreadsheetml/2006/main" count="1237" uniqueCount="432">
  <si>
    <t>…..</t>
  </si>
  <si>
    <t>Ð³í»Éí³Í N 3. ´Ûáõç»ï³ÛÇÝ Íñ³·ñ»ñÇ ¨ ³ÏÝÏ³ÉíáÕ ³ñ¹ÛáõÝùÝ»ñÇ Ý»ñÏ³Û³óÙ³Ý Ó¨³ã³÷</t>
  </si>
  <si>
    <t>ä»ï³Ï³Ý Ù³ñÙÝÇ ³Ýí³ÝáõÙÁª</t>
  </si>
  <si>
    <t>Ø²ê 1. äºî²Î²Ü Ø²ðØÜÆ è²¼Ø²ì²ðàôÂÚ²Ü ÀÜ¸Ð²Üàôð ÜÎ²ð²¶ðàôÂÚàôÜÀ</t>
  </si>
  <si>
    <t>4. üÇÝ³Ýë³Ï³Ý ³ÏïÇíÝ»ñÇ Ï³é³í³ñÙ³ÝÝ ³ÝãíáÕ ÙÇçáó³éáõÙÝ»ñÁª</t>
  </si>
  <si>
    <t>1.ÐÇÙÝ³Ï³Ý é³½Ù³í³ñ³Ï³Ý Ýå³ï³ÏÝ»ñÁ ¨ ·»ñ³Ï³ í»ñçÝ³Ï³Ý ³ñ¹ÛáõÝùÝ»ñÁª</t>
  </si>
  <si>
    <t>2. ´Ûáõç»ï³ÛÇÝ Íñ³·ñ»ñáõÙ Ï³ï³ñíáÕ ÑÇÙÝ³Ï³Ý ÷á÷áËáõÃÛáõÝÝ»ñÁª</t>
  </si>
  <si>
    <t>Ìñ³·Çñ</t>
  </si>
  <si>
    <t>ä»ï³Ï³Ý Ù³ñÙÝÇ (´¶Î) ·»ñ³ï»ëã³Ï³Ý ¹³ëÇãÁ՝</t>
  </si>
  <si>
    <t>ä»ï³Ï³Ý Ù³ñÙÝÇ (´¶Î) ³Ýí³ÝáõÙÁ՝</t>
  </si>
  <si>
    <t>Աղյուսակ Ա.</t>
  </si>
  <si>
    <t>ä»ï³Ï³Ý Ù³ñÙÝÇ å³ï³ëË³Ý³ïíáõÃÛ³Ùµ Çñ³Ï³Ý³óíáÕ µÛáõç»ï³ÛÇÝ Íñ³·ñ»ñÝ áõ ÙÇçáó³éáõÙÝ»ñÇ µ³óí³ÍùÝ Áëï Ï³ï³ñáÕ՝ å»ï³Ï³Ý Ù³ñÙÇÝÝ»ñÇ</t>
  </si>
  <si>
    <t>Հավելված N 3. Բյուջետային ծրագրերի և ակնկալվող արդյունքների ներկայացման ձևաչափ</t>
  </si>
  <si>
    <t>Պետական մարմնի անվանումը՝</t>
  </si>
  <si>
    <t xml:space="preserve">2021թ </t>
  </si>
  <si>
    <t xml:space="preserve">2022թ </t>
  </si>
  <si>
    <t>(հազ. դրամ)</t>
  </si>
  <si>
    <t>Պետական մարմնի գերատեսչական դասիչը՝</t>
  </si>
  <si>
    <t>ՄԱՍ 3 ՊԵՏԱԿԱՆ ՄԱՐՄՆԻ ԾՐԱԳՐԵՐԻ ԳԾՈՎ ՎԵՐՋՆԱԿԱՆ ԱՐԴՅՈՒՆՔԻ ՑՈՒՑԱՆԻՇՆԵՐԸ</t>
  </si>
  <si>
    <t>Նպատակը</t>
  </si>
  <si>
    <t>Ծրագրի դասիչը և անվանումը</t>
  </si>
  <si>
    <t>Ծրագրի վերջնական արդյունքները</t>
  </si>
  <si>
    <t>Կապը ՀՀ կառավարության ծրագրով սահմանված քաղաքականության թիրախների հետ</t>
  </si>
  <si>
    <t>Չափորոշիչը</t>
  </si>
  <si>
    <t>Ելակետը</t>
  </si>
  <si>
    <t>Թիրախը</t>
  </si>
  <si>
    <t>Ցուցանիշը</t>
  </si>
  <si>
    <t>Ժամկետը</t>
  </si>
  <si>
    <t>ՄԱՍ 4. ՊԵՏԱԿԱՆ ՄԱՐՄՆԻ ԳԾՈՎ ԱՐԴՅՈՒՆՔԱՅԻՆ (ԿԱՏԱՐՈՂԱԿԱՆ) ՑՈՒՑԱՆԻՇՆԵՐԸ</t>
  </si>
  <si>
    <t>Ծրագրի դասիչը</t>
  </si>
  <si>
    <t>Ծրագրի անվանումը</t>
  </si>
  <si>
    <t>Ծրագրի միջոցառումները</t>
  </si>
  <si>
    <t xml:space="preserve"> Պարգևավճարներ և պատվովճարներ</t>
  </si>
  <si>
    <t xml:space="preserve"> Կենսաթոշակային ապահովություն</t>
  </si>
  <si>
    <t>1005   Պ արգևավճարներ և պատվովճարներ</t>
  </si>
  <si>
    <t>Պետական հոգածության դրսևորում՝ առանձին կատեգորիայի քաղաքացիներին և նրանց ընտանիքներին սոցիալական երաշխիքների տրամադրում</t>
  </si>
  <si>
    <t>1068   Ժողովրդագրական վիճակի բարելավում</t>
  </si>
  <si>
    <t>Խթանել ժողովրդագրական վիճակի բարելավումը</t>
  </si>
  <si>
    <t xml:space="preserve">1082  Սոցիալական աջակցություն անաշխատունակության դեպքում   </t>
  </si>
  <si>
    <t xml:space="preserve"> Կորցրած եկամուտների մասնակի փոխհատուցում</t>
  </si>
  <si>
    <t>1102   Կենսաթոշակային ապահովություն</t>
  </si>
  <si>
    <t>Կենսաթոշակի իրավունքի իրացում</t>
  </si>
  <si>
    <t xml:space="preserve"> Ծայրահեղ աղքատության գծից ցածր աշխատանքային կենսաթոշակ ստացողների թվաքանակ </t>
  </si>
  <si>
    <t xml:space="preserve">  </t>
  </si>
  <si>
    <t xml:space="preserve"> 0 </t>
  </si>
  <si>
    <t>1205   Սոցիալական ապահովություն</t>
  </si>
  <si>
    <t>Սոցիալական ապահովության իրավունքի իրականացման ապահովում</t>
  </si>
  <si>
    <t>¸³ëÇãÁ</t>
  </si>
  <si>
    <t>Ìñ³·Çñ/ØÇçáó³éáõÙ</t>
  </si>
  <si>
    <t>2018Ã. ö³ëï³óÇ</t>
  </si>
  <si>
    <t>2019Ã. Սպասվող</t>
  </si>
  <si>
    <t>2020Ã »é³ÙëÛ³Ï</t>
  </si>
  <si>
    <t>2020Ã ÇÝÝ ³ÙÇë</t>
  </si>
  <si>
    <t>2020Ã ï³ñÇ</t>
  </si>
  <si>
    <t>Ìñ³·ÇñÁ</t>
  </si>
  <si>
    <t>ØÇçáó³éáõÙÁ</t>
  </si>
  <si>
    <t>(Ñ³½. ¹ñ³Ù)</t>
  </si>
  <si>
    <t>Ìñ³·ñÇ ³Ýí³ÝáõÙÁ՝</t>
  </si>
  <si>
    <t>ä³ñ·¨³í×³ñÇ ¨ å³ïíáí×³ñÝ»ñ</t>
  </si>
  <si>
    <t>Ìñ³·ñÇ  Ýå³ï³ÏÁ՝</t>
  </si>
  <si>
    <t>ä»ï³Ï³Ý Ñá·³ÍáõÃÛáõÝ ¹ñë¨áñáõÙ, ³é³ÝÓÇÝ Ï³ï»·áñÇ³ÛÇ ù³Õ³ù³óÇÝ»ñÇ ¨ Ýñ³Ýó ÁÝï³ÝÇùÝ»ñÇÝ ëáóÇ³É³Ï³Ý »ñ³ßËÇùÝ»ñÇ ï³ñ³Ù³¹ñáõÙ</t>
  </si>
  <si>
    <t>ì»ñçÝ³Ï³Ý ³ñ¹ÛáõÝùÇ ÝÏ³ñ³·ñáõÃÛáõÝ</t>
  </si>
  <si>
    <t>Առանձին կատեգորիայի քաղաքացիներիÝ ¨ Ýñ³Ýó ÁÝï³ÝÇùÝ»ñÇ ³Ý¹³ÙÝ»ñÇÝ ëáóÇ³É³Ï³Ý »ñ³ßËÇùÝ»ñÇ ïñ³Ù³¹ñáõÙ</t>
  </si>
  <si>
    <t>Ìñ³·ñÇ ÙÇçáó³éáõÙÝ»ñ</t>
  </si>
  <si>
    <t>ØÇçáó³éÙ³Ý ³Ýí³ÝáõÙÁ՝</t>
  </si>
  <si>
    <t>¼áÑí³Í՝ Ñ»ïÙ³Ñáõ Ð³Û³ëï³ÝÇ ³½·³ÛÇÝ Ñ»ñáë ÐÐ µ³ñÓñ³·áõÛÝ ÏáãáõÙ ëï³ó³Í Ï³Ù Ø³ñï³Ï³Ý Ë³ã ßù³Ýß³Ýáí å³ñ·¨³ïñí³Í ³ÝÓÇ ÁÝï³ÝÇùÇ ³Ý¹³ÙÝ»ñÇÝ å³ñ·¨³í×³ñÇ ïñ³Ù³¹ñÙ³Ý ³å³ÑáíáõÙ</t>
  </si>
  <si>
    <t>ØÇçáó³éÙ³Ý ÝÏ³ñ³·ñáõÃÛáõÝÁ՝</t>
  </si>
  <si>
    <t>¼áÑí³Í՝ Ñ»ïÙ³Ñáõ Ð³Û³ëï³ÝÇ ³½·³ÛÇÝ Ñ»ñáë ÐÐ µ³ñÓñ³·áõÛÝ ÏáãáõÙ ëï³ó³Í Ï³Ù Ø³ñï³Ï³Ý Ë³ã ßù³Ýß³Ýáí å³ñ·¨³ïñí³Í ³ÝÓÇ ÁÝï³ÝÇùÇ ³Ý¹³ÙÝ»ñÇÝ å³ñ·¨³í×³ñÇ  í×³ñÙ³Ý Í³é³ÛáõÃÛáõÝÝ»ñÇ Ó»éùµ»ñáõÙ</t>
  </si>
  <si>
    <t>ØÇçáó³éÙ³Ý ï»ë³ÏÁ՝</t>
  </si>
  <si>
    <t xml:space="preserve">¼ÇÝÍ³é³ÛáÕÝ»ñÇÝ,  ÐØä Ù³ëÝ³ÏÇóÝ»ñÇÝ, ³ÛÉ å»ïáõÃÛáõÝÝ»ñáõÙ Ù³ñï³Ï³Ý ·áñÍáÕáõÃÛáõÝÝ»ñÇ Ù³ëÝ³ÏÇóÝ»ñÇÝ, ½áÑí³Í (Ù³Ñ³ó³Í) ½ÇÝÍ³é³ÛáÕÇ ÁÝï³ÝÇùÇ ³Ý¹³ÙÝ»ñÇÝ, ÁÝï³ÝÇùÝ»ñÇÝ ïñíáÕ å³ñ·¨³í×³ñÝ»ñ </t>
  </si>
  <si>
    <t>¼ÇÝÍ³é³ÛáÕÝ»ñÇÝ,  ÐØä Ù³ëÝ³ÏÇóÝ»ñÇÝ, ³ÛÉ å»ïáõÃÛáõÝÝ»ñáõÙ Ù³ñï³Ï³Ý ·áñÍáÕáõÃÛáõÝÝ»ñÇ Ù³ëÝ³ÏÇóÝ»ñÇÝ, ½áÑí³Í (Ù³Ñ³ó³Í) ½ÇÝÍ³é³ÛáÕÇ ÁÝï³ÝÇùÇ ³Ý¹³ÙÝ»ñÇÝ, ÁÝï³ÝÇùÝ»ñÇÝ ïñíáÕ å³ñ·¨³í×³ñÝ»ñÇ ïñ³Ù³¹ñáõÙ</t>
  </si>
  <si>
    <t>ØÇçáó³éÙ³Ý ï»ë³ÏÁª</t>
  </si>
  <si>
    <t>îñ³Ýëý»ñïÇ ïñ³Ù³¹ñáõÙ</t>
  </si>
  <si>
    <t>ì»ï»ñ³ÝÝ»ñÇ å³ïíáí×³ñÝ»ñ</t>
  </si>
  <si>
    <t>ÐØä í»ï»ñ³ÝÝ»ñÇ å³ïíáí×³ñÝ»ñÇ ïñ³Ù³¹ñáõÙ</t>
  </si>
  <si>
    <t>¼áÑí³Í՝ Ñ»ïÙ³Ñáõ Ð³Û³ëï³ÝÇ ³½·³ÛÇÝ Ñ»ñáë ÐÐ µ³ñÓñ³·áõÛÝ ÏáãáõÙ ëï³ó³Í Ï³Ù Ø³ñï³Ï³Ý Ë³ã ßù³Ýß³Ýáí å³ñ·¨³ïñí³Í ³ÝÓÇ ÁÝï³ÝÇùÇ ³Ý¹³ÙÝ»ñÇÝ å³ñ·¨³í×³ñ</t>
  </si>
  <si>
    <t>ØÇçáó³éÙ³Ý ÝÏ³ñ³·ñáõÃÛáõÝÁª</t>
  </si>
  <si>
    <t>Ì³é³ÛáõÃÛáõÝ Ù³ïáõóáõÙ</t>
  </si>
  <si>
    <t>ØÇçáó³éÙ³Ý ³Ýí³ÝáõÙÁª</t>
  </si>
  <si>
    <t>ÄáÕáíñ¹³·ñ³Ï³Ý íÇ×³ÏÇ µ³ñ»É³íáõÙ</t>
  </si>
  <si>
    <t>ÊÃ³Ý»É ÅáÕáíñ¹³Ï³Ý íÇ×³ÏÇ µ³ñ»É³íáõÙÁ</t>
  </si>
  <si>
    <t>ì»ñçÝ³Ï³Ý ³ñ¹ÛáõÝùÇ ÝÏ³ñ³·ñáõÃÛáõÝÁ</t>
  </si>
  <si>
    <t>ÄáÕáíñ¹³Ï³Ý íÇ×³ÏÇ µ³ñ»É³íáõÙ ¨ µ³½Ù³½³í³ÏáõÃÛ³Ý ³×</t>
  </si>
  <si>
    <t>ØÇÝã¨ 2 ï³ñ»Ï³Ý »ñ»Ë³ÛÇ ËÝ³ÙùÇ  Ýå³ëïÇ ïñ³Ù³¹ñÙ³Ý ³å³ÑáíáõÙ</t>
  </si>
  <si>
    <t xml:space="preserve">ØÇÝã¨ 2 ï³ñ»Ï³Ý »ñ»Ë³ÛÇ ËÝ³ÙùÇ Ýå³ëïÇ í×³ñÙ³Ý Í³é³ÛáõÃÛáõÝÝ»ñÇ Ó»éù µ»ñáõÙ </t>
  </si>
  <si>
    <t xml:space="preserve">ØÇÝã¨ 2 ï³ñ»Ï³Ý »ñ»Ë³ÛÇ ËÝ³ÙùÇ  Ýå³ëï </t>
  </si>
  <si>
    <t>ØÇÝã¨ 2 ï³ñ»Ï³Ý »ñ»Ë³ÛÇ ËÝ³ÙùÇ ³ñÓ³Ïáõñ¹áõÙ  ·ïÝíáÕ í³ñÓáõ ³ßË³ïáÕÇÝ Ý³ëïÇ ïñ³Ù³¹ñáõÙ</t>
  </si>
  <si>
    <t xml:space="preserve">îñ³Ýëý»ñïÝ»ñÇ ïñ³Ù³¹ñáõÙ </t>
  </si>
  <si>
    <t>ºñ»Ë³ÛÇÝ ÍÝÝ¹Û³Ý ÙÇ³Ýí³· Ýå³ëï</t>
  </si>
  <si>
    <t>ºñ»Ë³ÛÇ ÍÝÝ¹Û³Ý Ï³å³ÏóáõÃÛ³Ùµ ÙÇ³Ýí³· Ýå³ëïÇ ïñ³Ù³¹ñáõÙ</t>
  </si>
  <si>
    <t>Ýáñ ¹³ëÇã</t>
  </si>
  <si>
    <t xml:space="preserve"> ØÇçáó³éÙ³Ý ³Ýí³ÝáõÙÁ`</t>
  </si>
  <si>
    <t xml:space="preserve"> ØÇÝã¨ 3 ï³ñ»Ï³Ý »ñ»Ë³ÛÇ ËÝ³ÙùÇ Ýå³ëïÇ ïñ³Ù³¹ñáõÙ_x000D_</t>
  </si>
  <si>
    <t xml:space="preserve"> ØÇçáó³éÙ³Ý ÝÏ³ñ³·ñáõÃÛáõÝÁ`</t>
  </si>
  <si>
    <t xml:space="preserve"> ØÇçáó³éÙ³Ý ï»ë³ÏÁ</t>
  </si>
  <si>
    <t xml:space="preserve"> îñ³Ýëý»ñïÝ»ñÇ ïñ³Ù³¹ñáõÙ</t>
  </si>
  <si>
    <t>êáóÇ³É³Ï³Ý ³ç³ÏóáõÃÛáõÝ ³Ý³ßË³ïáõÝ³ÏáõÃÛ³Ý ¹»åùáõÙ</t>
  </si>
  <si>
    <t>Îáñóñ³Í »Ï³ÙáõïÝ»ñÇ Ù³ëÝ³ÏÇ ÷áËÑ³ïáõóáõÙ</t>
  </si>
  <si>
    <t>²Ý³ßË³ïáõÝ³ÏáõÃÛ³Ý Ñ»ï¨³Ýùáí »Ï³ÙïÇ ÏáñëïÇ Ù³ëÝ³ÏÇ ÷áËÑ³ïáõóÙ³Ý ³å³ÑáíáõÙ</t>
  </si>
  <si>
    <t>Å³Ù³Ý³Ï³íáñ ³Ý³ßË³ïáõÝ³ÏáõÃÛ³Ý Ã»ñÃÇÏÝ»ñÇ ïå³·ñáõÃÛáõÝ</t>
  </si>
  <si>
    <t>Ä³Ù³Ý³Ï³íáñ ³Ý³ßË³ïáõÝ³ÏáõÃÛ³Ý ¨ Ù³ÛñáõÃÛ³Ý Ýå³ëïÝ»ñÇ Ýß³Ý³ÏÙ³Ý Ñ³Ù³ñ  µÅßÏ³Ï³Ý  Ñ³uï³ïáõÃÛ³Ý ÏáÕÙÇó ïñíáÕ Å³Ù³Ý³Ï³íáñ ³Ý³ßË³ïáõÝ³ÏáõÃÛ³Ý Ã»ñÃÇÏÝ»ñÇ Ó¨³ÃÕÃ»ñÇ  ïå³·ñÙ³Ý Í³é³ÛáõÃÛáõÝÝ»ñÇ Ó»éùµ»ñáõÙ</t>
  </si>
  <si>
    <t>Ä³Ù³Ý³Ï³íáñ ³Ý³ßË³ïáõÝ³ÏáõÃÛ³Ý ¹»åùáõÙ Ýå³ëï</t>
  </si>
  <si>
    <t xml:space="preserve"> Å³Ù³Ý³Ï³íáñ ³Ý³ßË³ïáõÝ³ÏáõÃÛ³Ý ¹»åùáõÙ  (ÑÇí³Ý¹áõÃÛ³Ýª ÁÝï³ÝÇùÇ ÑÇí³Ý¹ ³Ý¹³ÙÇ ËÝ³ÙùÇ ¨ ûñ»Ýùáí ë³ÑÙ³Ýí³Í ³ÛÉ å³ï×© ³é³ç³ó³Í) í³ñÓáõ ³ßË³ïáÕÝ»ñÇÝª Ýáï³ñÝ»ñÇÝ ¨ ³ÝÑ³ï Ó»éÝ³ñÏ³ï»ñ»ñÇÝ Å³Ù³Ý³Ï³íáñ ³Ý³ßË³ïáõÝ³ÏáõÃÛ³Ý Ýå³ëïÇ í×³ñáõÙ </t>
  </si>
  <si>
    <t>Ø³ÛñáõÃÛ³Ý Ýå³ëï</t>
  </si>
  <si>
    <t>Ø³ÛñáõÃÛ³Ý Ýå³ëïÇ ïñ³Ù³¹ñáõÙ ³ßË³ïáÕ ¨ ã³ßË³ïáÕ ³ÝÓ³Ýó</t>
  </si>
  <si>
    <t>Ì³é³ÛáõÃÛáõÝÝ»ñÇ Ù³ïáõóáõÙ</t>
  </si>
  <si>
    <t>Ìñ³·ñÇ ³Ýí³ÝáõÙÁª</t>
  </si>
  <si>
    <t>Î»Ýë³Ãáß³Ï³ÛÇÝ ³å³ÑáíáõÃÛáõÝ</t>
  </si>
  <si>
    <t>Ìñ³·ñÇ Ýå³ï³ÏÁª</t>
  </si>
  <si>
    <t>Î»Ýë³Ãáß³ÏÇ Çñ³íáõÝùÇ Çñ³óáõÙ</t>
  </si>
  <si>
    <t>ì»ñçÝ³Ï³Ý ³ñ¹ÛáõÝùÇ ÝÏ³ñ³·ñáõÃÛáõÝÁª</t>
  </si>
  <si>
    <t>Î»Ýë³Ãáß³ÏÝ»ñÇ Ýß³Ý³ÏÙ³Ý ¨ í×³ñÙ³Ý ·áñÍÁÝÃ³óÇ ³å³ÑáíáõÙ</t>
  </si>
  <si>
    <t>Î»Ýë³Ãáß³ÏÝ»ñÇ ¨ ³ÛÉ ¹ñ³Ù³Ï³Ý í×³ñÝ»ñÇ ïñ³Ù³¹ñÙ³Ý ï»Õ»Ï³ïí³Ï³Ý ÙÇ³ëÝ³ÏëÝ Ñ³Ù³Ï³ñ·»ñÇ ëå³ë³ñÏáõÙ ¨ ß³Ñ³·áñÍáõÙ</t>
  </si>
  <si>
    <t>Î»Ýë³Ãáß³ÏÝ»ñÇ ¨ ³ÛÉ ¹ñ³Ù³Ï³Ý í×³ñÝ»ñÇ ïñ³Ù³¹ñÙ³Ý ï»Õ»Ï³ïí³Ï³Ý ÙÇ³ëÝ³ÏëÝ Ñ³Ù³Ï³ñ·»ñÇ ëå³ë³ñÏÙ³Ý ¨ ï»Õ»Ï³ïíáõÃÛ³Ý ïñ³Ù³¹ñÙ³Ý Í³é³ÛáõÃÛáõÝÝ»ñ</t>
  </si>
  <si>
    <t>Î»Ýë³Ãáß³ÏÝ»ñÇ ¨ ³ÛÉ ¹ñ³Ù³Ï³Ý í×³ñÝ»ñÇ Çñ³Ï³Ý³óÙ³Ý ³å³ÑáíáõÙ</t>
  </si>
  <si>
    <t xml:space="preserve">Î»Ýë³Ãáß³ÏÝ»ñÇ ¨ ³ÛÉ ¹ñ³Ù³Ï³Ý í×³ñÝ»ñÇ í×³ñÙ³Ý Í³é³ÛáõÃÛáõÝÝ»ñÇ Ó»éùµ»ñáõÙ </t>
  </si>
  <si>
    <t>ä»ï³Ï³Ý Ï»Ýë³Ãáß³ÏÝ»ñÇ Ó¨³ÃÕÃ»ñÇ ïå³·ñáõÙ</t>
  </si>
  <si>
    <t>Î»Ýë³Ãáß³ÏÇ ïñ³Ù³¹ñÙ³Ý Ñ³Ù³å³ï³ëË³Ý Ó¨³ÃÕÃ»ñÇ ïå³·ñáõÃÛ³Ý Í³é³ÛáõÃÛáõÝÝ»ñ</t>
  </si>
  <si>
    <t>êå³Û³Ï³Ý ³ÝÓÝ³Ï³½ÙÇ ¨ Ýñ³Ýó ÁÝï³ÝÇùÝ»ñÇ ³Ý¹³ÙÝ»ñÇ Ï»Ýë³Ãáß³ÏÝ»ñ</t>
  </si>
  <si>
    <t>êå³Û³Ï³Ý ³ÝÓÝ³Ï³½ÙÇÝ ½ÇÝÍ³é³ÛáÕÝ»ñÇÝ »ñÏ³ñ³ÙÛ³ Í³é³ÛáõÃÛ³Ý« Ñ³ßÙ³Ý¹³ÙáõÃÛ³Ý և ½ÇÝÍ³é³ÛáÕÇ Ù³Ñí³Ý ¹»åùáõÙ Ýñ³ ÁÝï³ÝÇùÇ ³Ý¹³ÙÝ»ñÇÝ Ï»ñ³ÏñáÕÇÝ ÏáñóÝ»Éáõ ¹»åùáõÙ ½ÇÝíáñ³Ï³Ý Ï»Ýë³Ãáß³ÏÝ»ñÇ ïñ³Ù³¹ñáõÙ</t>
  </si>
  <si>
    <t>Þ³ñù³ÛÇÝ ½ÇÝÍ³é³ÛáÕÝ»ñÇ ¨ Ýñ³Ýó ÁÝï³ÝÇùÝ»ñÇ ³Ý¹³ÙÝ»ñÇ ½ÇÝíáñ³Ï³Ý Ï»Ýë³Ãáß³ÏÝ»ñ</t>
  </si>
  <si>
    <t>ÊêÐØ ½ÇÝí³Í áõÅ»ñáõÙ ½ÇÝíáñ³Ï³Ý Í³é³ÛáõÃÛ³Ý ÁÝÃ³óùáõÙ Ñ³ßÙ³Ý¹³Ù ¹³ñÓ³Í ß³ñù³ÛÇÝ Ï³½ÙÇ ½ÇÝÍ³é³ÛáÕÝ»ñÇÝ, ³Û¹ ³ÝÓ³Ýó Ù³Ñí³Ý ¹»åùáõÙ Ýñ³Ýó ÁÝï³ÝÇùÝ»ñÇ ³Ý¹³ÙÝ»ñÇÝ Ï»ñ³ÏñáÕÇÝ ÏáñóÝ»Éáõ ¹»åùáõÙ ½ÇÝíáñ³Ï³Ý Ï»Ýë³Ãáß³ÏÝ»ñÇ ïñ³Ù³¹ñáõÙ</t>
  </si>
  <si>
    <t>²ßË³ï³Ýù³ÛÇÝ Ï»Ýë³Ãáß³ÏÝ»ñ</t>
  </si>
  <si>
    <t>ԱßË³ï³Ýù³ÛÇÝ Ï»Ýë³Ãáß³ÏÝ»ñÇ (ï³ñÇù³ÛÇÝ« Ñ³ßÙ³Ý¹³ÙáõÃÛ³Ý« ³ñïáÝÛ³É å³ÛÙ³ÝÝ»ñáí« »ñÏ³ñ³ÙÛ³ Í³é³ÛáõÃÛ³Ý« Ù³ëÝ³ÏÇ« Ï»ñ³ÉñáÕÇÝ ÏáñóÝ»Éáõ ¹»åùáõÙ Ï»Ýë³Ãáß³ÏÝ»ñÇ)  ïñ³Ù³¹ñáõÙ</t>
  </si>
  <si>
    <t xml:space="preserve">ÐÐ ûñ»Ýùáí  Ýß³Ý³Ïí³Í Ï»Ýë³Ãáß³ÏÝ»ñ </t>
  </si>
  <si>
    <t>§ä³ßïáÝ³ï³ñ ³ÝÓ³Ýó ·áñÍáõÝ»áõÃÛ³Ý ³å³ÑáíÙ³Ý, ëåë³ëñÏÙ³Ý ¨ ëáóÇ³É³Ï³Ý »ñ³ßËÇùÝ»ñ Ù³ëÇÝ¦ ÐÐ ûñ»Ýùáí ë³ÑÙ³Ýí³Í å³ßïáÝÝ»ñáõÙ å³ßïáÝ³í³ñ³Í ³ÝÓ³Ýó Ï»Ýë³Ãáß³ÏÇ ïñ³Ù³¹ñáõÙ</t>
  </si>
  <si>
    <t xml:space="preserve">²ßË³ï³ÝùÇ ¨ ëáóÇ³É³Ï³Ý Ñ³ñó»ñÇ Ý³Ë³ñ³ñáõÃÛ³Ý  ëáóÇ³É³Ï³Ý ³å³ÑáíáõÃÛ³Ý Í³é³ÛáõÃÛáõÝ </t>
  </si>
  <si>
    <t>êáóÇ³É³Ï³Ý ³å³ÑáíáõÃÛáõÝ</t>
  </si>
  <si>
    <t>êáóÇ³É³Ï³Ý ³å³ÑáíáõÃÛáõÝ Çñ³íáõÝùÇ Çñ³Ï³Ý³óÙ³Ý ³å³ÑáíáõÙ</t>
  </si>
  <si>
    <t xml:space="preserve">êáóÇ³É³Ï³Ý ³å³ÑáíáõÃÛáõÝ Çñ³íáõÝùÇ Çñ³Ï³Ý³óÙ³Ý </t>
  </si>
  <si>
    <t>Ծ»ñáõÃÛ³Ý« Ñ³ßÙ³Ý¹³ÙáõÃÛ³Ý« Ï»ñ³ÏñáÕÇÝ ÏáñóÝ»Éáõ ¹»åùáõÙ Ýå³ëïÝ»ñ</t>
  </si>
  <si>
    <t>Ì»ñáõÃÛ³Ý« Ñ³ßÙ³Ý¹³ÙáõÃÛ³Ý« Ï»ñ³ÏñáÕÇÝ ÏáñóÝ»Éáõ ¹»åùáõÙ Ýå³ëïÝ»ñÇ ïñ³Ù³¹ñáõÙ</t>
  </si>
  <si>
    <t>Î»Ýë³Ãáß³Ï³éáõÇ« Í»ñáõÃÛ³Ý« Ñ³ßÙ³Ý¹³ÙáõÃÛ³Ý« Ï»ñ³ÏñáÕÇÝ ÏáñóÝ»Éáõ ¹»åùáõÙ Ýå³ëï³éáõÇ Ù³Ñí³Ý ¹»åùáõÙ ïñíáÕ Ã³ÕÙ³Ý Ýå³ëï</t>
  </si>
  <si>
    <t>Î»Ýë³Ãáß³Ï³éáõÇ« Í»ñáõÃÛ³Ý« Ñ³ßÙ³Ý¹³ÙáõÃÛ³Ý« Ï»ñ³ÏñáÕÇÝ ÏáñóÝ»Éáõ ¹»åùáõÙ Ýå³ëï³éáõÇ Ù³Ñí³Ý ¹»åùáõÙ ïñíáÕ Ã³ÕÙ³Ý Ýå³ëïÇ ïñ³Ù³¹ñáõÙ</t>
  </si>
  <si>
    <t xml:space="preserve"> ²ç³ÏóáõÃÛáõÝ Ñ³ßÙ³Ý¹³Ù ¹³ñÓ³Í ½ÇÝÍ³é³ÛáÕÝ»ñÇÝ ¨ ½áÑí³ÍÝ»ñÇ ÁÝï³ÝÇùÝ»ñÇÝ</t>
  </si>
  <si>
    <t xml:space="preserve"> ØÇ³Ýí³· ëáóÇ³É³Ï³Ý ³å³Ñáí³·ñáõÃÛ³Ý í×³ñÝ»ñ ÐÐ å³ßïå³ÝáõÃÛ³Ýª ÷ñÏ³ñ³ñ³Ï³Ý Í³é³ÛáõÃÛ³Ý ¨ ÐÐ ùÝÝã³Ï³Ý ÏáÙÇï»áõÙ Í³é³ÛáõÃÛ³Ý Å³Ù³Ý³Ï Ñ³ßÙ³Ý¹³Ù  ¹³ñÓ³Í ½ÇÝÍ³é³ÛáÕÝ»ñÇÝ ¨  ½áÑí³Í (Ù³Ñ³ó³Í) ½ÇÝÍ³é³ÛáÕÝ»ñÇ áõ ÷ñÏ³ñ³ñ Í³é³ÛáÕÝ»ñÇ  ÁÝï³ÝÇùÝ»ñÇÝ</t>
  </si>
  <si>
    <t xml:space="preserve"> ²ç³ÏóáõÃÛáõÝ ½áÑí³ÍÝ»ñÇ ÁÝï³ÝÇùÝ»ñÇÝ</t>
  </si>
  <si>
    <t xml:space="preserve"> ì³ñÅ³Ï³Ý Ñ³í³ùÝ»ñÇ ¨ ½ÇÝÍ³é³ÛáõÃÛ³Ý ¨ ÷ñÏ³ñ³ñ³Ï³Ý Í³é³ÛáõÃÛ³Ý ÁÝÃ³óùáõÙ Ù³Ñ³ó³Í (½áÑí³Í) ½ÇÝÍ³é³ÛáÕÝ»ñÇ  áõ  ÷ñÏ³ñ³ñ  Í³é³ÛáÕÝ»ñÇ ÑáõÕ³ñÏ³íáñáõÃÛ³Ýª ·»ñ»½Ù³ÝÝ»ñÇ µ³ñ»Ï³ñ·Ù³Ýª ï³å³Ý³ù³ñ»ñÇ å³ïñ³ëïÙ³Ý_x000D_
¨ ï»Õ³¹ñÙ³Ý Ñ»ï Ï³åí³Í Í³Ëë»ñÇ ÷áËÑ³ïáõóáõÙ_x000D_
</t>
  </si>
  <si>
    <t xml:space="preserve"> ÐÐ äÜª ÐÐ Î² ²²Ì Ïñïë»ñª ÙÇçÇÝª ³í³· ¨ ÐÐ Î² ÐÐ áëïÇÏ³ÝáõÃÛ³Ý ÙÇçÇÝª ³í³·ª ·ÉË³íáñ ëå³Û³Ï³Ý ³ÝÓÝ³Ï³½ÙÇÝ ëáóÇ³É³Ï³Ý ³ç³ÏóáõÃÛáõÝ</t>
  </si>
  <si>
    <t xml:space="preserve"> ÐÐ äÜª ÐÐ Î² ²²Ì Ïñïë»ñª ÙÇçÇÝª ³í³· ¨ ÐÐ Î² ÐÐ áëïÇÏ³ÝáõÃÛ³Ý ÙÇçÇÝª ³í³· ¨ ·ÉË³íáñ ëå³Û³Ï³Ý ³ÝÓÝ³Ï³½ÙÇÝ ïñ³Ù³¹ñ³í³Í ëå³éáÕ³Ï³Ý í³ñÏ»ñÇ ïáÏáë³·áõÙ³ñÝ»ñÇ Ù³ëÝ³ÏÇ ÷áËÑ³ïáõóáõÙ</t>
  </si>
  <si>
    <t>ä»ï³Ï³Ý Ù³ñÙÝÇ ³Ýí³ÝáõÙÁ՝</t>
  </si>
  <si>
    <t>Ø²ê 2. äºî²Î²Ü Ø²ðØÜÆ ÎàÔØÆò Æð²Î²Ü²òìàÔ ´Úàôæºî²ÚÆÜ Ìð²¶ðºðÀ ºì ØÆæàò²èàôØÜºðÀ</t>
  </si>
  <si>
    <t>Պետական մարմնի (ԲêԿ) գերատեսչական դասիչը՝</t>
  </si>
  <si>
    <t>Պետական մարմնի (ԲêԿ) անվանումը՝</t>
  </si>
  <si>
    <t>Նախնական</t>
  </si>
  <si>
    <t>¼áÑí³Í՝ Ñ»ïÙ³Ñáõ Ð³Û³ëï³ÝÇ ³½·³ÛÇÝ Ñ»ñáë ÐÐ µ³ñÓñ³·áõÛÝ ÏáãáõÙ ëï³ó³Í Ï³Ù Ø³ñï³Ï³Ý Ë³ã ßù³Ýß³Ýáí å³ñ·¨³ïñí³Í ³ÝÓÇ ÁÝï³ÝÇùÇ ³Ý¹³ÙÝ»ñÇÝ å³ñ·¨³í×³ñÇ í×³ñÙ³Ý  Í³é³ÛáõÃÛáõÝÝ»ñÇ Ó»éù µ»ñáõÙ</t>
  </si>
  <si>
    <t>ÜÏ³ñ³·ñáõÃÛáõÝÁª</t>
  </si>
  <si>
    <t>ØÇçáó³éáõÙÝ ÇñÏ³Ý³óÝáÕÇ ³Ýí³ÝáõÙÁ</t>
  </si>
  <si>
    <t>§¶ÝáõÙÝ»ñÇ Ù³ëÇÝ¦ ÐÐ ûñ»Ýùáí ÁÝïñí³Í Ï³½Ù³Ï»ñåáõÃÛáõÝ</t>
  </si>
  <si>
    <t>²ñ¹ÛáõÝùÇ ã³÷áñáßÇã</t>
  </si>
  <si>
    <t xml:space="preserve"> ä³ñ·¨³í×³ñÝ»ñ ëï³óáÕÝ»ñÇ ÃÇí, ÁÝï³ÝÇù </t>
  </si>
  <si>
    <t xml:space="preserve"> ØÇçáó³éÙ³Ý íñ³ Ï³ï³ñíáÕ Í³ËëÁ (Ñ³½³ñ ¹ñ³Ù) </t>
  </si>
  <si>
    <t xml:space="preserve"> Ìñ³·ñÇ ¹³ëÇãÁ` </t>
  </si>
  <si>
    <t xml:space="preserve"> ØÇçáó³éÙ³Ý ¹³ëÇãÁ` </t>
  </si>
  <si>
    <t xml:space="preserve"> ØÇçáó³éÙ³Ý ³Ýí³ÝáõÙÁ` </t>
  </si>
  <si>
    <t xml:space="preserve"> ¼ÇÝÍ³é³ÛáÕÝ»ñÇÝ,  ÐØä Ù³ëÝ³ÏÇóÝ»ñÇÝ, ³ÛÉ å»ïáõÃÛáõÝÝ»ñáõÙ Ù³ñï³Ï³Ý ·áñÍáÕáõÃÛáõÝÝ»ñÇ Ù³ëÝ³ÏÇóÝ»ñÇÝ, ½áÑí³Í (Ù³Ñ³ó³Í) ½ÇÝÍ³é³ÛáÕÇ ÁÝï³ÝÇùÇ ³Ý¹³ÙÝ»ñÇÝ, ÁÝï³ÝÇùÝ»ñÇÝ ïñíáÕ å³ñ·¨³í×³ñÝ»ñ </t>
  </si>
  <si>
    <t xml:space="preserve"> ÜÏ³ñ³·ñáõÃÛáõÝÁ` </t>
  </si>
  <si>
    <t xml:space="preserve"> ¼ÇÝÍ³é³ÛáÕÝ»ñÇÝ,  ÐØä Ù³ëÝ³ÏÇóÝ»ñÇÝ, ³ÛÉ å»ïáõÃÛáõÝÝ»ñáõÙ Ù³ñï³Ï³Ý ·áñÍáÕáõÃÛáõÝÝ»ñÇ Ù³ëÝ³ÏÇóÝ»ñÇÝ, ½áÑí³Í (Ù³Ñ³ó³Í) ½ÇÝÍ³é³ÛáÕÇ ÁÝï³ÝÇùÇ ³Ý¹³ÙÝ»ñÇÝ, ÁÝï³ÝÇùÝ»ñÇÝ, å³ñ·¨³í×³ñÝ»ñÇ ïñ³Ù³¹ñáõÙ </t>
  </si>
  <si>
    <t xml:space="preserve"> ØÇçáó³éÙ³Ý ï»ë³ÏÁ` </t>
  </si>
  <si>
    <t xml:space="preserve"> îñ³Ýëý»ñïÝ»ñÇ ïñ³Ù³¹ñáõÙ </t>
  </si>
  <si>
    <t xml:space="preserve"> Þ³Ñ³éáõÝ»ñÇ ÁÝïñáõÃÛ³Ý ã³÷³ÝÇßÝ»ñÁ </t>
  </si>
  <si>
    <t xml:space="preserve"> ÐØä Ù³ëÝ³ÏÇóÝ»ñ, ÐØä ¨ ³ÛÉ å»ïáõÃÛáõÝÝ»ñáõÙ Ù³ñï³Ï³Ý ·áñÍáÕáõÃÛáõÝÝ»ñÇ ÁÝÃ³óùáõÙ ½áÑí³Í ½ÇÝÍ³é³ÛáÕÝ»ñÇ ÁÝï³ÝÇùÝ»ñ </t>
  </si>
  <si>
    <t xml:space="preserve"> ²ñ¹ÛáõÝùÇ ã³÷áñáßÇãÝ»ñ </t>
  </si>
  <si>
    <t xml:space="preserve"> ä³ñ·¨³í×³ñÝ»ñÇ í×³ñÙ³Ý ³Ùë³Ï³Ý Ñ³×³Ë³Ï³ÝáõÃÛáõÝ, ³Ý·³Ù </t>
  </si>
  <si>
    <t xml:space="preserve"> ì»ï»ñ³ÝÝ»ñÇ å³ïíáí×³ñÝ»ñ </t>
  </si>
  <si>
    <t xml:space="preserve"> ÐØä í»ï»ñ³ÝÝ»ñÇÝ å³ïíáí×³ñÇ ïñ³Ù³¹ñáõÙ </t>
  </si>
  <si>
    <t xml:space="preserve"> ÐØ å³ï»ñ³½ÙÇ í»ï»ñ³ÝÝ»ñÇÝ å³ïíáí×³ñÝ»ñÇ ïñ³Ù³¹ñáõÙ 02.12.1998Ã. Ðú-267-Ü ûñ»ÝùÇ 4-ñ¹ Ñá¹í³Íáí </t>
  </si>
  <si>
    <t xml:space="preserve"> ä³ïíáí×³ñ ëï³óáÕ í»ï»ñ³ÝÝ»ñÇ ÃÇí,Ù³ñ¹ </t>
  </si>
  <si>
    <t xml:space="preserve"> ¼áÑí³Íª Ñ»ïÙ³Ñáõ §Ð³Û³ëï³ÝÇ ³½·³ÛÇÝ Ñ»ñáë¦ ÐÐ µ³ñÓñ³·áõÛÝ ÏáãáõÙ ëï³ó³Í Ï³Ù §Ø³ñï³Ï³Ý Ë³ã¦ ßù³Ýß³Ýáí å³ñ·¨³ïñí³Í ³ÝÓÇ ÁÝï³ÝÇùÇÝ ïñíáÕ å³ñ·¨³í×³ñ </t>
  </si>
  <si>
    <t xml:space="preserve"> ¼áÑí³Íª Ñ»ïÙ³Ñáõ §Ð³Û³ëï³ÝÇ ³½·³ÛÇÝ Ñ»ñáë¦ ÐÐ µ³ñÓñ³·áõÛÝ ÏáãáõÙ ëï³ó³Í Ï³Ù §Ø³ñï³Ï³Ý Ë³ã¦ ßù³Ýß³Ýáí å³ñ·¨³ïñí³Í ³ÝÓÇ ÁÝï³ÝÇùÇÝ _x000D_
 </t>
  </si>
  <si>
    <t xml:space="preserve"> ¼áÑí³Íª Ñ»ïÙ³Ñáõ §Ð³Û³ëï³ÝÇ ³½·³ÛÇÝ Ñ»ñáë¦ ÐÐ µ³ñÓñ³·áõÛÝ ÏáãáõÙ ëï³ó³Í Ï³Ù §Ø³ñï³Ï³Ý Ë³ã¦ ßù³Ýß³Ýáí å³ñ·¨³ïñí³Í ³ÝÓÇ ÁÝï³ÝÇùÇ ³Ý¹³ÙÝ»ñ </t>
  </si>
  <si>
    <t>²Ù÷á÷/µ³óí³Í</t>
  </si>
  <si>
    <t>ä»ï³Ï³Ý Ù³ñÙÝÇ (Ï³ï³ñáÕ) ·»ñ³ï»ëã³Ï³Ý ¹³ëÇãÁª</t>
  </si>
  <si>
    <t>ä»ï³Ï³Ý Ù³ñÙÝÇ  (Ï³ï³ñáÕ) ³Ýí³ÝáõÙÁª</t>
  </si>
  <si>
    <t>Ìñ³·ñÇ ¹³ëÇãÁª</t>
  </si>
  <si>
    <t xml:space="preserve"> ¼áÑí³Íª Ñ»ïÙ³Ñáõ §Ð³Û³ëï³ÝÇ ³½·³ÛÇÝ Ñ»ñáë¦  ÐÐ µ³ñÓñ³·áõÛÝ ÏáãáõÙ ëï³ó³Í Ï³Ù §Ø³ñï³Ï³Ý Ë³ã¦ ßù³Ýß³Ýáí å³ñ·¨³ïñí³Í ³ÝÓÇ ÁÝï³ÝÇùÇÝ å³ñ·¨³í×³ñÇ ïñ³Ù³¹ñÙ³Ý ³å³ÑáíáõÙ</t>
  </si>
  <si>
    <t>Ìñ³·ñÇ ¹³ëÇãÁ</t>
  </si>
  <si>
    <t>Ìñ³·ñÇ ³Ýí³ÝáõÙÁ</t>
  </si>
  <si>
    <t xml:space="preserve"> ÄáÕáíñ¹³·ñ³Ï³Ý íÇ×³ÏÇ µ³ñ»É³íáõÙ</t>
  </si>
  <si>
    <t>Ìñ³·ñÇ ÙÇçáó³éáõÙÝ»ñÁ</t>
  </si>
  <si>
    <t xml:space="preserve"> ØÇÝã¨ 2 ï³ñ»Ï³Ý »ñ»Ë³ÛÇ ËÝ³ÙùÇ Ýå³ëïÇ ïñ³Ù³¹ñÙ³Ý ³å³ÑáíáõÙ </t>
  </si>
  <si>
    <t xml:space="preserve"> ØÇÝã¨ 2 ï³ñ»Ï³Ý »ñ»Ë³ÛÇ ËÝ³ÙùÇ Ýå³ëïÇ í×³ñÙ³Ý Í³é³ÛáõÃÛáõÝÝ»ñÇ Ó»éùµ»ñáõÙ </t>
  </si>
  <si>
    <t xml:space="preserve"> Ì³é³ÛáõÃÛáõÝÝ»ñÇ Ù³ïáõóáõÙ </t>
  </si>
  <si>
    <t xml:space="preserve"> ØÇÝã¨ 2 ï³ñ»Ï³Ý »ñ»Ë³ÛÇ ËÝ³ÙùÇ Ýå³ëï ëï³óáÕ  ù³Õ³ù³óÇÝ»ñÇ ÃÇí, Ù³ñ¹ </t>
  </si>
  <si>
    <t xml:space="preserve"> ØÇÝã¨ 2 ï³ñ»Ï³Ý »ñ»Ë³ÛÇ ËÝ³ÙùÇ Ýå³ëï </t>
  </si>
  <si>
    <t xml:space="preserve"> ØÇÝã¨ 2 ï³ñ»Ï³Ý »ñ»Ë³ÛÇ ËÝ³ÙùÇ ³ñÓ³Ïáõñ¹áõÙ ·ïÝíáÕ í³ñÓáõ ³ßË³ïáÕÇÝ Ýå³ëïÇ ïñ³Ù³¹ñáõÙ_x000D_
 </t>
  </si>
  <si>
    <t xml:space="preserve"> ØÇÝã¨ »ñ»ù ï³ñ»Ï³Ý »ñ»Ë³ÛÇ ËÝ³ÙùÇ ³ñÓ³Ïáõñ¹áõÙ ·ïÝíáÕ ³ÝÓÁ` ÙÇÝã »ñ»Ë³ÛÇ 2 ï³ñ»Ï³ÝÁ Éñ³Ý³ÉÁ </t>
  </si>
  <si>
    <t xml:space="preserve"> ØÇÝã¨ 2 ï³ñ»Ï³Ý »ñ»Ë³ÛÇ ËÝ³ÙùÇ Ýå³ëï ëï³óáÕ  ù³Õ³ù³óÇÝ»ñÇ ÃÇí </t>
  </si>
  <si>
    <t xml:space="preserve"> ºñ»Ë³ÛÇ ÍÝÝ¹Û³Ý ÙÇ³Ýí³· Ýå³ëï </t>
  </si>
  <si>
    <t xml:space="preserve"> ºñ»Ë³ÛÇ ÍÝÝ¹Û³Ý Ï³å³ÏóáõÃÛ³Ùµ ÙÇ³Ýí³· Ýå³ëïÇ ïñ³Ù³¹ñáõÙ </t>
  </si>
  <si>
    <t xml:space="preserve"> ÐÐ-áõÙ Ñ³ßí³éí³Í Ýáñ ÍÝí³Í »ñ»Ë³ÛÇ ÍÝáÕ (ûñÇÝ³Ï³Ý Ý»ñÏ³Û³óáõóÇã) </t>
  </si>
  <si>
    <t xml:space="preserve"> ÁÝï³ÝÇùáõÙ ³é³çÇÝ ¨ »ñÏñáñ¹ »ñ»Ë³Ý»ñÇ ÃÇí </t>
  </si>
  <si>
    <t xml:space="preserve"> ÁÝï³ÝÇùáõÙ »ñÏñáñ¹ »ñ»Ë³Ý»ñÇ ÃÇí </t>
  </si>
  <si>
    <t xml:space="preserve"> ÁÝï³ÝÇùáõÙ »ññáñ¹ ¨ ãáññáñ¹ »ñ»Ë³Ý»ñÇ ÃÇí </t>
  </si>
  <si>
    <t xml:space="preserve"> ÁÝï³ÝÇùáõÙ ÑÇÝ· ¨ Ñ³çáñ¹ »ñ»Ë³Ý»ñÇ ÃÇí </t>
  </si>
  <si>
    <t xml:space="preserve"> êáóÇ³É³Ï³Ý ³ç³ÏóáõÃÛáõÝ ³Ý³ßË³ïáõÝ³ÏáõÃÛ³Ý ¹»åùáõÙ</t>
  </si>
  <si>
    <t xml:space="preserve"> Ä³Ù³Ý³Ï³íáñ ³Ý³ßË³ïáõÝ³ÏáõÃÛ³Ý Ã»ñÃÇÏÝ»ñÇ ïå³·ñáõÃÛáõÝ </t>
  </si>
  <si>
    <t xml:space="preserve"> Ä³Ù³Ý³Ï³íáñ ³Ý³ßË³ïáõÝ³ÏáõÃÛ³Ý ¨ Ù³ÛñáõÃÛ³Ý Ýå³ëïÝ»ñÇ Ýß³Ý³ÏÙ³Ý Ñ³Ù³ñ µÅßÏ³Ï³Ý  Ñ³uï³ïáõÃÛ³Ý ÏáÕÙÇó ïñíáÕ Å³Ù³Ý³Ï³íáñ ³Ý³ßË³ïáõÝ³ÏáõÃÛ³Ý Ó¨³ÃÕÃ»ñÇ ïå³·ñáõÃÛ³Ý Í³é³ÛáõÃÛáõÝÝ»ñÇ Ó»éùµ»ñáõÙ_x000D_
_x000D_
 </t>
  </si>
  <si>
    <t xml:space="preserve"> Ä³Ù³Ý³Ï³íáñ ³Ý³ßË³ïáõÝ³ÏáõÃÛ³Ý Ó¨³ÃÕÃ»ñÇ ÃÇí, Ñ³ï </t>
  </si>
  <si>
    <t xml:space="preserve"> Ä³Ù³Ý³Ï³íáñ ³Ý³ßË³ïáõÝ³ÏáõÃÛ³Ý ¹»åùáõÙ Ýå³ëï </t>
  </si>
  <si>
    <t xml:space="preserve">  úñ»Ýùáí ë³ÑÙ³Ýí³Í Ï³ñ·áí áõ ã³÷áí »Ï³Ùï³ÛÇÝ Ñ³ñÏ (ß³ÑáõÃ³Ñ³ñÏ)  í×³ñ³Í í³ñÓáõ ³ßË³ïáÕÝ»ñ, Ýáï³ñÝ»ñ ¨ ³ÝÑ³ï Ó»éÝ³ñÏ³ï»ñ»ñ </t>
  </si>
  <si>
    <t xml:space="preserve"> Ä³Ù³Ý³Ï³íáñ ³Ý³ßË³ïáõÝ³ÏáõÃÛ³Ý ûñ»ñÇ ÃÇí, ûñ </t>
  </si>
  <si>
    <t xml:space="preserve"> Ä³Ù³Ý³Ï³íáñ ³Ý³ßË³ïáõÝ³ÏáõÃÛ³Ý ÙÇçÇÝ ï¨áÕáõÃÛáõÝ ûñ </t>
  </si>
  <si>
    <t xml:space="preserve"> Ø³ÛñáõÃÛ³Ý Ýå³ëï </t>
  </si>
  <si>
    <t xml:space="preserve"> Ø³ÛñáõÃÛ³Ý Ýå³ëïÇ ïñ³Ù³¹ñáõÙ ³ßË³ïáÕ ¨ ã³ßË³ïáÕ ³ÝÓ³Ýó </t>
  </si>
  <si>
    <t xml:space="preserve"> ÐÕÇáõÃÛ³Ý ¨ ÍÝÝ¹³µ»ñáõÃÛ³Ý ³ñÓ³Ïáõñ¹Ç ûñ»ñÇ ÃÇí, ûñ </t>
  </si>
  <si>
    <t xml:space="preserve"> Ø³ÛñáõÃÛ³Ý Ýå³ëï ëï³óáÕ ³ßË³ïáÕ ³ÝÓ³Ýó ÃÇí, Ù³ñ¹ </t>
  </si>
  <si>
    <t xml:space="preserve"> Ø³ÛñáõÃÛ³Ý Ýå³ëï ëï³óáÕ ã³ßË³ïáÕ ³ÝÓ³Ýó ÃÇí, Ù³ñ¹ </t>
  </si>
  <si>
    <t xml:space="preserve"> ØÇçáó³éáõÙÝ Çñ³Ï³Ý³óÝáÕÇ ³Ýí³ÝáõÙÁª</t>
  </si>
  <si>
    <t xml:space="preserve"> ØÇÝã¨ 3 ï³ñ»Ï³Ý »ñ»Ë³ÛÇ ËÝ³ÙùÇ  Ýå³ëïÇ í×³ñÙ³Ý Í³é³ÛáõÃÛáõÝÝ»ñÇ Ó»éù µ»ñáõÙ </t>
  </si>
  <si>
    <t xml:space="preserve"> ØÇçáó³éÙ³Ý ï»ë³ÏÁª</t>
  </si>
  <si>
    <t>Ì³é³ÛáõÃÛáõÝÝ»ñÇ ïñ³Ù³¹ñáõÙ</t>
  </si>
  <si>
    <t xml:space="preserve"> ØÇÝã¨ 3 ï³ñ»Ï³Ý »ñ»Ë³ÛÇ ËÝ³ÙùÇ Ýå³ëïÇ ïñ³Ù³¹ñÙ³Ý ³å³ÑáíáõÙ_x000D_</t>
  </si>
  <si>
    <t xml:space="preserve">ä³ñ·¨³í×³ñ ëï³óáÕÝ»ñÇ ÃÇí, ÁÝï³ÝÇù </t>
  </si>
  <si>
    <t xml:space="preserve">ä³ñ·¨³í×³ñÝ»ñÇ í×³ñÙ³Ý ³Ùë³Ï³Ý Ñ³×³Ë³Ï³ÝáõÃÛáõÝÁ, ³Ý·³Ù </t>
  </si>
  <si>
    <t>Üáñ ¹³ë³Ï³ñ·Çã</t>
  </si>
  <si>
    <t xml:space="preserve"> ØÇÝã¨ 3 ï³ñ»Ï³Ý »ñ»Ë³ÛÇ ËÝ³ÙùÇ Ýå³ëïÇ ïñ³Ù³¹ñÙ³Ý ³å³ÑáíáõÙ</t>
  </si>
  <si>
    <t xml:space="preserve">  ØÇÝã¨ 3 ï³ñ»Ï³Ý »ñ»Ë³ÛÇ ËÝ³ÙùÇ Ýå³ëïÇ 
 í×³ñÙ³Ý Í³é³ÛáõÃÛáõÝÝ»ñÇ Ó»éùµ»ñáõÙ </t>
  </si>
  <si>
    <t>Üáñ ¹³ëÏ³ñ·Çã</t>
  </si>
  <si>
    <t xml:space="preserve"> ØÇÝã¨ 3ï³ñ»Ï³Ý »ñ»Ë³ÛÇ ËÝ³ÙùÇ Ýå³ëï </t>
  </si>
  <si>
    <t xml:space="preserve"> ØÇÝã¨ 3 ï³ñ»Ï³Ý »ñ»Ë³ÛÇ ËÝ³ÙùÇ  Ýå³ëïÇ ïñ³Ù³¹ñáõÙ_x000D_</t>
  </si>
  <si>
    <t xml:space="preserve"> ØÇÝã¨ 3 ï³ñ»Ï³Ý »ñ»Ë³ÛÇ ËÝ³ÙùÇ  Ýå³ëïÇ ïñ³Ù³¹ñáõÙ
 </t>
  </si>
  <si>
    <t xml:space="preserve"> ØÇÝã¨ »ñ»ù ï³ñ»Ï³Ý »ñ»Ë³ÛÇ ËÝ³ÙùÇ ³ñÓ³Ïáõñ¹áõÙ ·ïÝíáÕ ³ÝÓÁ` ÙÇÝã »ñ»Ë³ÛÇ 3ï³ñ»Ï³ÝÁ Éñ³Ý³ÉÁ </t>
  </si>
  <si>
    <t xml:space="preserve"> ØÇÝã¨ 3 ï³ñ»Ï³Ý »ñ»Ë³ÛÇ ËÝ³ÙùÇ Ýå³ëï ëï³óáÕ  ù³Õ³ù³óÇÝ»ñÇ ÃÇí </t>
  </si>
  <si>
    <t xml:space="preserve">§¶ÝáõÙÝ»ñÇ Ù³ëÇÝ¦ ÐÐ ûñ»ÝùÇ Ñ³Ù³Ó³ÛÝ ÁÝïñí³Í Ï³½Ù³Ï»ñåáõÃÛáõÝ </t>
  </si>
  <si>
    <t xml:space="preserve"> ÐÕÇáõÃÛ³Ý ¨ ÍÝÝ¹³µ»ñáõÃÛ³Ý ³ñÓ³Ïáõñ¹Ç Çñ³íáõÝù áõÝ»óáÕ ³ÝÓÇÝùª  ³ÝÏ³Ë ³ßË³ï³Ýù³ÛÇÝ Ï³ñ·³íÇ×³ÏÇó </t>
  </si>
  <si>
    <t xml:space="preserve"> Î»Ýë³Ãáß³ÏÝ»ñÇ ¨ ³ÛÉ ¹ñ³Ù³Ï³Ý í×³ñÝ»ñÇ ïñ³Ù³¹ñÙ³Ý ï»Õ»Ï³ïí³Ï³Ý ÙÇ³ëÝ³Ï³Ý Ñ³Ù³Ï³ñ·»ñÇ ëå³ë³ñÏáõÙ ¨ ß³Ñ³·áñÍáõÙ </t>
  </si>
  <si>
    <t xml:space="preserve"> Î»Ýë³Ãáß³ÏÝ»ñÇ ¨ ³ÛÉ ¹ñ³Ù³Ï³Ý í×³ñÝ»ñÇ ïñ³Ù³¹ñÙ³Ý ï»Õ»Ï³ïí³Ï³Ý Ñ³Ù³Ï³ñ·Ç í³ñÙ³Ýª ëå³ë³ñÏÙ³Ý ¨ ï»Õ»Ï³ïíáõÃÛ³Ý ïñ³Ù³¹ñÙ³Ý Í³é³ÛáõÃÛáõÝÝ»ñ </t>
  </si>
  <si>
    <t xml:space="preserve"> Ì³é³ÛáõÃÛ³Ý Ù³ïáõóáõÙ </t>
  </si>
  <si>
    <t xml:space="preserve"> ØÇçáó³éáõÙÝ Çñ³Ï³Ý³óÝáÕÇ ³Ýí³ÝáõÙÁª </t>
  </si>
  <si>
    <t xml:space="preserve"> êáóÇ³É³Ï³Ý å³ßïå³ÝáõÃÛ³Ý áÉáñïáõÙ ëáóÇ³É³Ï³Ý ³å³ÑáíáõÃÛ³Ý å»ï³Ï³Ý Í³é³ÛáõÃÛ³Ý ï»Õ»Ï³ïí³Ï³Ý Ý»ñùÇÝ åáñï³ÉÇ, Ï»Ýë³Ãáß³Ï³éáõÝ»ñÇ Ñ³ßí³éÙ³Ý ÙÇ³ëÝ³Ï³Ý ï»Õ»Ï³ïí³Ï³Ý Ñ³Ù³Ï³ñ·Ç ¨ ½ÇÝíáñ³Ï³Ý Ï»Ýë³Ãáß³Ï³éáõÝ»ñÇ ï»Õ»Ï³ïí³Ï³Ý µ³½³Ý»ñÇ ÃÇí, Ñ³ï </t>
  </si>
  <si>
    <t xml:space="preserve"> Î»Ýë³Ãáß³ÏÝ»ñÇ ¨ ³ÛÉ ¹ñ³Ù³Ï³Ý í×³ñÝ»ñÇ Çñ³Ï³Ý³óÙ³Ý ³å³ÑáíáõÙ </t>
  </si>
  <si>
    <t xml:space="preserve"> Î»Ýë³Ãáß³ÏÝ»ñÇ ¨ ³ÛÉ ¹ñ³Ù³Ï³Ý í×³ñÝ»ñÇ í×³ñÙ³Ý Í³é³ÛáõÃÛáõÝÝ»ñÇ Ó»éùµ»ñáõÙ </t>
  </si>
  <si>
    <t xml:space="preserve"> Î»Ýë³Ãáß³Ï³éáõÝ»ñÇ ¨ ³ÛÉ ¹ñ³Ù³Ï³Ý í×³ñÝ»ñ ëï³óáÕÝ»ñÇ Ãí³ù³Ý³ÏÁ, áñáÝó Ù³ïáõóíáõÙ »Ý í×³ñÙ³Ý Í³é³ÛáõÃÛáõÝÝ»ñ ³ÝÏ³ÝËÇÏ »Õ³Ý³Ïáí, Ù³ñ¹ </t>
  </si>
  <si>
    <t xml:space="preserve"> Î»Ýë³Ãáß³Ï³éáõÝ»ñÇ ³ÛÉ ¹ñ³Ù³Ï³Ý í×³ñÝ»ñ ëï³óáÕÝ»ñÇ Ãí³ù³Ý³ÏÁ, áñáÝó Ù³ïáõóíáõÙ »Ý í×³ñÙ³Ý Í³é³ÛáõÃÛáõÝÝ»ñ Ï³ÝËÇÏ »Õ³Ý³Ïáí, Ù³ñ¹ </t>
  </si>
  <si>
    <t xml:space="preserve"> Î»Ýë³Ãáß³ÏÇ ³ÛÉ ¹ñ³Ù³Ï³Ý í×³ñÝ»ñÇ Ýß³Ý³ÏÙ³Ý ³é³í»É³·áõÛÝ Å³ÙÏ»ï, ³ßË³ï³Ýù³ÛÇÝ ûñ </t>
  </si>
  <si>
    <t xml:space="preserve"> Î»Ýë³Ãáß³ÏÝ»ñÇ Ó¨³ÃÕÃ»ñÇ ïå³·ñáõÃÛáõÝ </t>
  </si>
  <si>
    <t xml:space="preserve"> Î»Ýë³Ãáß³ÏÝ»ñÇ ïñ³Ù³¹ñÙ³Ý Ñ³Ù³å³ï³ëË³Ý Ó¨³ÃÕÃ»ñÇ ïå³·ñáõÃÛ³Ý Í³é³ÛáõÃÛáõÝÝ»ñ </t>
  </si>
  <si>
    <t xml:space="preserve"> Í³é³ÛáõÃÛ³Ý Ù³ïáõóáõÙ </t>
  </si>
  <si>
    <t xml:space="preserve"> Î»Ýë³Ãáß³ÏÇ Ýß³Ý³ÏÙ³Ý ¨ í×³ñÙ³Ý Ñ³Ù³ñ ³ÝÑñ³Å»ßï Ó¨³ÃÕÃ»ñÇ ù³Ý³Ï, Ñ³ï </t>
  </si>
  <si>
    <t xml:space="preserve">´³ÝÏ»ñ, §¶ÝáõÙÝ»ñÇ Ù³ëÇÝ¦ ÐÐ ûñ»ÝùÇ Ñ³Ù³Ó³ÛÝ ÁÝïñí³Í Ï³½Ù³Ï»ñåáõÃÛáõÝ </t>
  </si>
  <si>
    <t xml:space="preserve"> êå³Û³Ï³Ý ³ÝÓÝ³Ï³½ÙÇ ¨ Ýñ³Ýó ÁÝï³ÝÇùÝ»ñÇ ³Ý¹³ÙÝ»ñÇ Ï»Ýë³Ãáß³ÏÝ»ñ </t>
  </si>
  <si>
    <t xml:space="preserve"> êå³Û³Ï³Ý ³ÝÓÝ³Ï³½ÙÇ ½ÇÝÍ³é³ÛáÕÝ»ñÇÝ »ñÏ³ñ³ÙÛ³ Í³é³ÛáõÃÛ³Ý, Ñ³ßÙ³Ý¹³ÙáõÃÛ³Ý ¨ ½ÇÝÍ³é³ÛáÕÇ Ù³Ñí³Ý ¹»åùáõÙ Ýñ³ ÁÝï³ÝÇùÇ ³Ý¹³ÙÝ»ñÇÝ Ï»ñ³ÏñáÕÇÝ ÏáñóÝ»Éáõ ¹»åùáõÙ ½ÇÝíáñ³Ï³Ý Ï»Ýë³Ãáß³ÏÝ»ñÇ ïñ³Ù³¹ñáõÙ_x000D_
 </t>
  </si>
  <si>
    <t xml:space="preserve"> îñ³Ýëý»ñïÇ ïñ³Ù³¹ñáõÙ </t>
  </si>
  <si>
    <t xml:space="preserve"> êå³Û³Ï³Ý ³ÝÓÝ³Ï³½ÙÇÝ ¨ Ýñ³Ýó ÁÝï³ÝÇùÝ»ñÇ ³Ý¹³ÙÝ»ñÇÝ »ñÏ³ñ³ÙÛ³ Í³é³ÛáõÃÛ³Ý, Ñ³ßÙ³Ý¹³ÙáõÃÛ³Ý ¨ Ï»ñ³ÏñáÕÇÝ ÏáñóÝ»Éáõ ¹»åùáõÙ Ï»Ýë³Ãáß³ÏÝ»ñÇ ïñ³Ù³¹ñáõÙ 22.12.2010Ã. Ðú-243-Ü ûñ»ÝùÇ 18-ñ¹, 20-ñ¹, 22-ñ¹ Ñá¹í³ÍÝ»ñáí </t>
  </si>
  <si>
    <t xml:space="preserve"> Î»Ýë³Ãáß³Ï³éáõÝ»ñÇ ÃÇí, Ù³ñ¹ </t>
  </si>
  <si>
    <t xml:space="preserve"> Þ³ñù³ÛÇÝ ½ÇÝÍ³é³ÛáÕÝ»ñÇ ¨ Ýñ³Ýó ÁÝï³ÝÇùÝ»ñÇ ³Ý¹³ÙÝ»ñÇ ½ÇÝíáñ³Ï³Ý Ï»Ýë³Ãáß³ÏÝ»ñ </t>
  </si>
  <si>
    <t xml:space="preserve"> ÊêÐØ ½ÇÝí³Í áõÅ»ñÇ ß³ñù³ÛÇÝ Ï³½ÙÇ ½ÇÝÍ³é³ÛáÕÝ»ñÇÝ Ñ³ßÙ³Ý¹³ÙáõÃÛ³Ý, Ýñ³Ýó Ù³Ñí³Ý ¹»åùáõÙ ÁÝï³ÝÇùÝ»ñÇ ³Ý¹³ÙÝ»ñÇÝ Ï»ñ³ÏñáÕÇÝ ÏáñóÝ»Éáõ ¹»åùáõÙ ½ÇÝíáñ³Ï³Ý Ï»Ýë³Ãáß³ÏÝ»ñÇ ïñ³Ù³¹ñáõÙ </t>
  </si>
  <si>
    <t xml:space="preserve"> 22.12.2010Ã. Ðú-243-Ü ûñ»Ýùáí  ë³ÑÙ³Ýí³Í Ï³ñ·áí Ñ³ßÙ³Ý¹³Ù ×³Ý³ãí³Í ß³ñù³ÛÇÝ  ½ÇÝÍ³é³ÛáÕÝ»ñ, Í³é³ÛáõÃÛ³Ý ÁÝÃ³óùáõÙ ½áÑí³Í (Ù³Ñ³ó³Í) ß³ñù³ÛÇÝ ½ÇÝÍ³é³ÛáÕÝ»ñÇ  ÁÝï³ÝÇùÝ»ñÇ ³Ý¹³ÙÝ»ñ </t>
  </si>
  <si>
    <t xml:space="preserve"> ²ßË³ï³Ýù³ÛÇÝ Ï»Ýë³Ãáß³ÏÝ»ñ </t>
  </si>
  <si>
    <t xml:space="preserve"> ²ßË³ï³Ýù³ÛÇÝ Ï»Ýë³Ãáß³ÏÝ»ñÇ (ï³ñÇù³ÛÇÝ, Ñ³ßÙ³Ý¹³ÙáõÃÛ³Ý, ³ñïáÝÛ³É å³ÛÙ³ÝÝ»ñáí, »ñÏ³ñ³ÙÛ³ Í³é³ÛáõÃÛ³Ý, Ù³ëÝ³ÏÇ, Ï»ñ³ÏñáÕÇÝ ÏáñóÝ»Éáõ ¹»åùáõÙ Ï»Ýë³Ãáß³ÏÝ»ñÇ) ïñ³Ù³¹ñáõÙ_x000D_
 </t>
  </si>
  <si>
    <t xml:space="preserve"> î³ñÇù³ÛÇÝ ³ßË³ï³Ýù³ÛÇÝ` ³éÝí³½Ý 10 ï³ñí³ ³ßË³ï³Ýù³ÛÇÝ ëï³Å, Ñ³ßÙ³Ý¹³ÙáõÃÛ³Ý ³ßË³ï³Ýù³ÛÇÝ` Áëï ë³Ý¹Õ³ÏÇ ³ßË³ï³Ýù³ÛÇÝ ëï³Å, ³ñïáÝÛ³É, Ù³ëÝ³ÏÇ »ñÏ³ñ³ÙÛ³ Í³é³ÛáõÃÛ³Ý` å³Ñ³ÝçíáÕ Ù³ëÝ³·ÇïáõÃÛ³Ùµ ³ßË³ï³Ýù³ÛÇÝ ëï³Å </t>
  </si>
  <si>
    <t xml:space="preserve"> ÐÐ ûñ»Ýùáí Ýß³Ý³Ïí³Í Ï»Ýë³Ãáß³ÏÝ»ñ </t>
  </si>
  <si>
    <t xml:space="preserve"> ÐÐ ûñ»ÝùÝ»ñáí å»ï³Ï³Ý å³ßïáÝ ½µ³Õ»óñ³Í ³ÝÓ³Ýó Ï»Ýë³Ãáß³Ï³ÛÇÝ Çñ³íáõÝùÇ Çñ³óáõÙ`Ñ³Ù³å³ï³ëË³Ý å³ßïáÝÝ»ñáõÙ ³ßË³ï³Ýù³ÛÇÝ ëï³ÅÇ ³éÏ³ÛáõÃÛáõÝ ¨  Ï»Ýë³Ãáß³ÏÇ Çñ³íáõÝù ïñíáÕ ï³ñÇù: </t>
  </si>
  <si>
    <t xml:space="preserve"> êáóÇ³É³Ï³Ý ³å³ÑáíáõÃÛáõÝ</t>
  </si>
  <si>
    <t xml:space="preserve"> Ì»ñáõÃÛ³Ýª Ñ³ßÙ³Ý¹³ÙáõÃÛ³Ýª Ï»ñ³ÏñáÕÇÝ ÏáñóÝ»Éáõ ¹»åùáõÙ Ýå³ëïÝ»ñ </t>
  </si>
  <si>
    <t xml:space="preserve"> Ì»ñáõÃÛ³Ý, Ñ³ßÙ³Ý¹³ÙáõÃÛ³Ý, Ï»ñ³ÏñáÕÇÝ ÏáñóÝ»Éáõ ¹»åùáõÙ ëáóÇ³É³Ï³Ý Ýå³ëïÝ»ñÇ ïñ³Ù³¹ñáõÙ </t>
  </si>
  <si>
    <t xml:space="preserve"> Î»Ýë³Ãáß³ÏÇ Çñ³íáõÝù ãáõÝ»óáÕ Ñ³ßÙ³Ý¹³ÙÝ»ñ, Ï»ñ³ÏñáÕÇÝ Ïáñóñ³Í ³ÝÓÇù ¨ ûñ»Ýùáí ë³ÑÙ³Ýí³Í ï³ñÇùÁ Éñ³ó³Í ¨ å³Ñ³ÝçíáÕ ëï³Å ãáõÝ»óáÕ ³ÝÓÇù </t>
  </si>
  <si>
    <t xml:space="preserve"> Üå³ëï³éáõÝ»ñÇ ÃÇí, Ù³ñ¹ </t>
  </si>
  <si>
    <t xml:space="preserve"> Î»Ýë³Ãáß³Ï³éáõÇª Í»ñáõÃÛ³Ýª Ñ³ßÙ³Ý¹³ÙáõÃÛ³Ýª Ï»ñ³ÏñáÕÇÝ ÏáñóÝ»Éáõ ¹»åùáõÙ Ýå³ëï³éáõÇ Ù³Ñí³Ý ¹»åùáõÙ ïñíáÕ Ã³ÕÙ³Ý Ýå³ëï </t>
  </si>
  <si>
    <t xml:space="preserve"> Î»Ýë³Ãáß³Ï³éáõÇª Í»ñáõÃÛ³Ýª Ñ³ßÙ³Ý¹³ÙáõÃÛ³Ýª Ï»ñ³ÏñáÕÇÝ ÏáñóÝ»Éáõ ¹»åùáõÙ Ýå³ëï³éáõÇ Ù³Ñí³Ý ¹»åùáõÙ ïñíáÕ Ã³ÕÙ³Ý Ýå³ëïÇ ïñ³Ù³¹ñáõÙ </t>
  </si>
  <si>
    <t xml:space="preserve"> Î»Ýë³Ãáß³Ï³éáõÇ, Í»ñáõÃÛ³Ý, Ñ³ßÙ³Ý¹³ÙáõÃÛ³Ý, Ï»ñ³ÏñáÕÇÝ ÏáñóÝ»Éáõ ¹»åùáõÙ Ýå³ëï³éáõÇ ÑáõÕ³ñÏ³íáñáõÃÛáõÝÁ Ï³ï³ñ³Í ³ÝÓ </t>
  </si>
  <si>
    <t xml:space="preserve"> Â³ÕÙ³Ý Ýå³ëï ëï³óáÕÝ»ñÇ ÃÇí, Ù³ñ¹ </t>
  </si>
  <si>
    <t>òáõó³ÝÇßÝ»ñ</t>
  </si>
  <si>
    <t>2018Ã. ÷³ëï³óÇ</t>
  </si>
  <si>
    <t>2019Ã ëå³ëíáÕ</t>
  </si>
  <si>
    <t>2020Ã ÏÇë³ÙÛ³Ï</t>
  </si>
  <si>
    <t>2021Ã</t>
  </si>
  <si>
    <t>2022Ã</t>
  </si>
  <si>
    <t>&lt;Èñ³óÝ»É ÙÇçáó³éÙ³Ý ³í³ñïÇ ï³ñ»ÃÇíÁ&gt;</t>
  </si>
  <si>
    <t xml:space="preserve"> ²ç³ÏóáõÃÛáõÝ Ñ³ßÙ³Ý¹³Ù ¹³ñÓ³Í ½ÇÝÍ³é³ÛáÕÝ»ñÇÝ ¨ ½áÑí³ÍÝ»ñÇ ÁÝï³ÝÇùÝ»ñÇÝ </t>
  </si>
  <si>
    <t xml:space="preserve"> ØÇ³Ýí³· ëáóÇ³É³Ï³Ý ³å³Ñáí³·ñáõÃÛ³Ý í×³ñÝ»ñ ÐÐ å³ßïå³ÝáõÃÛ³Ýª ÷ñÏ³ñ³ñ³Ï³Ý Í³é³ÛáõÃÛ³Ý ¨ ÐÐ ùÝÝã³Ï³Ý ÏáÙÇï»áõÙ Í³é³ÛáõÃÛ³Ý Å³Ù³Ý³Ï Ñ³ßÙ³Ý¹³Ù  ¹³ñÓ³Í ½ÇÝÍ³é³ÛáÕÝ»ñÇÝ ¨  ½áÑí³Í (Ù³Ñ³ó³Í) ½ÇÝÍ³é³ÛáÕÝ»ñÇ áõ ÷ñÏ³ñ³ñ Í³é³ÛáÕÝ»ñÇ  ÁÝï³ÝÇùÝ»ñÇÝ </t>
  </si>
  <si>
    <t xml:space="preserve"> Þ³Ñ³éáõÝ»ñÇ ÁÝïñáõÃÛ³Ý ã³÷áñáßÇãÝ»ñÁ </t>
  </si>
  <si>
    <t xml:space="preserve"> ÐÐ Ï³é³í³ñáõÃÛ³Ý 2018Ã. û·áëïáëÇ 9-Ç N 916-Ü áñáßÙ³Ý å³Ñ³ÝçÝ»ñÇÝ Ñ³Ù³å³ï³ëË³Ý </t>
  </si>
  <si>
    <t xml:space="preserve"> ØÇ³Ýí³· ëáóÇ³É³Ï³Ý ³å³Ñáí³·ñáõÃÛ³Ý í×³ñÝ»ñ ëï³óáÕ ÁÝï³ÝÇùÝ»ñÇ Ãí³ù³Ý³ÏÁ, Ñ³ï </t>
  </si>
  <si>
    <t xml:space="preserve"> ²ç³ÏóáõÃÛáõÝ ½áÑí³ÍÝ»ñÇ ÁÝï³ÝÇùÝ»ñÇÝ </t>
  </si>
  <si>
    <t xml:space="preserve"> ì³ñÅ³Ï³Ý Ñ³í³ùÝ»ñÇ ¨ ½ÇÝÍ³é³ÛáõÃÛ³Ý ¨ ÷ñÏ³ñ³ñ³Ï³Ý Í³é³ÛáõÃÛ³Ý ÁÝÃ³óùáõÙ Ù³Ñ³ó³Í (½áÑí³Í) ½ÇÝÍ³é³ÛáÕÝ»ñÇ  áõ  ÷ñÏ³ñ³ñ  Í³é³ÛáÕÝ»ñÇ ÑáõÕ³ñÏ³íáñáõÃÛ³Ýª ·»ñ»½Ù³ÝÝ»ñÇ µ³ñ»Ï³ñ·Ù³Ýª ï³å³Ý³ù³ñ»ñÇ å³ïñ³ëïÙ³Ý_x000D_
¨ ï»Õ³¹ñÙ³Ý Ñ»ï Ï³åí³Í Í³Ëë»ñÇ ÷áËÑ³ïáõóáõÙ_x000D_
 </t>
  </si>
  <si>
    <t xml:space="preserve"> öáËÑ³ïáõóáõÙ ëï³óáÕ ÁÝï³ÝÇùÝ»ñÇ Ãí³ù³Ý³Ï, Ñ³ï </t>
  </si>
  <si>
    <t xml:space="preserve">êáóÇ³É³Ï³Ý ³å³ÑáíáõÃÛ³Ý Í³é³ÛáõÃÛ³Ý  ï»ËÝÇÏ³Ï³Ý Ñ³·»óí³ÍáõÃÛ³Ý ³å³ÑáíáõÙ </t>
  </si>
  <si>
    <t xml:space="preserve"> êáóÇ³É³Ï³Ý ³å³ÑáíáõÃÛ³Ý Í³é³ÛáõÃÛ³Ý  ·áñÍáõÝ»áõÃÛ³Ý Ñ³Ù³ñ ³ÝÑñ³Å»ßï í³ñã³Ï³Ý ë³ñù³íáñáõÙÝ»ñÇ Ó»éùµ»ñáõÙ </t>
  </si>
  <si>
    <t xml:space="preserve">ä»ï³Ï³Ý Ù³ñÙÇÝÝ»ñÇ ÏáÕÙÇó û·ï³·áñÍíáÕ áã ýÇÝ³Ýë³Ï³Ý ³ÏïÇíÝ»ñÇ Ñ»ï ·áñÍ³éÝáõÃÛáõÝÝ»ñ </t>
  </si>
  <si>
    <t xml:space="preserve">§ä³ßïáÝ³ï³ñ ³ÝÓ³Ýó ·áñÍáõÝ»áõÃÛ³Ý ³å³ÑáíÙ³Ýª ëå³ë³ñÏÙ³Ý ¨ ëáóÇ³É³Ï³Ý »ñ³ßËÇùÝ»ñÇ Ù³ëÇÝ¦ ÐÐ ûñ»Ýùáí ë³ÑÙ³Ýí³Í å³ßïáÝÝ»ñáõÙ å³ßïáÝ³í³ñ³Í ³ÝÓ³Ýó Ï»Ýë³Ãáß³ÏÇ ïñ³Ù³¹ñáõÙ_x000D_
 </t>
  </si>
  <si>
    <t xml:space="preserve"> ÐÐ äÜª ÐÐ Î² ²²Ì Ïñïë»ñª ÙÇçÇÝª ³í³· ¨ ÐÐ Î² ÐÐ áëïÇÏ³ÝáõÃÛ³Ý ÙÇçÇÝª ³í³·ª ·ÉË³íáñ ëå³Û³Ï³Ý ³ÝÓÝ³Ï³½ÙÇÝ ëáóÇ³É³Ï³Ý ³ç³ÏóáõÃÛáõÝ </t>
  </si>
  <si>
    <t xml:space="preserve"> ÐÐ äÜª ÐÐ Î² ²²Ì Ïñïë»ñª ÙÇçÇÝª ³í³· ¨ ÐÐ Î² ÐÐ áëïÇÏ³ÝáõÃÛ³Ý ÙÇçÇÝª ³í³· ¨ ·ÉË³íáñ ëå³Û³Ï³Ý ³ÝÓÝ³Ï³½ÙÇÝ ïñ³Ù³¹ñ³í³Í ëå³éáÕ³Ï³Ý í³ñÏ»ñÇ ïáÏáë³·áõÙ³ñÝ»ñÇ Ù³ëÝ³ÏÇ ÷áËÑ³ïáõóáõÙ </t>
  </si>
  <si>
    <t xml:space="preserve"> êå³ëáÕ³Ï³Ý í³ñÏ»ñÇó  û·ïíáÕ ß³Ñ³éáõÝ»ñÇ Ãí³ù³Ý³ÏÁ, Ù³ñ¹ </t>
  </si>
  <si>
    <t xml:space="preserve"> ØÇÝã¨ 3 ï³ñ»Ï³Ý »ñ»Ë³ÛÇ ËÝ³ÙùÇ Ýå³ëï ëï³óáÕ  ù³Õ³ù³óÇÝ»ñÇ ÃÇí, Ù³ñ¹ </t>
  </si>
  <si>
    <t xml:space="preserve"> ß³Ñ³éáõ Ýáñ³ÍÇÝÝ»ñÇ ÃÇí, ³¹ ÃíáõÙª</t>
  </si>
  <si>
    <t>Աջակցություն երիտասարդ և երեխաներ ունեցող ընտանիքներին</t>
  </si>
  <si>
    <t xml:space="preserve"> 12005</t>
  </si>
  <si>
    <t xml:space="preserve"> Միջոցառման անվանումը`</t>
  </si>
  <si>
    <t xml:space="preserve"> Կուտակային հատկացումներ մասնակցի կենսաթոշակային հաշվին</t>
  </si>
  <si>
    <t xml:space="preserve"> Միջոցառման նկարագրությունը`</t>
  </si>
  <si>
    <t xml:space="preserve"> «Կուտակային կենսաթոշակների մասին» ՀՀ օրենքով սահմանված կարգով մասնակցի կենսաթոշակային հաշվին կուտակային հատկացումների կատարում</t>
  </si>
  <si>
    <t xml:space="preserve"> Միջոցառման տեսակը</t>
  </si>
  <si>
    <t xml:space="preserve"> Տրանսֆերտների տրամադրում</t>
  </si>
  <si>
    <t xml:space="preserve"> 12003</t>
  </si>
  <si>
    <t xml:space="preserve"> ՀՀ քաղաքացիական գործերով վերաքննիչ դատարանի վճիռների համաձայն կերակրողը կորցրած անձանց կրած վնասի փոխհատուցում</t>
  </si>
  <si>
    <t xml:space="preserve"> ՀՀ քաղաքացիական գործերով վերաքննիչ դատարանի 2010թ© Ապրիի 2-ի NԵԱՆԴ1676/02/09 և 2009թ© Մայիսի 8-ի NԵԱՔԴ1538/02/08 վճիռների համաձայն կերակրողը կորցրած անձանց պատճառված վնասի փոխհատուցում</t>
  </si>
  <si>
    <t xml:space="preserve"> 12006</t>
  </si>
  <si>
    <t xml:space="preserve"> Վնասի փոխհատուցում կերակրողը կորցրած անձանց</t>
  </si>
  <si>
    <t xml:space="preserve"> ՀՀ քաղաք© գործերով վերաքննիչ դատարանի 05-1680 գործով 15©07©2005թ և 07-3832 գործով 03©11©2007թ՝ ինչպես նաև Կենտրոն և Նորք Մարաշ վարչ© շրջանների ընդհ© իրավասության 1-ին ատյանի դատարանի 08©06©2012թ NԵԴԿ/1247/02/10/ վճիռների համաձայն կրած վնասի փոխհատուցում</t>
  </si>
  <si>
    <t>Աշխատանքային միջին կենսաթոշակը նվազագույն սպառողական զամբյուղի արժեքի նկատմամբ, տոկոս (միջին կենսաթոշակ/նվազագույն սպառողական զամբյուղ)</t>
  </si>
  <si>
    <t xml:space="preserve">ՀՀ կառավարության ծրագրի 4.2-րդ մաս 
(Պարբերաբար բարձրացվելու են պետական կենսաթոշակների չափերը՝ ապահովելով գնաճի նկատմամբ միջին կենսաթոշակի չափի առաջանցիկ աճ)
</t>
  </si>
  <si>
    <t>Միջին աշխատանքային կենսաթոշակի չափը</t>
  </si>
  <si>
    <t>շարունակական</t>
  </si>
  <si>
    <t xml:space="preserve">ՀՀ կառավարության ծրագրի 4.2-րդ մաս 
(Պարբերաբար բարձրացվելու են պետական կենսաթոշակների չափերը՝ ապահովելով գնաճի նկատմամբ միջին կենսաթոշակի չափի առաջանցիկ աճ)
</t>
  </si>
  <si>
    <t xml:space="preserve">Ծայրահեղ աղքատության գծից ցածր նպաստ ստացողների թվաքանակ </t>
  </si>
  <si>
    <t xml:space="preserve">ՀՀ կառավարության ծրագրի 4.2-րդ մաս 
(Կառավարությունը նպատակադրվել է մինչև 2023 թվականը վերացնել ծայրահեղ աղքատությունը, էապես նվազեցնել աղքատությունը)
</t>
  </si>
  <si>
    <t xml:space="preserve">ՀՀ կառավարության ծրագրի 4.2-րդ մաս 
 (Նախորդ ժամանակահատվածում արձանագրված ժողովրդագրական իրավիճակի զարգացման բացասական միտումները մեղմելու նպատակով մշակվելու և կյանքի են կոչվելու ծնելիության խրախուսման, երիտասարդ և երեխաներ ունեցող ընտանիքների աջակցության նոր ծրագրեր, որոնց շրջանակներում, ըստ անհրաժեշտության, կվերանայվեն նաև գործող ծրագրերը)
</t>
  </si>
  <si>
    <t>Նոր ծնված 1-ին երեխաների քանակը</t>
  </si>
  <si>
    <t>Ծննունդների քանակը</t>
  </si>
  <si>
    <t>Ծնելիության գումարային գործակիցը</t>
  </si>
  <si>
    <t>կիրառելի չէ</t>
  </si>
  <si>
    <t>Երիտասարդ և երեխաներ ունեցող ընտանիքներին աջակցություն</t>
  </si>
  <si>
    <t xml:space="preserve"> Ծրագրի դասիչը` </t>
  </si>
  <si>
    <t xml:space="preserve"> 1102 </t>
  </si>
  <si>
    <t>2018թ. փաստացի</t>
  </si>
  <si>
    <t>2019թ սպասվող</t>
  </si>
  <si>
    <t>2020թ եռամսյակ</t>
  </si>
  <si>
    <t>2020թ կիսամյակ</t>
  </si>
  <si>
    <t>2020թ ինն ամիս</t>
  </si>
  <si>
    <t>2020թ տարի</t>
  </si>
  <si>
    <t>2021թ</t>
  </si>
  <si>
    <t>2022թ</t>
  </si>
  <si>
    <t xml:space="preserve"> Միջոցառման դասիչը` </t>
  </si>
  <si>
    <t xml:space="preserve"> 12005 </t>
  </si>
  <si>
    <t xml:space="preserve"> Միջոցառման անվանումը` </t>
  </si>
  <si>
    <t xml:space="preserve"> Կուտակային հատկացումներ մասնակցի կենսաթոշակային հաշվին </t>
  </si>
  <si>
    <t xml:space="preserve"> Նկարագրությունը` </t>
  </si>
  <si>
    <t xml:space="preserve"> «Կուտակային կենսաթոշակների մասին» ՀՀ օրենքով սահմանված կարգով մասնակցի կենսաթոշակային հաշվին կուտակային հատկացումների կատարում </t>
  </si>
  <si>
    <t xml:space="preserve"> Միջոցառման տեսակը` </t>
  </si>
  <si>
    <t xml:space="preserve"> Տրանսֆերտի տրամադրում </t>
  </si>
  <si>
    <t xml:space="preserve"> Շահառուների ընտրության չափանիշները </t>
  </si>
  <si>
    <t xml:space="preserve"> Կուտակային կենսաթոշակային համակարգի մասնակիցներ </t>
  </si>
  <si>
    <t xml:space="preserve"> Արդյունքի չափորոշիչներ </t>
  </si>
  <si>
    <t xml:space="preserve"> Մասնակիցների թիվ, մարդ </t>
  </si>
  <si>
    <t xml:space="preserve"> Միջոցառման վրա կատարվող ծախսը (հազար դրամ) </t>
  </si>
  <si>
    <t xml:space="preserve"> Î»Ýë³Ãáß³Ï³éáõÝ»ñÇ ÃÇí, Ù³ñ¹</t>
  </si>
  <si>
    <t xml:space="preserve"> 1205 </t>
  </si>
  <si>
    <t xml:space="preserve"> 12003 </t>
  </si>
  <si>
    <t xml:space="preserve"> ՀՀ քաղաքացիական գործերով վերաքննիչ դատարանի վճիռների համաձայն կերակրողը կորցրած անձանց կրած վնասի փոխհատուցում </t>
  </si>
  <si>
    <t xml:space="preserve"> ՀՀ քաղաքացիական գործերով վերաքննիչ դատարանի 2010թ© Ապրիի 2-ի NԵԱՆԴ1676/02/09 և 2009թ© Մայիսի 8-ի NԵԱՔԴ1538/02/08 վճիռների համաձայն կերակրողը կորցրած անձանց պատճառված վնասի փոխհատուցում </t>
  </si>
  <si>
    <t xml:space="preserve"> Տրանսֆերտների տրամադրում </t>
  </si>
  <si>
    <t xml:space="preserve"> Շահառուների ընտրության չափորոշիչները </t>
  </si>
  <si>
    <t xml:space="preserve"> Դատարանի որոշումով հաստատված` կերակրողը կորցրած անձ </t>
  </si>
  <si>
    <t xml:space="preserve"> 12006 </t>
  </si>
  <si>
    <t xml:space="preserve"> Վնասի փոխհատուցում կերակրողը կորցրած անձանց </t>
  </si>
  <si>
    <t xml:space="preserve"> ՀՀ քաղաք© գործերով վերաքննիչ դատարանի 05-1680 գործով 15©07©2005թ և 07-3832 գործով 03©11©2007թ՝ ինչպես նաև Կենտրոն և Նորք Մարաշ վարչ© շրջանների ընդհ© իրավասության 1-ին ատյանի դատարանի 08©06©2012թ NԵԴԿ/1247/02/10/ վճիռների համաձայն կրած վնասի փոխհատուցում </t>
  </si>
  <si>
    <t xml:space="preserve"> 12008 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</si>
  <si>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 </t>
  </si>
  <si>
    <t xml:space="preserve"> ԱՊՀ տարածքում Հայրենական մեծ պատերազմի հաշմանդամների և մասնակիցների օդային տրանսպորտով մատուցվող ծառայությունների դիմաց չստացված եկամուտների փոխհատուցում_x000D_
 </t>
  </si>
  <si>
    <t xml:space="preserve"> Օդային տրանսպորտից օգտվող, արտոնյալ երթևեկելու իրավունք ունեցող ՀՀ քաղաքացիներ հանդիսացող Հայրենական մեծ պատերազմի հաշմանդամներ, մասնակիցներ </t>
  </si>
  <si>
    <t xml:space="preserve"> Ուղևորների քանակ, մարդ </t>
  </si>
  <si>
    <t xml:space="preserve"> 12008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</si>
  <si>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</t>
  </si>
  <si>
    <t xml:space="preserve"> ԱՊՀ տարածքում Հայրենական մեծ պատերազմի հաշմանդամների և մասնակիցների օդային տրանսպորտով մատուցվող ծառայությունների դիմաց չստացված եկամուտների փոխհատուցում_x000D_
</t>
  </si>
  <si>
    <t>Աջակցություն երիտասարդ և երեխա ունեցող ընտանիքներին</t>
  </si>
  <si>
    <t xml:space="preserve"> Փոխհատուցում ստացող անձանց թիվ</t>
  </si>
  <si>
    <t xml:space="preserve"> Սոցիալական ապահովություն</t>
  </si>
  <si>
    <t xml:space="preserve"> Ծերության՝ հաշմանդամության՝ կերակրողին կորցնելու դեպքում նպաստներ </t>
  </si>
  <si>
    <t>Աշխատանքի և սոցիալական հարցերի նախարարության սոցիալական ապահովության ծառայություն</t>
  </si>
  <si>
    <t xml:space="preserve"> Կենսաթոշակառուի՝ ծերության՝ հաշմանդամության՝ կերակրողին կորցնելու դեպքում նպաստառուի մահվան դեպքում տրվող թաղման նպաստ </t>
  </si>
  <si>
    <t>Պաշտպանության նախարարություն</t>
  </si>
  <si>
    <t xml:space="preserve"> Աջակցություն հաշմանդամ դարձած զինծառայողներին և զոհվածների ընտանիքներին </t>
  </si>
  <si>
    <t xml:space="preserve"> Աջակցություն զոհվածների ընտանիքներին </t>
  </si>
  <si>
    <t>Ֆինանսների նախարարություն</t>
  </si>
  <si>
    <t xml:space="preserve"> ՀՀ ՊՆ՝ ՀՀ ԿԱ ԱԱԾ կրտսեր՝ միջին՝ ավագ և ՀՀ ԿԱ ՀՀ ոստիկանության միջին՝ ավագ՝ գլխավոր սպայական անձնակազմին սոցիալական աջակցություն </t>
  </si>
  <si>
    <t>Տրանսպորտի, կապի և տեղեկատվական տեխնոլոգիաների նախարարություն</t>
  </si>
  <si>
    <t>Ìñ³·ñ³ÛÇÝ ¹³ëÇãÁ</t>
  </si>
  <si>
    <t>Ìñ³·ñÇ/ ØÇçáó³éÙ³Ý/ Ï³ï³ñáÕ Ñ³Ý¹Çë³óáÕ å»ï³Ï³Ý Ù³ñÙÝÇ ³Ýí³ÝáõÙÁ</t>
  </si>
  <si>
    <t>ØÇçáó³éáõÙ</t>
  </si>
  <si>
    <t>ÀÜ¸²ØºÜÀ</t>
  </si>
  <si>
    <t>Պարգևավճարներ և պատվովճարներ</t>
  </si>
  <si>
    <t xml:space="preserve"> 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 </t>
  </si>
  <si>
    <t xml:space="preserve">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 </t>
  </si>
  <si>
    <t xml:space="preserve"> Վետերանների պատվովճարներ </t>
  </si>
  <si>
    <t xml:space="preserve"> Զոհված՛ հետմահու «Հայաստանի ազգային հերոս» ՀՀ բարձրագույն կոչում ստացած կամ «Մարտական խաչ» շքանշանով պարգևատրված անձի ընտանիքին տրվող պարգևավճար </t>
  </si>
  <si>
    <t xml:space="preserve"> Ժողովրդագրական վիճակի բարելավում</t>
  </si>
  <si>
    <t xml:space="preserve">Մինչև 2 տարեկան երեխայի խնամքի նպաստի տրամադրման ապահովում </t>
  </si>
  <si>
    <t xml:space="preserve"> Մինչև 2 տարեկան երեխայի խնամքի նպաստ </t>
  </si>
  <si>
    <t xml:space="preserve"> Երեխայի ծննդյան միանվագ նպաստ </t>
  </si>
  <si>
    <t>նոր դասիչ</t>
  </si>
  <si>
    <t xml:space="preserve"> Մինչև 3 տարեկան երեխայի խնամքի նպաստի տրամադրում_x000D_
</t>
  </si>
  <si>
    <t xml:space="preserve"> Սոցիալական աջակցություն անաշխատունակության դեպքում</t>
  </si>
  <si>
    <t xml:space="preserve"> Ժամանակավոր անաշխատունակության թերթիկների տպագրություն </t>
  </si>
  <si>
    <t xml:space="preserve"> Ժամանակավոր անաշխատունակության դեպքում նպաստ </t>
  </si>
  <si>
    <t xml:space="preserve"> Մայրության նպաստ </t>
  </si>
  <si>
    <t xml:space="preserve"> Կենսաթոշակների և այլ դրամական վճարների տրամադրման տեղեկատվական միասնական համակարգերի սպասարկում և շահագործում </t>
  </si>
  <si>
    <t xml:space="preserve"> Կենսաթոշակների և այլ դրամական վճարների իրականացման ապահովում </t>
  </si>
  <si>
    <t xml:space="preserve">Կենսաթոշակների ձևաթղթերի տպագրություն </t>
  </si>
  <si>
    <t xml:space="preserve">Սպայական անձնակազմի և նրանց ընտանիքների անդամների կենսաթոշակներ </t>
  </si>
  <si>
    <t xml:space="preserve"> Շարքային զինծառայողների և նրանց ընտանիքների անդամների զինվորական կենսաթոշակներ </t>
  </si>
  <si>
    <t xml:space="preserve"> Աշխատանքային կենսաթոշակներ </t>
  </si>
  <si>
    <t xml:space="preserve"> ՀՀ օրենքով նշանակված կենսաթոշակներ </t>
  </si>
  <si>
    <t>Պետական եկամուտների կոմիտե</t>
  </si>
  <si>
    <t>Աշխատանքի և սոցիալական հարցերի նախարարություն</t>
  </si>
  <si>
    <t xml:space="preserve"> Î»Ýë³Ãáß³Ï³éáõÝ»ñÇ ÃÇí, Ù³ñ¹, </t>
  </si>
  <si>
    <t>երիտասարդ ընտանիքներ</t>
  </si>
  <si>
    <t>երեխա ուեցող ընտանիքներ</t>
  </si>
  <si>
    <t>բազմազավակ ընտանքիքներ</t>
  </si>
  <si>
    <t xml:space="preserve"> Փոխհատուցում ստացող անձանց թվաքանակ, հատ </t>
  </si>
  <si>
    <t xml:space="preserve">Մինչև 3 տարեկան երեխայի խնամքի  նպաստ ստանալու իրավունք ունեցողների թվաքանակը, միջին ամսական </t>
  </si>
  <si>
    <t xml:space="preserve">ՀՀ կառավարության ծրագրի 4.2-րդ մաս 
(Նախորդ ժամանակահատվածում արձանագրված ժողովրդագրական իրավիճակի զարգացման բացասական միտումները մեղմելու նպատակով մշակվելու և կյանքի են կոչվելու ծնելիության խրախուսման, երիտասարդ և երեխաներ ունեցող ընտանիքների աջակցության նոր ծրագրեր, որոնց շրջանակներում, ըստ անհրաժեշտության, կվերանայվեն նաև գործող ծրագրերը)
</t>
  </si>
  <si>
    <t>Ծերության, հաշմանդամության, կերակրողին կորցնելու դեպքում նպաստների չափը</t>
  </si>
  <si>
    <t xml:space="preserve">Մինչև 2 տարեկան երեխայի խնամքի  նպաստ ստանալու իրավունք ունեցողների թվաքանակը, միջին ամսական </t>
  </si>
  <si>
    <t xml:space="preserve"> ä³ïíáí×³ñÇ ã³÷Á</t>
  </si>
  <si>
    <t>Ծնելիության գումարային գործակից</t>
  </si>
  <si>
    <t>-</t>
  </si>
  <si>
    <t>Ռազմավարական ծրագրեր չունենք</t>
  </si>
  <si>
    <t xml:space="preserve">Ժողովրդագրական իրավիճակի բարելավմանն նպատակով ՀՀ կառավարության ծրագրի 4.2-րդ մասի իրականացումն ապահովելու նպատակով իրականացվող համակարգային փոփոխությունների շրջանակներում 1068 ծրագրում 2021, 2022թթ. նախատեսվում է` 
• &lt;&lt;12001 Մինչև 2 տարեկան երեխայի խնամքի նպաստ&gt;&gt; միջոցառումը կգործի (մինչև 2 տարեկան երեխայի խնամքի նպաստ կտրամադրվի) մինչև 2022թ. ներառյալ: Զուգահեռաբար մինչև 2022թ. ներառյալ գումարներ կնախատեսվեն &lt;&lt;11001 Մինչև 2 տարեկան երեխայի խնամքի նպաստի վճարման հետ կապված  ծառայություններ&gt;&gt; միջոցառման գծով,
• 2021թ.-ից ներդնել նոր միջոցառումներ` &lt;&lt; Մինչև 3 տարեկան երեխայի խնամքի նպաստ&gt;&gt; միջոցառումը կգործի (մինչև 3 տարեկան երեխայի խնամքի նպաստ կտրամադրվի)  և դրան ուղեկցող ծախսը` &lt;&lt;11001 Մինչև 3 տարեկան երեխայի խնամքի նպաստի վճարման հետ կապված  ծառայություններ&gt;&gt; միջոցառումը:
Հաշվի առնելով ՀՀ կառավարության ծրագրի 4.2-րդ մասը` նախատեսվում է փոփոխություններ կատարել &lt;&lt;Պետական նպաստների  մասին&gt;&gt; ՀՀ օրենքում, որով կառաջարկվի ընդյալնել խնամքի նպաստի ծածկույթը և չափը։
Առաջարկվող փոփոխությունների արդյունքում նախատեսվում է 2021 թվականի հունվարի 1-ից հետո ծնված բոլոր երեխաներին երեխայի խնամքի նպաստ նշանակել ծննդյան ամսվանից, մինչև երեխայի 3 տարին լրանալը:
2021 թվականի հունվարի 1-ից հետո ծնված երեխայի խնամքի նպաստի չափը նախատեսվում է սահմանել 2021թ.՝ 27500 դրամ, 2022թ.՝ 28500 դրամ:
Միջոցառման արդյունքում ակնկալվում է խթանել ծնելիությունը՝ հաստատուն հիմքեր և նախապայմաններ ձևավորելով բնակչության թվաքանակի հետագա կայուն աճն ապահովելու համար։
</t>
  </si>
  <si>
    <t>êáóÇ³É³Ï³Ý å³ßïå³ÝáõÃÛ³Ý  µÝ³·³í³éáõÙ å»ï³Ï³Ý ù³Õ³ù³Ï³ÝáõÃÛ³Ý Ùß³ÏáõÙ, Íñ³·ñ»ñÇ Ñ³Ù³Ï³ñ·áõÙ ¨ ÙáÝÇïáñÇÝ·</t>
  </si>
  <si>
    <t xml:space="preserve">²Õù³ïáõÃÛ³Ý Ù»ÕÙ³Ý ¨ ³ÝÑ³í³ë³ñáõÃÛ³Ý Ýí³½»óÙ³Ý, ³ßË³ï³ßáõÏ³ÛÇ å³Ñ³Ýç³ñÏÇ ¨ ·áñÍ³½ñáõÏáõÃÛ³Ý ³ÝÑ³Ù³å³ï³ëË³ÝáõÃÛ³Ý Ïñ×³ïÙ³Ý, ½µ³ÕÍáõÃÛ³Ý ³×Ç, ÅáÕáíñ¹³·ñ³Ï³Ý Çñ³íÇ×³ÏÇ µ³ñ»É³íÙ³Ý ¨ù³Õ³ù³óÇÝ»ñÇ ëáó. Çñ³íáõÝùÇ Çñ³óÙ³Ý áõÕÕí³Í ù³Õ³ù³ÏáõÃÛ³Ý Ùß³ÏÙ³Ý ¨ Çñ³Ï³Ý³óÙ³Ý ³å³ÑáíáõÙ </t>
  </si>
  <si>
    <t>êáóÇ³É³Ï³Ý å³ßïå³ÝáõÃÛ³Ý  áÉáñïáõÙ Çñ³Ï³Ý³óíáÕ Ëñ³·ñ»ñÇ ³½¹»óáõÃÛ³Ý ¨ ³ñ¹ÛáõÝ³í»ïáõÃÛ³Ý µ³ñ»É³íáõÙ</t>
  </si>
  <si>
    <t>êáóÇ³É³Ï³Ý å³ßïå³ÝáõÃÛ³Ý ³é³ÝÓÇÝ Íñ³·ñ»ñÇ Çñ³Ï³Ý³óÙ³Ý ³å³ÑáíáõÙ</t>
  </si>
  <si>
    <t>ä»ï³Ï³Ý Ï»Ýë³Ãáß³Ï³ÛÇÝ ³å³ÑáíáõÃÛ³Ý µÝ³·³í³éáõÙ ù³Õ³ù³Ï³ÝáõÃÛ³Ý Çñ³Ï³Ý³óáõÙ</t>
  </si>
  <si>
    <t>ØÇçáó³éáõÙÝ Çñ³Ï³Ý³óÝáÕÇ ³Ýí³ÝáõÙÁª</t>
  </si>
  <si>
    <t xml:space="preserve"> êáóÇ³É³Ï³Ý å³ßïå³ÝáõÃÛ³Ý ³é³ÝÓÇÝ Íñ³·ñ»ñÇ Çñ³Ï³Ý³óÙ³Ý ³å³ÑáíáõÙ</t>
  </si>
  <si>
    <t>²ßË³ïáÕÝ»ñÇ ³ßË³ï³Ýù³ÛÇÝ ³ñï³Ï³ÝáõÃÛáõÝÝ»ñÇ Ï³ï³ñÙ³Ý Ñ»ï Ï³åí³Í Ë»ÕÙ³Ý, Ù³ëÝ³·Çï³Ï³Ý ÑÇí³Ý¹áõÃÛ³Ý ¨ ³éáÕçáõÃÛ³Ý ³ÛÉ íÝ³ëÙ³Ý Ñ»ï¨³Ýùáí å³ï×³éí³Í íÝ³ëÇ ÷áËÑ³ïáõóáõÙ</t>
  </si>
  <si>
    <t>²ßË³ïáÕÝ»ñÇ ³ßË³ï³Ýù³ÛÇÝ ³ñï³Ï³ÝáõÃÛáõÝÝ»ñÇ Ï³ï³ñÙ³Ý Ñ»ï Ï³åí³Í Ë»ÕÙ³Ý, Ù³ëÝ³·Çï³Ï³Ý ÑÇí³Ý¹áõÃÛ³Ý ¨ ³éáÕçáõÃÛ³Ý ³ÛÉ íÝ³ëÙ³Ý Ñ»ï¨³Ýùáí å³ï×³éí³Í íÝ³ëÇ ÷áËÑ³ïáõóÙ³Ý ïñ³Ù³¹ñáõÙ</t>
  </si>
  <si>
    <t xml:space="preserve"> ²ßË³ïáÕÝ»ñÇ ³ßË³ï³Ýù³ÛÇÝ å³ñï³Ï³ÝáõÃÛáõÝÝ»ñÇ Ï³ï³ñÙ³Ý Ñ»ï Ï³åí³Í Ë»ÕÙ³Ýª Ù³ëÝ³·Çï³Ï³Ý ÑÇí³Ý¹áõÃÛ³Ý ¨ ³éáÕçáõÃÛ³Ý ³ÛÉ íÝ³ëÙ³Ý Ñ»ï¨³Ýùáí å³ï×³éí³Í íÝ³ëÇ ÷áËÑ³ïáõóáõÙ </t>
  </si>
  <si>
    <t xml:space="preserve"> ²ßË³ïáÕÝ»ñÇ ³ßË³ï³Ýù³ÛÇÝ å³ñï³Ï³ÝáõÃÛáõÝÝ»ñÇ Ï³ï³ñÙ³Ý Ñ»ï Ï³åí³Í Ë»ÕÙ³Ýª Ù³ëÝ³·Çï³Ï³Ý ÑÇí³Ý¹áõÃÛ³Ý ¨ ³éáÕçáõÃÛ³Ý ³ÛÉ íÝ³ëÙ³Ý Ñ»ï¨³Ýùáí å³ï×³éí³Í íÝ³ëÇ ÷áËÑ³ïáõóÙ³Ý ïñ³Ù³¹ñáõÙ </t>
  </si>
  <si>
    <t xml:space="preserve"> ²ßË³ï³Ýù³ÛÇÝ å³ñï³Ï³ÝáõÃÛáõÝÝ»ñÇ Ï³ï³ñÙ³Ý Ñ»ï Ï³åí³Í Ë»ÕáõÙ, Ù³ëÝ³·Çï³Ï³Ý ÑÇí³Ý¹áõÃÛáõÝ ¨ ³éáÕçáõÃÛ³Ý ³ÛÉ íÝ³ë ëï³ó³Í ³ßË³ïáÕ ³ÝÓ </t>
  </si>
  <si>
    <t xml:space="preserve"> Ê»ÕáõÙ, Ù³ëÝ³·Çï³Ï³Ý ÑÇí³Ý¹áõÃÛáõÝ ¨ ³éáÕçáõÃÛ³Ý ³ÛÉ íÝ³ëÝ»ñ ëï³ó³ÍÝ»ñÇ ÃÇí, Ù³ñ¹ </t>
  </si>
  <si>
    <t xml:space="preserve"> Կենսաթոշակային համակարգի հանրային իրազեկման աշխատանքներ</t>
  </si>
  <si>
    <t xml:space="preserve"> Կենսաթոշակային համակարգի հանրային իրազեկման աշխատանքների իրականացում</t>
  </si>
  <si>
    <t xml:space="preserve"> Ծառայությունների մատուցում</t>
  </si>
  <si>
    <t>2020Ã 1-ին ÏÇë³ÙÛ³Ï</t>
  </si>
  <si>
    <t>2020Ã 1-ին »é³ÙëÛ³Ï</t>
  </si>
  <si>
    <t xml:space="preserve"> Թեժ գծի միջոցով սպասարկված քաղաքացիների զանգերի թիվ, հատ </t>
  </si>
  <si>
    <t xml:space="preserve"> Թեժ գծերի թիվ, հատ </t>
  </si>
  <si>
    <t xml:space="preserve"> 1 </t>
  </si>
  <si>
    <t xml:space="preserve">Աշխատանքի և սոցիալական հարցերի նախարարություն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</si>
</sst>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р_._-;\-* #,##0.00_р_._-;_-* &quot;-&quot;??_р_._-;_-@_-"/>
    <numFmt numFmtId="165" formatCode="##,##0.0;\(##,##0.0\);\-"/>
    <numFmt numFmtId="166" formatCode="_-* #,##0.0_р_._-;\-* #,##0.0_р_._-;_-* &quot;-&quot;??_р_._-;_-@_-"/>
    <numFmt numFmtId="167" formatCode="_-* #,##0.000_р_._-;\-* #,##0.000_р_._-;_-* &quot;-&quot;??_р_._-;_-@_-"/>
    <numFmt numFmtId="168" formatCode="0.0"/>
    <numFmt numFmtId="169" formatCode="_-* #,##0_р_._-;\-* #,##0_р_._-;_-* &quot;-&quot;??_р_._-;_-@_-"/>
    <numFmt numFmtId="170" formatCode="_(* #,##0_);_(* \(#,##0\);_(* &quot;-&quot;??_);_(@_)"/>
  </numFmts>
  <fonts count="7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i/>
      <sz val="12"/>
      <color theme="1"/>
      <name val="GHEA Grapalat"/>
      <family val="3"/>
    </font>
    <font>
      <b/>
      <sz val="10"/>
      <color rgb="FFC00000"/>
      <name val="Arial Armenian"/>
      <family val="2"/>
    </font>
    <font>
      <sz val="10"/>
      <color rgb="FF000000"/>
      <name val="Arial Armenian"/>
      <family val="2"/>
    </font>
    <font>
      <i/>
      <sz val="10"/>
      <color rgb="FF000000"/>
      <name val="Arial Armenian"/>
      <family val="2"/>
    </font>
    <font>
      <sz val="10"/>
      <color rgb="FF000000"/>
      <name val="Calibri"/>
      <family val="2"/>
      <scheme val="minor"/>
    </font>
    <font>
      <sz val="10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theme="1"/>
      <name val="Arial Armenian"/>
      <family val="2"/>
    </font>
    <font>
      <i/>
      <sz val="11"/>
      <color theme="1"/>
      <name val="Arial Armenian"/>
      <family val="2"/>
    </font>
    <font>
      <b/>
      <sz val="12"/>
      <color rgb="FFC00000"/>
      <name val="GHEA Grapalat"/>
      <family val="3"/>
    </font>
    <font>
      <sz val="8"/>
      <name val="GHEA Grapalat"/>
      <family val="2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1"/>
      <color theme="1"/>
      <name val="Calibri"/>
      <family val="2"/>
      <charset val="1"/>
      <scheme val="minor"/>
    </font>
    <font>
      <sz val="12"/>
      <color theme="1"/>
      <name val="Arial Armenian"/>
      <family val="2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b/>
      <i/>
      <sz val="10"/>
      <color indexed="8"/>
      <name val="Arial Armenian"/>
      <family val="2"/>
    </font>
    <font>
      <i/>
      <sz val="10"/>
      <color indexed="8"/>
      <name val="Arial Armenian"/>
      <family val="2"/>
    </font>
    <font>
      <i/>
      <sz val="10"/>
      <name val="Arial Armenian"/>
      <family val="2"/>
    </font>
    <font>
      <b/>
      <sz val="10"/>
      <color theme="1"/>
      <name val="Arial Armenian"/>
      <family val="2"/>
    </font>
    <font>
      <b/>
      <i/>
      <sz val="10"/>
      <color theme="1"/>
      <name val="Arial Armenian"/>
      <family val="2"/>
    </font>
    <font>
      <sz val="10"/>
      <color indexed="8"/>
      <name val="Arial Armenian"/>
      <family val="2"/>
    </font>
    <font>
      <b/>
      <sz val="10"/>
      <color indexed="8"/>
      <name val="Arial Armenian"/>
      <family val="2"/>
    </font>
    <font>
      <i/>
      <sz val="11"/>
      <name val="Arial Armenian"/>
      <family val="2"/>
    </font>
    <font>
      <b/>
      <sz val="11"/>
      <color rgb="FFC00000"/>
      <name val="Arial Armenian"/>
      <family val="2"/>
    </font>
    <font>
      <sz val="11"/>
      <name val="Arial Armenian"/>
      <family val="2"/>
    </font>
    <font>
      <b/>
      <sz val="11"/>
      <color theme="1"/>
      <name val="Arial Armenian"/>
      <family val="2"/>
    </font>
    <font>
      <b/>
      <sz val="12"/>
      <color theme="1"/>
      <name val="Arial Armenian"/>
      <family val="2"/>
    </font>
    <font>
      <i/>
      <sz val="12"/>
      <name val="GHEA Grapalat"/>
      <family val="3"/>
    </font>
    <font>
      <sz val="12"/>
      <color rgb="FF000000"/>
      <name val="GHEA Grapalat"/>
      <family val="3"/>
    </font>
    <font>
      <i/>
      <sz val="12"/>
      <color rgb="FF000000"/>
      <name val="GHEA Grapalat"/>
      <family val="3"/>
    </font>
    <font>
      <i/>
      <sz val="12"/>
      <color theme="1"/>
      <name val="Arial Armenian"/>
      <family val="2"/>
    </font>
    <font>
      <i/>
      <sz val="10"/>
      <color rgb="FFFF0000"/>
      <name val="Arial Armenian"/>
      <family val="2"/>
    </font>
    <font>
      <sz val="10"/>
      <color indexed="8"/>
      <name val="GHEA Grapalat"/>
      <family val="3"/>
    </font>
    <font>
      <sz val="10"/>
      <color theme="0"/>
      <name val="Arial Armenian"/>
      <family val="2"/>
    </font>
    <font>
      <b/>
      <i/>
      <sz val="10"/>
      <name val="Arial Armenian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C00000"/>
      <name val="Arial Armenian"/>
      <family val="2"/>
    </font>
    <font>
      <sz val="10"/>
      <color rgb="FFFF0000"/>
      <name val="Arial Armenian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94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0" fontId="17" fillId="0" borderId="0">
      <alignment horizontal="left" vertical="top" wrapText="1"/>
    </xf>
    <xf numFmtId="0" fontId="19" fillId="0" borderId="0" applyNumberFormat="0" applyFill="0" applyBorder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20" applyNumberFormat="0" applyAlignment="0" applyProtection="0"/>
    <xf numFmtId="0" fontId="27" fillId="6" borderId="21" applyNumberFormat="0" applyAlignment="0" applyProtection="0"/>
    <xf numFmtId="0" fontId="28" fillId="6" borderId="20" applyNumberFormat="0" applyAlignment="0" applyProtection="0"/>
    <xf numFmtId="0" fontId="29" fillId="0" borderId="22" applyNumberFormat="0" applyFill="0" applyAlignment="0" applyProtection="0"/>
    <xf numFmtId="0" fontId="30" fillId="7" borderId="23" applyNumberFormat="0" applyAlignment="0" applyProtection="0"/>
    <xf numFmtId="0" fontId="31" fillId="0" borderId="0" applyNumberFormat="0" applyFill="0" applyBorder="0" applyAlignment="0" applyProtection="0"/>
    <xf numFmtId="0" fontId="18" fillId="8" borderId="24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5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165" fontId="17" fillId="0" borderId="0" applyFill="0" applyBorder="0" applyProtection="0">
      <alignment horizontal="right" vertical="top"/>
    </xf>
    <xf numFmtId="164" fontId="35" fillId="0" borderId="0" applyFont="0" applyFill="0" applyBorder="0" applyAlignment="0" applyProtection="0"/>
    <xf numFmtId="0" fontId="39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60" fillId="0" borderId="17" applyNumberFormat="0" applyFill="0" applyAlignment="0" applyProtection="0"/>
    <xf numFmtId="0" fontId="61" fillId="0" borderId="18" applyNumberFormat="0" applyFill="0" applyAlignment="0" applyProtection="0"/>
    <xf numFmtId="0" fontId="62" fillId="0" borderId="19" applyNumberFormat="0" applyFill="0" applyAlignment="0" applyProtection="0"/>
    <xf numFmtId="0" fontId="62" fillId="0" borderId="0" applyNumberFormat="0" applyFill="0" applyBorder="0" applyAlignment="0" applyProtection="0"/>
    <xf numFmtId="0" fontId="63" fillId="2" borderId="0" applyNumberFormat="0" applyBorder="0" applyAlignment="0" applyProtection="0"/>
    <xf numFmtId="0" fontId="64" fillId="3" borderId="0" applyNumberFormat="0" applyBorder="0" applyAlignment="0" applyProtection="0"/>
    <xf numFmtId="0" fontId="65" fillId="4" borderId="0" applyNumberFormat="0" applyBorder="0" applyAlignment="0" applyProtection="0"/>
    <xf numFmtId="0" fontId="66" fillId="5" borderId="20" applyNumberFormat="0" applyAlignment="0" applyProtection="0"/>
    <xf numFmtId="0" fontId="67" fillId="6" borderId="21" applyNumberFormat="0" applyAlignment="0" applyProtection="0"/>
    <xf numFmtId="0" fontId="68" fillId="6" borderId="20" applyNumberFormat="0" applyAlignment="0" applyProtection="0"/>
    <xf numFmtId="0" fontId="69" fillId="0" borderId="22" applyNumberFormat="0" applyFill="0" applyAlignment="0" applyProtection="0"/>
    <xf numFmtId="0" fontId="70" fillId="7" borderId="23" applyNumberFormat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25" applyNumberFormat="0" applyFill="0" applyAlignment="0" applyProtection="0"/>
    <xf numFmtId="0" fontId="7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74" fillId="12" borderId="0" applyNumberFormat="0" applyBorder="0" applyAlignment="0" applyProtection="0"/>
    <xf numFmtId="0" fontId="7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74" fillId="20" borderId="0" applyNumberFormat="0" applyBorder="0" applyAlignment="0" applyProtection="0"/>
    <xf numFmtId="0" fontId="7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74" fillId="24" borderId="0" applyNumberFormat="0" applyBorder="0" applyAlignment="0" applyProtection="0"/>
    <xf numFmtId="0" fontId="7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74" fillId="28" borderId="0" applyNumberFormat="0" applyBorder="0" applyAlignment="0" applyProtection="0"/>
    <xf numFmtId="0" fontId="7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74" fillId="32" borderId="0" applyNumberFormat="0" applyBorder="0" applyAlignment="0" applyProtection="0"/>
    <xf numFmtId="0" fontId="17" fillId="0" borderId="0">
      <alignment horizontal="left" vertical="top" wrapText="1"/>
    </xf>
    <xf numFmtId="0" fontId="1" fillId="8" borderId="24" applyNumberFormat="0" applyFont="0" applyAlignment="0" applyProtection="0"/>
  </cellStyleXfs>
  <cellXfs count="439">
    <xf numFmtId="0" fontId="0" fillId="0" borderId="0" xfId="0"/>
    <xf numFmtId="166" fontId="12" fillId="0" borderId="3" xfId="47" applyNumberFormat="1" applyFont="1" applyFill="1" applyBorder="1" applyAlignment="1">
      <alignment horizontal="center" vertical="center" wrapText="1"/>
    </xf>
    <xf numFmtId="166" fontId="12" fillId="0" borderId="2" xfId="47" applyNumberFormat="1" applyFont="1" applyFill="1" applyBorder="1" applyAlignment="1">
      <alignment horizontal="center" vertical="center" wrapText="1"/>
    </xf>
    <xf numFmtId="166" fontId="37" fillId="0" borderId="3" xfId="47" applyNumberFormat="1" applyFont="1" applyFill="1" applyBorder="1" applyAlignment="1" applyProtection="1">
      <alignment vertical="center" wrapText="1"/>
    </xf>
    <xf numFmtId="166" fontId="37" fillId="0" borderId="3" xfId="47" applyNumberFormat="1" applyFont="1" applyFill="1" applyBorder="1" applyAlignment="1" applyProtection="1">
      <alignment horizontal="center" vertical="center" wrapText="1"/>
    </xf>
    <xf numFmtId="166" fontId="12" fillId="0" borderId="4" xfId="47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center" vertical="center" wrapText="1"/>
    </xf>
    <xf numFmtId="169" fontId="57" fillId="0" borderId="26" xfId="47" applyNumberFormat="1" applyFont="1" applyFill="1" applyBorder="1" applyAlignment="1">
      <alignment horizontal="center" vertical="center" wrapText="1"/>
    </xf>
    <xf numFmtId="0" fontId="43" fillId="0" borderId="9" xfId="50" applyFont="1" applyFill="1" applyBorder="1" applyAlignment="1">
      <alignment horizontal="left" vertical="center" wrapText="1"/>
    </xf>
    <xf numFmtId="166" fontId="37" fillId="0" borderId="3" xfId="47" applyNumberFormat="1" applyFont="1" applyFill="1" applyBorder="1" applyAlignment="1">
      <alignment vertical="center"/>
    </xf>
    <xf numFmtId="0" fontId="13" fillId="0" borderId="8" xfId="50" applyFont="1" applyFill="1" applyBorder="1" applyAlignment="1">
      <alignment horizontal="left" vertical="center" wrapText="1"/>
    </xf>
    <xf numFmtId="0" fontId="12" fillId="0" borderId="2" xfId="50" applyFont="1" applyFill="1" applyBorder="1" applyAlignment="1">
      <alignment horizontal="right" vertical="center" wrapText="1"/>
    </xf>
    <xf numFmtId="0" fontId="12" fillId="0" borderId="3" xfId="50" applyFont="1" applyFill="1" applyBorder="1" applyAlignment="1">
      <alignment horizontal="right" vertical="center" wrapText="1"/>
    </xf>
    <xf numFmtId="166" fontId="46" fillId="0" borderId="3" xfId="47" applyNumberFormat="1" applyFont="1" applyFill="1" applyBorder="1" applyAlignment="1" applyProtection="1">
      <alignment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166" fontId="12" fillId="0" borderId="26" xfId="47" applyNumberFormat="1" applyFont="1" applyFill="1" applyBorder="1" applyAlignment="1">
      <alignment horizontal="center" vertical="center" wrapText="1"/>
    </xf>
    <xf numFmtId="0" fontId="56" fillId="0" borderId="2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/>
    </xf>
    <xf numFmtId="0" fontId="14" fillId="0" borderId="26" xfId="49" applyFont="1" applyFill="1" applyBorder="1" applyAlignment="1">
      <alignment horizontal="left" vertical="center" wrapText="1"/>
    </xf>
    <xf numFmtId="0" fontId="15" fillId="0" borderId="27" xfId="48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5" fillId="0" borderId="14" xfId="47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center"/>
    </xf>
    <xf numFmtId="0" fontId="37" fillId="0" borderId="2" xfId="0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right" vertical="center" wrapText="1"/>
    </xf>
    <xf numFmtId="0" fontId="38" fillId="0" borderId="29" xfId="0" applyFont="1" applyFill="1" applyBorder="1" applyAlignment="1">
      <alignment horizontal="left" vertical="center" wrapText="1"/>
    </xf>
    <xf numFmtId="166" fontId="58" fillId="0" borderId="29" xfId="0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167" fontId="46" fillId="0" borderId="2" xfId="47" applyNumberFormat="1" applyFont="1" applyFill="1" applyBorder="1" applyAlignment="1" applyProtection="1">
      <alignment vertical="center" wrapText="1"/>
    </xf>
    <xf numFmtId="0" fontId="37" fillId="0" borderId="3" xfId="0" applyFont="1" applyFill="1" applyBorder="1" applyAlignment="1">
      <alignment horizontal="right" vertical="center" wrapText="1"/>
    </xf>
    <xf numFmtId="166" fontId="38" fillId="0" borderId="3" xfId="47" applyNumberFormat="1" applyFont="1" applyFill="1" applyBorder="1" applyAlignment="1">
      <alignment vertical="center" wrapText="1"/>
    </xf>
    <xf numFmtId="167" fontId="45" fillId="0" borderId="3" xfId="47" applyNumberFormat="1" applyFont="1" applyFill="1" applyBorder="1" applyAlignment="1" applyProtection="1">
      <alignment vertical="center" wrapText="1"/>
    </xf>
    <xf numFmtId="0" fontId="37" fillId="0" borderId="4" xfId="0" applyFont="1" applyFill="1" applyBorder="1" applyAlignment="1">
      <alignment horizontal="right" vertical="center" wrapText="1"/>
    </xf>
    <xf numFmtId="167" fontId="45" fillId="0" borderId="4" xfId="47" applyNumberFormat="1" applyFont="1" applyFill="1" applyBorder="1" applyAlignment="1" applyProtection="1">
      <alignment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2" xfId="49" applyFont="1" applyFill="1" applyBorder="1" applyAlignment="1">
      <alignment horizontal="right" vertical="center" wrapText="1"/>
    </xf>
    <xf numFmtId="0" fontId="12" fillId="0" borderId="15" xfId="49" applyFont="1" applyFill="1" applyBorder="1" applyAlignment="1">
      <alignment horizontal="left" vertical="center" wrapText="1"/>
    </xf>
    <xf numFmtId="167" fontId="37" fillId="0" borderId="2" xfId="47" applyNumberFormat="1" applyFont="1" applyFill="1" applyBorder="1" applyAlignment="1" applyProtection="1">
      <alignment vertical="center" wrapText="1"/>
    </xf>
    <xf numFmtId="0" fontId="37" fillId="0" borderId="16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right" vertical="center" wrapText="1"/>
    </xf>
    <xf numFmtId="0" fontId="42" fillId="0" borderId="27" xfId="48" applyFont="1" applyFill="1" applyBorder="1" applyAlignment="1" applyProtection="1">
      <alignment horizontal="left" vertical="center" wrapText="1"/>
    </xf>
    <xf numFmtId="0" fontId="12" fillId="0" borderId="27" xfId="49" applyFont="1" applyFill="1" applyBorder="1" applyAlignment="1">
      <alignment horizontal="left" vertical="center" wrapText="1"/>
    </xf>
    <xf numFmtId="167" fontId="37" fillId="0" borderId="3" xfId="47" applyNumberFormat="1" applyFont="1" applyFill="1" applyBorder="1" applyAlignment="1" applyProtection="1">
      <alignment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12" fillId="0" borderId="4" xfId="49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2" fillId="0" borderId="12" xfId="50" applyFont="1" applyFill="1" applyBorder="1" applyAlignment="1">
      <alignment horizontal="left" vertical="center" wrapText="1"/>
    </xf>
    <xf numFmtId="167" fontId="37" fillId="0" borderId="12" xfId="47" applyNumberFormat="1" applyFont="1" applyFill="1" applyBorder="1" applyAlignment="1" applyProtection="1">
      <alignment vertical="center" wrapText="1"/>
    </xf>
    <xf numFmtId="166" fontId="12" fillId="0" borderId="15" xfId="47" applyNumberFormat="1" applyFont="1" applyFill="1" applyBorder="1" applyAlignment="1">
      <alignment horizontal="center" vertical="center" wrapText="1"/>
    </xf>
    <xf numFmtId="167" fontId="37" fillId="0" borderId="13" xfId="47" applyNumberFormat="1" applyFont="1" applyFill="1" applyBorder="1" applyAlignment="1" applyProtection="1">
      <alignment vertical="center" wrapText="1"/>
    </xf>
    <xf numFmtId="166" fontId="12" fillId="0" borderId="16" xfId="47" applyNumberFormat="1" applyFont="1" applyFill="1" applyBorder="1" applyAlignment="1">
      <alignment horizontal="center" vertical="center" wrapText="1"/>
    </xf>
    <xf numFmtId="166" fontId="12" fillId="0" borderId="0" xfId="47" applyNumberFormat="1" applyFont="1" applyFill="1" applyBorder="1" applyAlignment="1">
      <alignment horizontal="center" vertical="center" wrapText="1"/>
    </xf>
    <xf numFmtId="166" fontId="12" fillId="0" borderId="30" xfId="47" applyNumberFormat="1" applyFont="1" applyFill="1" applyBorder="1" applyAlignment="1">
      <alignment horizontal="center" vertical="center" wrapText="1"/>
    </xf>
    <xf numFmtId="0" fontId="12" fillId="0" borderId="27" xfId="50" applyFont="1" applyFill="1" applyBorder="1" applyAlignment="1">
      <alignment horizontal="left" vertical="center" wrapText="1"/>
    </xf>
    <xf numFmtId="167" fontId="37" fillId="0" borderId="16" xfId="47" applyNumberFormat="1" applyFont="1" applyFill="1" applyBorder="1" applyAlignment="1" applyProtection="1">
      <alignment vertical="center" wrapText="1"/>
    </xf>
    <xf numFmtId="167" fontId="37" fillId="0" borderId="30" xfId="47" applyNumberFormat="1" applyFont="1" applyFill="1" applyBorder="1" applyAlignment="1" applyProtection="1">
      <alignment vertical="center" wrapText="1"/>
    </xf>
    <xf numFmtId="0" fontId="12" fillId="0" borderId="4" xfId="0" applyFont="1" applyFill="1" applyBorder="1" applyAlignment="1">
      <alignment horizontal="right" vertical="center" wrapText="1"/>
    </xf>
    <xf numFmtId="167" fontId="37" fillId="0" borderId="4" xfId="47" applyNumberFormat="1" applyFont="1" applyFill="1" applyBorder="1" applyAlignment="1" applyProtection="1">
      <alignment vertical="center" wrapText="1"/>
    </xf>
    <xf numFmtId="167" fontId="37" fillId="0" borderId="8" xfId="47" applyNumberFormat="1" applyFont="1" applyFill="1" applyBorder="1" applyAlignment="1" applyProtection="1">
      <alignment vertical="center" wrapText="1"/>
    </xf>
    <xf numFmtId="166" fontId="12" fillId="0" borderId="9" xfId="47" applyNumberFormat="1" applyFont="1" applyFill="1" applyBorder="1" applyAlignment="1">
      <alignment horizontal="center" vertical="center" wrapText="1"/>
    </xf>
    <xf numFmtId="167" fontId="37" fillId="0" borderId="14" xfId="47" applyNumberFormat="1" applyFont="1" applyFill="1" applyBorder="1" applyAlignment="1" applyProtection="1">
      <alignment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2" fillId="0" borderId="26" xfId="50" applyFont="1" applyFill="1" applyBorder="1" applyAlignment="1">
      <alignment horizontal="left" vertical="center" wrapText="1"/>
    </xf>
    <xf numFmtId="167" fontId="12" fillId="0" borderId="2" xfId="47" applyNumberFormat="1" applyFont="1" applyFill="1" applyBorder="1" applyAlignment="1">
      <alignment vertical="center" wrapText="1"/>
    </xf>
    <xf numFmtId="167" fontId="12" fillId="0" borderId="3" xfId="47" applyNumberFormat="1" applyFont="1" applyFill="1" applyBorder="1" applyAlignment="1">
      <alignment vertical="center" wrapText="1"/>
    </xf>
    <xf numFmtId="167" fontId="12" fillId="0" borderId="4" xfId="47" applyNumberFormat="1" applyFont="1" applyFill="1" applyBorder="1" applyAlignment="1">
      <alignment vertical="center" wrapText="1"/>
    </xf>
    <xf numFmtId="167" fontId="37" fillId="0" borderId="2" xfId="47" applyNumberFormat="1" applyFont="1" applyFill="1" applyBorder="1" applyAlignment="1" applyProtection="1">
      <alignment horizontal="right" vertical="center" wrapText="1"/>
    </xf>
    <xf numFmtId="167" fontId="37" fillId="0" borderId="3" xfId="47" applyNumberFormat="1" applyFont="1" applyFill="1" applyBorder="1" applyAlignment="1" applyProtection="1">
      <alignment horizontal="right" vertical="center" wrapText="1"/>
    </xf>
    <xf numFmtId="167" fontId="37" fillId="0" borderId="2" xfId="47" applyNumberFormat="1" applyFont="1" applyFill="1" applyBorder="1" applyAlignment="1">
      <alignment vertical="center" wrapText="1"/>
    </xf>
    <xf numFmtId="0" fontId="43" fillId="0" borderId="8" xfId="5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left" vertical="center" wrapText="1"/>
    </xf>
    <xf numFmtId="167" fontId="37" fillId="0" borderId="3" xfId="47" applyNumberFormat="1" applyFont="1" applyFill="1" applyBorder="1" applyAlignment="1">
      <alignment vertical="center" wrapText="1"/>
    </xf>
    <xf numFmtId="0" fontId="41" fillId="0" borderId="27" xfId="48" applyFont="1" applyFill="1" applyBorder="1" applyAlignment="1" applyProtection="1">
      <alignment horizontal="left" vertical="center" wrapText="1"/>
    </xf>
    <xf numFmtId="167" fontId="37" fillId="0" borderId="4" xfId="47" applyNumberFormat="1" applyFont="1" applyFill="1" applyBorder="1" applyAlignment="1">
      <alignment vertical="center" wrapText="1"/>
    </xf>
    <xf numFmtId="167" fontId="12" fillId="0" borderId="12" xfId="47" applyNumberFormat="1" applyFont="1" applyFill="1" applyBorder="1" applyAlignment="1">
      <alignment vertical="center" wrapText="1"/>
    </xf>
    <xf numFmtId="0" fontId="42" fillId="0" borderId="27" xfId="48" applyNumberFormat="1" applyFont="1" applyFill="1" applyBorder="1" applyAlignment="1" applyProtection="1">
      <alignment horizontal="left" vertical="center" wrapText="1"/>
    </xf>
    <xf numFmtId="0" fontId="37" fillId="0" borderId="27" xfId="50" applyFont="1" applyFill="1" applyBorder="1" applyAlignment="1">
      <alignment horizontal="left" vertical="center" wrapText="1"/>
    </xf>
    <xf numFmtId="166" fontId="12" fillId="0" borderId="8" xfId="47" applyNumberFormat="1" applyFont="1" applyFill="1" applyBorder="1" applyAlignment="1">
      <alignment horizontal="center" vertical="center" wrapText="1"/>
    </xf>
    <xf numFmtId="0" fontId="42" fillId="0" borderId="29" xfId="50" applyFont="1" applyFill="1" applyBorder="1" applyAlignment="1">
      <alignment horizontal="left" vertical="center" wrapText="1"/>
    </xf>
    <xf numFmtId="0" fontId="37" fillId="0" borderId="29" xfId="50" applyFont="1" applyFill="1" applyBorder="1" applyAlignment="1">
      <alignment horizontal="left" vertical="center" wrapText="1"/>
    </xf>
    <xf numFmtId="0" fontId="12" fillId="0" borderId="4" xfId="50" applyFont="1" applyFill="1" applyBorder="1" applyAlignment="1">
      <alignment horizontal="right" vertical="center" wrapText="1"/>
    </xf>
    <xf numFmtId="0" fontId="42" fillId="0" borderId="27" xfId="50" applyFont="1" applyFill="1" applyBorder="1" applyAlignment="1">
      <alignment horizontal="left" vertical="center" wrapText="1"/>
    </xf>
    <xf numFmtId="2" fontId="12" fillId="0" borderId="27" xfId="50" applyNumberFormat="1" applyFont="1" applyFill="1" applyBorder="1" applyAlignment="1">
      <alignment horizontal="left" vertical="center" wrapText="1"/>
    </xf>
    <xf numFmtId="2" fontId="13" fillId="0" borderId="27" xfId="50" applyNumberFormat="1" applyFont="1" applyFill="1" applyBorder="1" applyAlignment="1">
      <alignment horizontal="left" vertical="center" wrapText="1"/>
    </xf>
    <xf numFmtId="0" fontId="44" fillId="0" borderId="8" xfId="50" applyFont="1" applyFill="1" applyBorder="1" applyAlignment="1">
      <alignment horizontal="left" vertical="center" wrapText="1"/>
    </xf>
    <xf numFmtId="166" fontId="38" fillId="0" borderId="3" xfId="47" applyNumberFormat="1" applyFont="1" applyFill="1" applyBorder="1" applyAlignment="1" applyProtection="1">
      <alignment vertical="center" wrapText="1"/>
    </xf>
    <xf numFmtId="0" fontId="13" fillId="0" borderId="29" xfId="50" applyFont="1" applyFill="1" applyBorder="1" applyAlignment="1">
      <alignment horizontal="left" vertical="center" wrapText="1"/>
    </xf>
    <xf numFmtId="0" fontId="12" fillId="0" borderId="15" xfId="50" applyFont="1" applyFill="1" applyBorder="1" applyAlignment="1">
      <alignment horizontal="left" vertical="center" wrapText="1"/>
    </xf>
    <xf numFmtId="167" fontId="37" fillId="0" borderId="2" xfId="47" applyNumberFormat="1" applyFont="1" applyFill="1" applyBorder="1" applyAlignment="1">
      <alignment horizontal="center" vertical="center" wrapText="1"/>
    </xf>
    <xf numFmtId="0" fontId="12" fillId="0" borderId="8" xfId="50" applyFont="1" applyFill="1" applyBorder="1" applyAlignment="1">
      <alignment horizontal="left" vertical="center" wrapText="1"/>
    </xf>
    <xf numFmtId="167" fontId="37" fillId="0" borderId="3" xfId="47" applyNumberFormat="1" applyFont="1" applyFill="1" applyBorder="1" applyAlignment="1">
      <alignment horizontal="center" vertical="center" wrapText="1"/>
    </xf>
    <xf numFmtId="0" fontId="13" fillId="0" borderId="16" xfId="50" applyFont="1" applyFill="1" applyBorder="1" applyAlignment="1">
      <alignment horizontal="left" vertical="center" wrapText="1"/>
    </xf>
    <xf numFmtId="167" fontId="37" fillId="0" borderId="4" xfId="47" applyNumberFormat="1" applyFont="1" applyFill="1" applyBorder="1" applyAlignment="1">
      <alignment horizontal="center" vertical="center" wrapText="1"/>
    </xf>
    <xf numFmtId="167" fontId="45" fillId="0" borderId="2" xfId="47" applyNumberFormat="1" applyFont="1" applyFill="1" applyBorder="1" applyAlignment="1" applyProtection="1">
      <alignment vertical="center" wrapText="1"/>
    </xf>
    <xf numFmtId="0" fontId="38" fillId="0" borderId="27" xfId="0" applyFont="1" applyFill="1" applyBorder="1" applyAlignment="1">
      <alignment horizontal="left" vertical="center" wrapText="1"/>
    </xf>
    <xf numFmtId="0" fontId="42" fillId="0" borderId="27" xfId="0" applyFont="1" applyFill="1" applyBorder="1" applyAlignment="1">
      <alignment horizontal="left" vertical="center" wrapText="1"/>
    </xf>
    <xf numFmtId="0" fontId="41" fillId="0" borderId="27" xfId="50" applyFont="1" applyFill="1" applyBorder="1" applyAlignment="1">
      <alignment horizontal="left" vertical="center" wrapText="1"/>
    </xf>
    <xf numFmtId="0" fontId="13" fillId="0" borderId="0" xfId="50" applyFont="1" applyFill="1" applyAlignment="1">
      <alignment horizontal="left" vertical="center" wrapText="1"/>
    </xf>
    <xf numFmtId="0" fontId="13" fillId="0" borderId="8" xfId="50" applyFont="1" applyFill="1" applyBorder="1" applyAlignment="1">
      <alignment horizontal="right" vertical="center" wrapText="1"/>
    </xf>
    <xf numFmtId="0" fontId="12" fillId="0" borderId="29" xfId="50" applyFont="1" applyFill="1" applyBorder="1" applyAlignment="1">
      <alignment horizontal="left" vertical="center" wrapText="1"/>
    </xf>
    <xf numFmtId="169" fontId="37" fillId="0" borderId="3" xfId="47" applyNumberFormat="1" applyFont="1" applyFill="1" applyBorder="1" applyAlignment="1" applyProtection="1">
      <alignment vertical="center" wrapText="1"/>
    </xf>
    <xf numFmtId="169" fontId="37" fillId="0" borderId="3" xfId="47" applyNumberFormat="1" applyFont="1" applyFill="1" applyBorder="1" applyAlignment="1" applyProtection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167" fontId="37" fillId="0" borderId="3" xfId="47" applyNumberFormat="1" applyFont="1" applyFill="1" applyBorder="1" applyAlignment="1">
      <alignment vertical="center"/>
    </xf>
    <xf numFmtId="0" fontId="42" fillId="0" borderId="29" xfId="0" applyFont="1" applyFill="1" applyBorder="1" applyAlignment="1">
      <alignment horizontal="left" vertical="center" wrapText="1"/>
    </xf>
    <xf numFmtId="167" fontId="37" fillId="0" borderId="4" xfId="47" applyNumberFormat="1" applyFont="1" applyFill="1" applyBorder="1" applyAlignment="1">
      <alignment vertical="center"/>
    </xf>
    <xf numFmtId="0" fontId="45" fillId="0" borderId="27" xfId="50" applyFont="1" applyFill="1" applyBorder="1" applyAlignment="1">
      <alignment horizontal="left" vertical="center" wrapText="1"/>
    </xf>
    <xf numFmtId="0" fontId="45" fillId="0" borderId="9" xfId="50" applyFont="1" applyFill="1" applyBorder="1" applyAlignment="1">
      <alignment horizontal="left" vertical="center" wrapText="1"/>
    </xf>
    <xf numFmtId="0" fontId="13" fillId="0" borderId="9" xfId="50" applyFont="1" applyFill="1" applyBorder="1" applyAlignment="1">
      <alignment horizontal="left" vertical="center" wrapText="1"/>
    </xf>
    <xf numFmtId="0" fontId="45" fillId="0" borderId="26" xfId="50" applyFont="1" applyFill="1" applyBorder="1" applyAlignment="1">
      <alignment horizontal="left" vertical="center" wrapText="1"/>
    </xf>
    <xf numFmtId="166" fontId="37" fillId="0" borderId="4" xfId="47" applyNumberFormat="1" applyFont="1" applyFill="1" applyBorder="1" applyAlignment="1" applyProtection="1">
      <alignment vertical="center" wrapText="1"/>
    </xf>
    <xf numFmtId="166" fontId="37" fillId="0" borderId="2" xfId="47" applyNumberFormat="1" applyFont="1" applyFill="1" applyBorder="1" applyAlignment="1" applyProtection="1">
      <alignment vertical="center" wrapText="1"/>
    </xf>
    <xf numFmtId="0" fontId="45" fillId="0" borderId="4" xfId="50" applyFont="1" applyFill="1" applyBorder="1" applyAlignment="1">
      <alignment horizontal="left" vertical="center" wrapText="1"/>
    </xf>
    <xf numFmtId="166" fontId="37" fillId="0" borderId="16" xfId="47" applyNumberFormat="1" applyFont="1" applyFill="1" applyBorder="1" applyAlignment="1" applyProtection="1">
      <alignment vertical="center" wrapText="1"/>
    </xf>
    <xf numFmtId="166" fontId="37" fillId="0" borderId="30" xfId="47" applyNumberFormat="1" applyFont="1" applyFill="1" applyBorder="1" applyAlignment="1" applyProtection="1">
      <alignment vertical="center" wrapText="1"/>
    </xf>
    <xf numFmtId="167" fontId="37" fillId="0" borderId="2" xfId="47" applyNumberFormat="1" applyFont="1" applyFill="1" applyBorder="1" applyAlignment="1" applyProtection="1">
      <alignment horizontal="center" vertical="center" wrapText="1"/>
    </xf>
    <xf numFmtId="167" fontId="37" fillId="0" borderId="3" xfId="47" applyNumberFormat="1" applyFont="1" applyFill="1" applyBorder="1" applyAlignment="1" applyProtection="1">
      <alignment horizontal="center" vertical="center" wrapText="1"/>
    </xf>
    <xf numFmtId="167" fontId="37" fillId="0" borderId="4" xfId="47" applyNumberFormat="1" applyFont="1" applyFill="1" applyBorder="1" applyAlignment="1" applyProtection="1">
      <alignment horizontal="center" vertical="center" wrapText="1"/>
    </xf>
    <xf numFmtId="0" fontId="13" fillId="0" borderId="2" xfId="50" applyFont="1" applyFill="1" applyBorder="1" applyAlignment="1">
      <alignment horizontal="right" vertical="center" wrapText="1"/>
    </xf>
    <xf numFmtId="0" fontId="13" fillId="0" borderId="3" xfId="50" applyFont="1" applyFill="1" applyBorder="1" applyAlignment="1">
      <alignment horizontal="right" vertical="center" wrapText="1"/>
    </xf>
    <xf numFmtId="0" fontId="13" fillId="0" borderId="4" xfId="50" applyFont="1" applyFill="1" applyBorder="1" applyAlignment="1">
      <alignment horizontal="righ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3" xfId="0" applyFont="1" applyFill="1" applyBorder="1" applyAlignment="1">
      <alignment horizontal="left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2" fillId="0" borderId="26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vertical="center" wrapText="1"/>
    </xf>
    <xf numFmtId="166" fontId="37" fillId="0" borderId="0" xfId="0" applyNumberFormat="1" applyFont="1" applyFill="1" applyAlignment="1">
      <alignment vertical="center"/>
    </xf>
    <xf numFmtId="0" fontId="13" fillId="0" borderId="4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vertical="center" wrapText="1"/>
    </xf>
    <xf numFmtId="0" fontId="12" fillId="0" borderId="27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13" fillId="0" borderId="26" xfId="0" applyFont="1" applyFill="1" applyBorder="1" applyAlignment="1">
      <alignment vertical="center" wrapText="1"/>
    </xf>
    <xf numFmtId="0" fontId="14" fillId="0" borderId="26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14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 wrapText="1"/>
    </xf>
    <xf numFmtId="0" fontId="12" fillId="0" borderId="29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vertical="center" wrapText="1"/>
    </xf>
    <xf numFmtId="0" fontId="48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37" fillId="0" borderId="0" xfId="0" applyFont="1" applyFill="1" applyAlignment="1">
      <alignment vertical="center"/>
    </xf>
    <xf numFmtId="0" fontId="14" fillId="0" borderId="26" xfId="0" applyFont="1" applyFill="1" applyBorder="1" applyAlignment="1">
      <alignment vertical="center" wrapText="1"/>
    </xf>
    <xf numFmtId="166" fontId="13" fillId="0" borderId="26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43" fontId="13" fillId="0" borderId="26" xfId="0" applyNumberFormat="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37" fillId="0" borderId="27" xfId="0" applyFont="1" applyFill="1" applyBorder="1" applyAlignment="1">
      <alignment horizontal="left" vertical="center" wrapText="1"/>
    </xf>
    <xf numFmtId="0" fontId="40" fillId="0" borderId="29" xfId="48" applyFont="1" applyFill="1" applyBorder="1" applyAlignment="1" applyProtection="1">
      <alignment horizontal="left" vertical="center" wrapText="1"/>
    </xf>
    <xf numFmtId="0" fontId="41" fillId="0" borderId="29" xfId="48" applyFont="1" applyFill="1" applyBorder="1" applyAlignment="1" applyProtection="1">
      <alignment horizontal="left" vertical="center" wrapText="1"/>
    </xf>
    <xf numFmtId="0" fontId="12" fillId="33" borderId="3" xfId="0" applyFont="1" applyFill="1" applyBorder="1" applyAlignment="1">
      <alignment vertical="center" wrapText="1"/>
    </xf>
    <xf numFmtId="0" fontId="12" fillId="33" borderId="12" xfId="50" applyFont="1" applyFill="1" applyBorder="1" applyAlignment="1">
      <alignment horizontal="left" vertical="center" wrapText="1"/>
    </xf>
    <xf numFmtId="0" fontId="12" fillId="33" borderId="4" xfId="0" applyFont="1" applyFill="1" applyBorder="1" applyAlignment="1">
      <alignment vertical="center" wrapText="1"/>
    </xf>
    <xf numFmtId="0" fontId="12" fillId="33" borderId="2" xfId="0" applyFont="1" applyFill="1" applyBorder="1" applyAlignment="1">
      <alignment vertical="center" wrapText="1"/>
    </xf>
    <xf numFmtId="0" fontId="42" fillId="33" borderId="27" xfId="48" applyNumberFormat="1" applyFont="1" applyFill="1" applyBorder="1" applyAlignment="1" applyProtection="1">
      <alignment horizontal="left" vertical="center" wrapText="1"/>
    </xf>
    <xf numFmtId="0" fontId="37" fillId="33" borderId="29" xfId="50" applyFont="1" applyFill="1" applyBorder="1" applyAlignment="1">
      <alignment horizontal="left" vertical="center" wrapText="1"/>
    </xf>
    <xf numFmtId="0" fontId="42" fillId="33" borderId="8" xfId="48" applyFont="1" applyFill="1" applyBorder="1" applyAlignment="1" applyProtection="1">
      <alignment horizontal="left" vertical="center" wrapText="1"/>
    </xf>
    <xf numFmtId="0" fontId="45" fillId="33" borderId="27" xfId="0" applyFont="1" applyFill="1" applyBorder="1" applyAlignment="1">
      <alignment horizontal="left" vertical="center" wrapText="1"/>
    </xf>
    <xf numFmtId="166" fontId="12" fillId="0" borderId="3" xfId="47" applyNumberFormat="1" applyFont="1" applyBorder="1" applyAlignment="1">
      <alignment horizontal="center" vertical="center" wrapText="1"/>
    </xf>
    <xf numFmtId="167" fontId="12" fillId="33" borderId="2" xfId="47" applyNumberFormat="1" applyFont="1" applyFill="1" applyBorder="1" applyAlignment="1">
      <alignment vertical="center" wrapText="1"/>
    </xf>
    <xf numFmtId="167" fontId="12" fillId="33" borderId="3" xfId="47" applyNumberFormat="1" applyFont="1" applyFill="1" applyBorder="1" applyAlignment="1">
      <alignment vertical="center" wrapText="1"/>
    </xf>
    <xf numFmtId="167" fontId="12" fillId="33" borderId="4" xfId="47" applyNumberFormat="1" applyFont="1" applyFill="1" applyBorder="1" applyAlignment="1">
      <alignment vertical="center" wrapText="1"/>
    </xf>
    <xf numFmtId="167" fontId="12" fillId="33" borderId="2" xfId="47" applyNumberFormat="1" applyFont="1" applyFill="1" applyBorder="1" applyAlignment="1">
      <alignment horizontal="center" vertical="center" wrapText="1"/>
    </xf>
    <xf numFmtId="167" fontId="12" fillId="33" borderId="3" xfId="47" applyNumberFormat="1" applyFont="1" applyFill="1" applyBorder="1" applyAlignment="1">
      <alignment horizontal="center" vertical="center" wrapText="1"/>
    </xf>
    <xf numFmtId="167" fontId="12" fillId="33" borderId="4" xfId="47" applyNumberFormat="1" applyFont="1" applyFill="1" applyBorder="1" applyAlignment="1">
      <alignment horizontal="center" vertical="center" wrapText="1"/>
    </xf>
    <xf numFmtId="166" fontId="12" fillId="33" borderId="3" xfId="47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/>
    </xf>
    <xf numFmtId="0" fontId="48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9" fillId="0" borderId="27" xfId="0" applyFont="1" applyFill="1" applyBorder="1" applyAlignment="1">
      <alignment horizontal="left" vertical="center"/>
    </xf>
    <xf numFmtId="0" fontId="14" fillId="0" borderId="28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4" fillId="0" borderId="27" xfId="0" applyFont="1" applyFill="1" applyBorder="1" applyAlignment="1">
      <alignment horizontal="left" vertical="center"/>
    </xf>
    <xf numFmtId="168" fontId="50" fillId="0" borderId="1" xfId="0" applyNumberFormat="1" applyFont="1" applyFill="1" applyBorder="1" applyAlignment="1">
      <alignment horizontal="center" vertical="center" wrapText="1"/>
    </xf>
    <xf numFmtId="0" fontId="49" fillId="0" borderId="26" xfId="0" applyFont="1" applyFill="1" applyBorder="1" applyAlignment="1">
      <alignment horizontal="left" vertical="center" wrapText="1"/>
    </xf>
    <xf numFmtId="0" fontId="49" fillId="0" borderId="26" xfId="0" applyFont="1" applyFill="1" applyBorder="1" applyAlignment="1">
      <alignment horizontal="left" vertical="center"/>
    </xf>
    <xf numFmtId="166" fontId="50" fillId="0" borderId="1" xfId="47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" fontId="15" fillId="0" borderId="26" xfId="0" applyNumberFormat="1" applyFont="1" applyFill="1" applyBorder="1" applyAlignment="1">
      <alignment vertical="center" wrapText="1"/>
    </xf>
    <xf numFmtId="0" fontId="15" fillId="0" borderId="26" xfId="0" applyFont="1" applyFill="1" applyBorder="1" applyAlignment="1">
      <alignment vertical="center" wrapText="1"/>
    </xf>
    <xf numFmtId="0" fontId="15" fillId="0" borderId="27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wrapText="1"/>
    </xf>
    <xf numFmtId="166" fontId="50" fillId="0" borderId="0" xfId="47" applyNumberFormat="1" applyFont="1" applyFill="1" applyBorder="1" applyAlignment="1">
      <alignment horizontal="center" vertical="center" wrapText="1"/>
    </xf>
    <xf numFmtId="1" fontId="15" fillId="0" borderId="26" xfId="0" applyNumberFormat="1" applyFont="1" applyFill="1" applyBorder="1" applyAlignment="1">
      <alignment horizontal="center" vertical="center" wrapText="1"/>
    </xf>
    <xf numFmtId="168" fontId="14" fillId="0" borderId="26" xfId="0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1" fontId="14" fillId="0" borderId="26" xfId="0" applyNumberFormat="1" applyFont="1" applyFill="1" applyBorder="1" applyAlignment="1">
      <alignment vertical="center"/>
    </xf>
    <xf numFmtId="166" fontId="50" fillId="0" borderId="1" xfId="47" applyNumberFormat="1" applyFont="1" applyFill="1" applyBorder="1" applyAlignment="1">
      <alignment vertical="center"/>
    </xf>
    <xf numFmtId="169" fontId="50" fillId="0" borderId="1" xfId="47" applyNumberFormat="1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left" vertical="center"/>
    </xf>
    <xf numFmtId="0" fontId="36" fillId="0" borderId="26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justify" vertical="center" wrapText="1"/>
    </xf>
    <xf numFmtId="0" fontId="0" fillId="0" borderId="26" xfId="0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69" fontId="50" fillId="0" borderId="0" xfId="47" applyNumberFormat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14" fillId="0" borderId="4" xfId="0" applyFont="1" applyFill="1" applyBorder="1" applyAlignment="1">
      <alignment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47" fillId="0" borderId="27" xfId="0" applyFont="1" applyFill="1" applyBorder="1" applyAlignment="1">
      <alignment horizontal="left" vertical="center"/>
    </xf>
    <xf numFmtId="0" fontId="15" fillId="0" borderId="29" xfId="0" applyFont="1" applyFill="1" applyBorder="1" applyAlignment="1">
      <alignment horizontal="left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4" fillId="0" borderId="27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26" xfId="0" applyFont="1" applyFill="1" applyBorder="1" applyAlignment="1">
      <alignment vertical="center"/>
    </xf>
    <xf numFmtId="166" fontId="50" fillId="0" borderId="26" xfId="47" applyNumberFormat="1" applyFont="1" applyFill="1" applyBorder="1" applyAlignment="1">
      <alignment vertical="center"/>
    </xf>
    <xf numFmtId="0" fontId="14" fillId="0" borderId="26" xfId="0" applyFont="1" applyBorder="1" applyAlignment="1">
      <alignment horizontal="left" vertical="center" wrapText="1"/>
    </xf>
    <xf numFmtId="0" fontId="47" fillId="0" borderId="26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left" vertical="center"/>
    </xf>
    <xf numFmtId="166" fontId="50" fillId="0" borderId="26" xfId="47" applyNumberFormat="1" applyFont="1" applyBorder="1" applyAlignment="1">
      <alignment vertical="center"/>
    </xf>
    <xf numFmtId="166" fontId="50" fillId="0" borderId="0" xfId="47" applyNumberFormat="1" applyFont="1" applyBorder="1" applyAlignment="1">
      <alignment vertical="center"/>
    </xf>
    <xf numFmtId="0" fontId="51" fillId="0" borderId="26" xfId="0" applyFont="1" applyFill="1" applyBorder="1" applyAlignment="1">
      <alignment vertical="center" wrapText="1"/>
    </xf>
    <xf numFmtId="0" fontId="47" fillId="0" borderId="27" xfId="0" applyFont="1" applyFill="1" applyBorder="1" applyAlignment="1">
      <alignment horizontal="left" vertical="center" wrapText="1"/>
    </xf>
    <xf numFmtId="166" fontId="50" fillId="0" borderId="26" xfId="47" applyNumberFormat="1" applyFont="1" applyFill="1" applyBorder="1" applyAlignment="1">
      <alignment horizontal="right" vertical="center"/>
    </xf>
    <xf numFmtId="0" fontId="14" fillId="0" borderId="2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 wrapText="1"/>
    </xf>
    <xf numFmtId="166" fontId="50" fillId="0" borderId="0" xfId="47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justify" vertical="center" wrapText="1"/>
    </xf>
    <xf numFmtId="166" fontId="14" fillId="0" borderId="26" xfId="47" applyNumberFormat="1" applyFont="1" applyFill="1" applyBorder="1" applyAlignment="1">
      <alignment vertical="center"/>
    </xf>
    <xf numFmtId="0" fontId="47" fillId="0" borderId="26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justify" vertical="center" wrapText="1"/>
    </xf>
    <xf numFmtId="0" fontId="53" fillId="0" borderId="26" xfId="0" applyFont="1" applyFill="1" applyBorder="1" applyAlignment="1">
      <alignment horizontal="center" vertical="center" wrapText="1"/>
    </xf>
    <xf numFmtId="166" fontId="50" fillId="0" borderId="26" xfId="47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55" fillId="0" borderId="26" xfId="0" applyFont="1" applyFill="1" applyBorder="1" applyAlignment="1">
      <alignment horizontal="center" vertical="center" wrapText="1"/>
    </xf>
    <xf numFmtId="0" fontId="55" fillId="0" borderId="26" xfId="0" applyFont="1" applyFill="1" applyBorder="1" applyAlignment="1">
      <alignment horizontal="justify" vertical="center" wrapText="1"/>
    </xf>
    <xf numFmtId="166" fontId="50" fillId="0" borderId="0" xfId="47" applyNumberFormat="1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vertical="center" wrapText="1"/>
    </xf>
    <xf numFmtId="0" fontId="12" fillId="0" borderId="29" xfId="0" applyFont="1" applyFill="1" applyBorder="1" applyAlignment="1">
      <alignment horizontal="right" vertical="center" wrapText="1"/>
    </xf>
    <xf numFmtId="167" fontId="12" fillId="0" borderId="29" xfId="47" applyNumberFormat="1" applyFont="1" applyFill="1" applyBorder="1" applyAlignment="1">
      <alignment vertical="center" wrapText="1"/>
    </xf>
    <xf numFmtId="167" fontId="12" fillId="0" borderId="28" xfId="47" applyNumberFormat="1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0" fontId="38" fillId="0" borderId="3" xfId="0" applyFont="1" applyFill="1" applyBorder="1" applyAlignment="1">
      <alignment vertical="center" wrapText="1"/>
    </xf>
    <xf numFmtId="0" fontId="38" fillId="0" borderId="4" xfId="0" applyFont="1" applyFill="1" applyBorder="1" applyAlignment="1">
      <alignment vertical="center" wrapText="1"/>
    </xf>
    <xf numFmtId="0" fontId="12" fillId="0" borderId="27" xfId="0" applyFont="1" applyFill="1" applyBorder="1" applyAlignment="1">
      <alignment horizontal="right" vertical="center"/>
    </xf>
    <xf numFmtId="0" fontId="37" fillId="0" borderId="15" xfId="0" applyFont="1" applyFill="1" applyBorder="1" applyAlignment="1">
      <alignment horizontal="right" vertical="center" wrapText="1"/>
    </xf>
    <xf numFmtId="0" fontId="37" fillId="0" borderId="0" xfId="0" applyFont="1" applyFill="1" applyBorder="1" applyAlignment="1">
      <alignment horizontal="right" vertical="center" wrapText="1"/>
    </xf>
    <xf numFmtId="167" fontId="12" fillId="0" borderId="15" xfId="47" applyNumberFormat="1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right" vertical="center" wrapText="1"/>
    </xf>
    <xf numFmtId="0" fontId="38" fillId="0" borderId="16" xfId="0" applyFont="1" applyFill="1" applyBorder="1" applyAlignment="1">
      <alignment vertical="center" wrapText="1"/>
    </xf>
    <xf numFmtId="0" fontId="38" fillId="0" borderId="12" xfId="0" applyFont="1" applyFill="1" applyBorder="1" applyAlignment="1">
      <alignment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8" xfId="0" applyFont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0" fontId="12" fillId="0" borderId="26" xfId="0" applyFont="1" applyFill="1" applyBorder="1" applyAlignment="1">
      <alignment horizontal="right" vertical="center" wrapText="1"/>
    </xf>
    <xf numFmtId="0" fontId="38" fillId="0" borderId="2" xfId="0" applyFont="1" applyFill="1" applyBorder="1" applyAlignment="1">
      <alignment horizontal="right" vertical="center" wrapText="1"/>
    </xf>
    <xf numFmtId="0" fontId="38" fillId="0" borderId="3" xfId="0" applyFont="1" applyFill="1" applyBorder="1" applyAlignment="1">
      <alignment horizontal="right" vertical="center" wrapText="1"/>
    </xf>
    <xf numFmtId="0" fontId="38" fillId="0" borderId="8" xfId="0" applyFont="1" applyFill="1" applyBorder="1" applyAlignment="1">
      <alignment vertical="center" wrapText="1"/>
    </xf>
    <xf numFmtId="0" fontId="38" fillId="0" borderId="4" xfId="0" applyFont="1" applyFill="1" applyBorder="1" applyAlignment="1">
      <alignment horizontal="right" vertical="center" wrapText="1"/>
    </xf>
    <xf numFmtId="0" fontId="37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/>
    </xf>
    <xf numFmtId="0" fontId="42" fillId="0" borderId="26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/>
    </xf>
    <xf numFmtId="0" fontId="12" fillId="0" borderId="26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36" fillId="0" borderId="0" xfId="0" applyFont="1" applyFill="1" applyAlignment="1">
      <alignment horizontal="right" vertical="center"/>
    </xf>
    <xf numFmtId="0" fontId="75" fillId="0" borderId="0" xfId="0" applyFont="1" applyFill="1" applyAlignment="1">
      <alignment vertical="center"/>
    </xf>
    <xf numFmtId="166" fontId="36" fillId="0" borderId="0" xfId="0" applyNumberFormat="1" applyFont="1" applyFill="1" applyAlignment="1">
      <alignment vertical="center"/>
    </xf>
    <xf numFmtId="43" fontId="36" fillId="0" borderId="0" xfId="0" applyNumberFormat="1" applyFont="1" applyFill="1" applyAlignment="1">
      <alignment vertical="center"/>
    </xf>
    <xf numFmtId="0" fontId="36" fillId="0" borderId="2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left" vertical="center"/>
    </xf>
    <xf numFmtId="169" fontId="50" fillId="0" borderId="26" xfId="47" applyNumberFormat="1" applyFont="1" applyFill="1" applyBorder="1" applyAlignment="1">
      <alignment horizontal="right" vertical="center"/>
    </xf>
    <xf numFmtId="0" fontId="38" fillId="34" borderId="2" xfId="0" applyFont="1" applyFill="1" applyBorder="1" applyAlignment="1">
      <alignment vertical="center" wrapText="1"/>
    </xf>
    <xf numFmtId="0" fontId="76" fillId="0" borderId="2" xfId="50" applyFont="1" applyFill="1" applyBorder="1" applyAlignment="1">
      <alignment horizontal="right" vertical="center" wrapText="1"/>
    </xf>
    <xf numFmtId="0" fontId="76" fillId="0" borderId="27" xfId="50" applyFont="1" applyFill="1" applyBorder="1" applyAlignment="1">
      <alignment horizontal="left" vertical="center" wrapText="1"/>
    </xf>
    <xf numFmtId="167" fontId="76" fillId="0" borderId="2" xfId="47" applyNumberFormat="1" applyFont="1" applyFill="1" applyBorder="1" applyAlignment="1" applyProtection="1">
      <alignment vertical="center" wrapText="1"/>
    </xf>
    <xf numFmtId="0" fontId="76" fillId="0" borderId="3" xfId="50" applyFont="1" applyFill="1" applyBorder="1" applyAlignment="1">
      <alignment horizontal="right" vertical="center" wrapText="1"/>
    </xf>
    <xf numFmtId="0" fontId="56" fillId="0" borderId="0" xfId="0" applyFont="1" applyFill="1" applyAlignment="1">
      <alignment vertical="center" wrapText="1"/>
    </xf>
    <xf numFmtId="166" fontId="76" fillId="0" borderId="3" xfId="47" applyNumberFormat="1" applyFont="1" applyFill="1" applyBorder="1" applyAlignment="1" applyProtection="1">
      <alignment vertical="center" wrapText="1"/>
    </xf>
    <xf numFmtId="167" fontId="76" fillId="0" borderId="3" xfId="47" applyNumberFormat="1" applyFont="1" applyFill="1" applyBorder="1" applyAlignment="1" applyProtection="1">
      <alignment vertical="center" wrapText="1"/>
    </xf>
    <xf numFmtId="0" fontId="76" fillId="0" borderId="4" xfId="50" applyFont="1" applyFill="1" applyBorder="1" applyAlignment="1">
      <alignment horizontal="right" vertical="center" wrapText="1"/>
    </xf>
    <xf numFmtId="167" fontId="76" fillId="0" borderId="4" xfId="47" applyNumberFormat="1" applyFont="1" applyFill="1" applyBorder="1" applyAlignment="1" applyProtection="1">
      <alignment vertical="center" wrapText="1"/>
    </xf>
    <xf numFmtId="0" fontId="38" fillId="35" borderId="2" xfId="0" applyFont="1" applyFill="1" applyBorder="1" applyAlignment="1">
      <alignment vertical="center" wrapText="1"/>
    </xf>
    <xf numFmtId="0" fontId="37" fillId="35" borderId="13" xfId="0" applyFont="1" applyFill="1" applyBorder="1" applyAlignment="1">
      <alignment vertical="center" wrapText="1"/>
    </xf>
    <xf numFmtId="0" fontId="12" fillId="35" borderId="12" xfId="50" applyFont="1" applyFill="1" applyBorder="1" applyAlignment="1">
      <alignment horizontal="left" vertical="center" wrapText="1"/>
    </xf>
    <xf numFmtId="167" fontId="45" fillId="35" borderId="2" xfId="47" applyNumberFormat="1" applyFont="1" applyFill="1" applyBorder="1" applyAlignment="1" applyProtection="1">
      <alignment vertical="center" wrapText="1"/>
    </xf>
    <xf numFmtId="0" fontId="36" fillId="35" borderId="0" xfId="0" applyFont="1" applyFill="1" applyAlignment="1">
      <alignment vertical="center"/>
    </xf>
    <xf numFmtId="0" fontId="38" fillId="35" borderId="3" xfId="0" applyFont="1" applyFill="1" applyBorder="1" applyAlignment="1">
      <alignment vertical="center" wrapText="1"/>
    </xf>
    <xf numFmtId="0" fontId="37" fillId="35" borderId="30" xfId="0" applyFont="1" applyFill="1" applyBorder="1" applyAlignment="1">
      <alignment vertical="center" wrapText="1"/>
    </xf>
    <xf numFmtId="0" fontId="59" fillId="35" borderId="27" xfId="0" applyFont="1" applyFill="1" applyBorder="1" applyAlignment="1">
      <alignment horizontal="left" vertical="center" wrapText="1"/>
    </xf>
    <xf numFmtId="166" fontId="46" fillId="35" borderId="3" xfId="47" applyNumberFormat="1" applyFont="1" applyFill="1" applyBorder="1" applyAlignment="1" applyProtection="1">
      <alignment vertical="center" wrapText="1"/>
    </xf>
    <xf numFmtId="0" fontId="37" fillId="35" borderId="0" xfId="0" applyFont="1" applyFill="1" applyBorder="1" applyAlignment="1">
      <alignment vertical="center" wrapText="1"/>
    </xf>
    <xf numFmtId="167" fontId="45" fillId="35" borderId="3" xfId="47" applyNumberFormat="1" applyFont="1" applyFill="1" applyBorder="1" applyAlignment="1" applyProtection="1">
      <alignment vertical="center" wrapText="1"/>
    </xf>
    <xf numFmtId="0" fontId="42" fillId="35" borderId="27" xfId="0" applyFont="1" applyFill="1" applyBorder="1" applyAlignment="1">
      <alignment horizontal="left" vertical="center" wrapText="1"/>
    </xf>
    <xf numFmtId="0" fontId="37" fillId="35" borderId="27" xfId="0" applyFont="1" applyFill="1" applyBorder="1" applyAlignment="1">
      <alignment horizontal="left" vertical="center" wrapText="1"/>
    </xf>
    <xf numFmtId="0" fontId="38" fillId="35" borderId="4" xfId="0" applyFont="1" applyFill="1" applyBorder="1" applyAlignment="1">
      <alignment vertical="center" wrapText="1"/>
    </xf>
    <xf numFmtId="0" fontId="37" fillId="35" borderId="9" xfId="0" applyFont="1" applyFill="1" applyBorder="1" applyAlignment="1">
      <alignment vertical="center" wrapText="1"/>
    </xf>
    <xf numFmtId="167" fontId="45" fillId="35" borderId="4" xfId="47" applyNumberFormat="1" applyFont="1" applyFill="1" applyBorder="1" applyAlignment="1" applyProtection="1">
      <alignment vertical="center" wrapText="1"/>
    </xf>
    <xf numFmtId="0" fontId="12" fillId="35" borderId="27" xfId="0" applyFont="1" applyFill="1" applyBorder="1" applyAlignment="1">
      <alignment vertical="center"/>
    </xf>
    <xf numFmtId="0" fontId="37" fillId="35" borderId="29" xfId="0" applyFont="1" applyFill="1" applyBorder="1" applyAlignment="1">
      <alignment horizontal="left" vertical="center"/>
    </xf>
    <xf numFmtId="167" fontId="12" fillId="35" borderId="29" xfId="47" applyNumberFormat="1" applyFont="1" applyFill="1" applyBorder="1" applyAlignment="1">
      <alignment vertical="center" wrapText="1"/>
    </xf>
    <xf numFmtId="167" fontId="12" fillId="35" borderId="28" xfId="47" applyNumberFormat="1" applyFont="1" applyFill="1" applyBorder="1" applyAlignment="1">
      <alignment vertical="center" wrapText="1"/>
    </xf>
    <xf numFmtId="0" fontId="12" fillId="35" borderId="8" xfId="50" applyFont="1" applyFill="1" applyBorder="1" applyAlignment="1">
      <alignment horizontal="left" vertical="center" wrapText="1"/>
    </xf>
    <xf numFmtId="0" fontId="13" fillId="35" borderId="0" xfId="50" applyFont="1" applyFill="1" applyAlignment="1">
      <alignment horizontal="left" vertical="center" wrapText="1"/>
    </xf>
    <xf numFmtId="166" fontId="45" fillId="35" borderId="3" xfId="47" applyNumberFormat="1" applyFont="1" applyFill="1" applyBorder="1" applyAlignment="1" applyProtection="1">
      <alignment horizontal="center" vertical="center" wrapText="1"/>
    </xf>
    <xf numFmtId="166" fontId="12" fillId="35" borderId="3" xfId="47" applyNumberFormat="1" applyFont="1" applyFill="1" applyBorder="1" applyAlignment="1">
      <alignment horizontal="center" vertical="center" wrapText="1"/>
    </xf>
    <xf numFmtId="166" fontId="37" fillId="35" borderId="3" xfId="47" applyNumberFormat="1" applyFont="1" applyFill="1" applyBorder="1" applyAlignment="1" applyProtection="1">
      <alignment horizontal="center" vertical="center" wrapText="1"/>
    </xf>
    <xf numFmtId="0" fontId="12" fillId="35" borderId="27" xfId="50" applyFont="1" applyFill="1" applyBorder="1" applyAlignment="1">
      <alignment horizontal="left" vertical="center" wrapText="1"/>
    </xf>
    <xf numFmtId="166" fontId="45" fillId="35" borderId="3" xfId="47" applyNumberFormat="1" applyFont="1" applyFill="1" applyBorder="1" applyAlignment="1" applyProtection="1">
      <alignment vertical="center" wrapText="1"/>
    </xf>
    <xf numFmtId="0" fontId="12" fillId="35" borderId="15" xfId="50" applyFont="1" applyFill="1" applyBorder="1" applyAlignment="1">
      <alignment horizontal="left" vertical="center" wrapText="1"/>
    </xf>
    <xf numFmtId="0" fontId="42" fillId="35" borderId="27" xfId="48" applyFont="1" applyFill="1" applyBorder="1" applyAlignment="1" applyProtection="1">
      <alignment horizontal="left" vertical="center" wrapText="1"/>
    </xf>
    <xf numFmtId="0" fontId="37" fillId="35" borderId="29" xfId="0" applyFont="1" applyFill="1" applyBorder="1" applyAlignment="1">
      <alignment horizontal="left" vertical="center" wrapText="1"/>
    </xf>
    <xf numFmtId="0" fontId="42" fillId="35" borderId="29" xfId="48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37" fillId="0" borderId="3" xfId="0" applyFont="1" applyFill="1" applyBorder="1" applyAlignment="1">
      <alignment horizontal="left" vertical="center" wrapText="1"/>
    </xf>
    <xf numFmtId="0" fontId="37" fillId="0" borderId="27" xfId="0" applyFont="1" applyFill="1" applyBorder="1" applyAlignment="1">
      <alignment horizontal="center" vertical="center" wrapText="1"/>
    </xf>
    <xf numFmtId="0" fontId="37" fillId="0" borderId="2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167" fontId="37" fillId="0" borderId="2" xfId="47" applyNumberFormat="1" applyFont="1" applyFill="1" applyBorder="1" applyAlignment="1" applyProtection="1">
      <alignment horizontal="center" vertical="center" wrapText="1"/>
    </xf>
    <xf numFmtId="167" fontId="37" fillId="0" borderId="3" xfId="47" applyNumberFormat="1" applyFont="1" applyFill="1" applyBorder="1" applyAlignment="1" applyProtection="1">
      <alignment horizontal="center" vertical="center" wrapText="1"/>
    </xf>
    <xf numFmtId="167" fontId="37" fillId="0" borderId="4" xfId="47" applyNumberFormat="1" applyFont="1" applyFill="1" applyBorder="1" applyAlignment="1" applyProtection="1">
      <alignment horizontal="center" vertical="center" wrapText="1"/>
    </xf>
    <xf numFmtId="0" fontId="13" fillId="0" borderId="2" xfId="50" applyFont="1" applyFill="1" applyBorder="1" applyAlignment="1">
      <alignment horizontal="right" vertical="center" wrapText="1"/>
    </xf>
    <xf numFmtId="0" fontId="13" fillId="0" borderId="3" xfId="50" applyFont="1" applyFill="1" applyBorder="1" applyAlignment="1">
      <alignment horizontal="right" vertical="center" wrapText="1"/>
    </xf>
    <xf numFmtId="0" fontId="13" fillId="0" borderId="4" xfId="50" applyFont="1" applyFill="1" applyBorder="1" applyAlignment="1">
      <alignment horizontal="right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47" fillId="0" borderId="27" xfId="0" applyFont="1" applyFill="1" applyBorder="1" applyAlignment="1">
      <alignment horizontal="center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49" fillId="0" borderId="27" xfId="0" applyFont="1" applyFill="1" applyBorder="1" applyAlignment="1">
      <alignment horizontal="center" vertical="center" wrapText="1"/>
    </xf>
    <xf numFmtId="0" fontId="49" fillId="0" borderId="28" xfId="0" applyFont="1" applyFill="1" applyBorder="1" applyAlignment="1">
      <alignment horizontal="center" vertical="center" wrapText="1"/>
    </xf>
    <xf numFmtId="0" fontId="42" fillId="0" borderId="27" xfId="0" applyFont="1" applyFill="1" applyBorder="1" applyAlignment="1">
      <alignment horizontal="left" vertical="center" wrapText="1"/>
    </xf>
    <xf numFmtId="0" fontId="42" fillId="0" borderId="28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52" fillId="0" borderId="27" xfId="0" applyFont="1" applyFill="1" applyBorder="1" applyAlignment="1">
      <alignment horizontal="left" vertical="center" wrapText="1"/>
    </xf>
    <xf numFmtId="0" fontId="52" fillId="0" borderId="28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left" vertical="center" wrapText="1"/>
    </xf>
    <xf numFmtId="0" fontId="14" fillId="0" borderId="29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/>
    </xf>
    <xf numFmtId="0" fontId="13" fillId="0" borderId="28" xfId="0" applyFont="1" applyFill="1" applyBorder="1" applyAlignment="1">
      <alignment horizontal="left" vertical="center"/>
    </xf>
    <xf numFmtId="0" fontId="15" fillId="0" borderId="27" xfId="0" applyFont="1" applyFill="1" applyBorder="1" applyAlignment="1">
      <alignment horizontal="left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</cellXfs>
  <cellStyles count="94">
    <cellStyle name="20% - Accent1" xfId="69" builtinId="30" customBuiltin="1"/>
    <cellStyle name="20% - Accent1 2" xfId="23"/>
    <cellStyle name="20% - Accent2" xfId="73" builtinId="34" customBuiltin="1"/>
    <cellStyle name="20% - Accent2 2" xfId="27"/>
    <cellStyle name="20% - Accent3" xfId="77" builtinId="38" customBuiltin="1"/>
    <cellStyle name="20% - Accent3 2" xfId="31"/>
    <cellStyle name="20% - Accent4" xfId="81" builtinId="42" customBuiltin="1"/>
    <cellStyle name="20% - Accent4 2" xfId="35"/>
    <cellStyle name="20% - Accent5" xfId="85" builtinId="46" customBuiltin="1"/>
    <cellStyle name="20% - Accent5 2" xfId="39"/>
    <cellStyle name="20% - Accent6" xfId="89" builtinId="50" customBuiltin="1"/>
    <cellStyle name="20% - Accent6 2" xfId="43"/>
    <cellStyle name="40% - Accent1" xfId="70" builtinId="31" customBuiltin="1"/>
    <cellStyle name="40% - Accent1 2" xfId="24"/>
    <cellStyle name="40% - Accent2" xfId="74" builtinId="35" customBuiltin="1"/>
    <cellStyle name="40% - Accent2 2" xfId="28"/>
    <cellStyle name="40% - Accent3" xfId="78" builtinId="39" customBuiltin="1"/>
    <cellStyle name="40% - Accent3 2" xfId="32"/>
    <cellStyle name="40% - Accent4" xfId="82" builtinId="43" customBuiltin="1"/>
    <cellStyle name="40% - Accent4 2" xfId="36"/>
    <cellStyle name="40% - Accent5" xfId="86" builtinId="47" customBuiltin="1"/>
    <cellStyle name="40% - Accent5 2" xfId="40"/>
    <cellStyle name="40% - Accent6" xfId="90" builtinId="51" customBuiltin="1"/>
    <cellStyle name="40% - Accent6 2" xfId="44"/>
    <cellStyle name="60% - Accent1" xfId="71" builtinId="32" customBuiltin="1"/>
    <cellStyle name="60% - Accent1 2" xfId="25"/>
    <cellStyle name="60% - Accent2" xfId="75" builtinId="36" customBuiltin="1"/>
    <cellStyle name="60% - Accent2 2" xfId="29"/>
    <cellStyle name="60% - Accent3" xfId="79" builtinId="40" customBuiltin="1"/>
    <cellStyle name="60% - Accent3 2" xfId="33"/>
    <cellStyle name="60% - Accent4" xfId="83" builtinId="44" customBuiltin="1"/>
    <cellStyle name="60% - Accent4 2" xfId="37"/>
    <cellStyle name="60% - Accent5" xfId="87" builtinId="48" customBuiltin="1"/>
    <cellStyle name="60% - Accent5 2" xfId="41"/>
    <cellStyle name="60% - Accent6" xfId="91" builtinId="52" customBuiltin="1"/>
    <cellStyle name="60% - Accent6 2" xfId="45"/>
    <cellStyle name="Accent1" xfId="68" builtinId="29" customBuiltin="1"/>
    <cellStyle name="Accent1 2" xfId="22"/>
    <cellStyle name="Accent2" xfId="72" builtinId="33" customBuiltin="1"/>
    <cellStyle name="Accent2 2" xfId="26"/>
    <cellStyle name="Accent3" xfId="76" builtinId="37" customBuiltin="1"/>
    <cellStyle name="Accent3 2" xfId="30"/>
    <cellStyle name="Accent4" xfId="80" builtinId="41" customBuiltin="1"/>
    <cellStyle name="Accent4 2" xfId="34"/>
    <cellStyle name="Accent5" xfId="84" builtinId="45" customBuiltin="1"/>
    <cellStyle name="Accent5 2" xfId="38"/>
    <cellStyle name="Accent6" xfId="88" builtinId="49" customBuiltin="1"/>
    <cellStyle name="Accent6 2" xfId="42"/>
    <cellStyle name="Bad" xfId="58" builtinId="27" customBuiltin="1"/>
    <cellStyle name="Bad 2" xfId="11"/>
    <cellStyle name="Calculation" xfId="62" builtinId="22" customBuiltin="1"/>
    <cellStyle name="Calculation 2" xfId="15"/>
    <cellStyle name="Check Cell" xfId="64" builtinId="23" customBuiltin="1"/>
    <cellStyle name="Check Cell 2" xfId="17"/>
    <cellStyle name="Comma" xfId="47" builtinId="3"/>
    <cellStyle name="Explanatory Text" xfId="66" builtinId="53" customBuiltin="1"/>
    <cellStyle name="Explanatory Text 2" xfId="20"/>
    <cellStyle name="Good" xfId="57" builtinId="26" customBuiltin="1"/>
    <cellStyle name="Good 2" xfId="10"/>
    <cellStyle name="Heading 1" xfId="53" builtinId="16" customBuiltin="1"/>
    <cellStyle name="Heading 1 2" xfId="6"/>
    <cellStyle name="Heading 2" xfId="54" builtinId="17" customBuiltin="1"/>
    <cellStyle name="Heading 2 2" xfId="7"/>
    <cellStyle name="Heading 3" xfId="55" builtinId="18" customBuiltin="1"/>
    <cellStyle name="Heading 3 2" xfId="8"/>
    <cellStyle name="Heading 4" xfId="56" builtinId="19" customBuiltin="1"/>
    <cellStyle name="Heading 4 2" xfId="9"/>
    <cellStyle name="Input" xfId="60" builtinId="20" customBuiltin="1"/>
    <cellStyle name="Input 2" xfId="13"/>
    <cellStyle name="Linked Cell" xfId="63" builtinId="24" customBuiltin="1"/>
    <cellStyle name="Linked Cell 2" xfId="16"/>
    <cellStyle name="Neutral" xfId="59" builtinId="28" customBuiltin="1"/>
    <cellStyle name="Neutral 2" xfId="12"/>
    <cellStyle name="Normal" xfId="0" builtinId="0"/>
    <cellStyle name="Normal 10" xfId="50"/>
    <cellStyle name="Normal 2" xfId="1"/>
    <cellStyle name="Normal 2_MOLSI 2009-2011 MTEF Axjusak 3_new_Final" xfId="48"/>
    <cellStyle name="Normal 3" xfId="3"/>
    <cellStyle name="Normal 4" xfId="4"/>
    <cellStyle name="Normal 5" xfId="92"/>
    <cellStyle name="Normal 9" xfId="49"/>
    <cellStyle name="Note 2" xfId="19"/>
    <cellStyle name="Note 3" xfId="93"/>
    <cellStyle name="Output" xfId="61" builtinId="21" customBuiltin="1"/>
    <cellStyle name="Output 2" xfId="14"/>
    <cellStyle name="Percent 2" xfId="2"/>
    <cellStyle name="Percent 2 2" xfId="51"/>
    <cellStyle name="SN_241" xfId="46"/>
    <cellStyle name="Title" xfId="52" builtinId="15" customBuiltin="1"/>
    <cellStyle name="Title 2" xfId="5"/>
    <cellStyle name="Total" xfId="67" builtinId="25" customBuiltin="1"/>
    <cellStyle name="Total 2" xfId="21"/>
    <cellStyle name="Warning Text" xfId="65" builtinId="11" customBuiltin="1"/>
    <cellStyle name="Warning Text 2" xfId="18"/>
  </cellStyles>
  <dxfs count="71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4"/>
  <sheetViews>
    <sheetView zoomScale="85" zoomScaleNormal="85" workbookViewId="0">
      <selection activeCell="F18" sqref="F18"/>
    </sheetView>
  </sheetViews>
  <sheetFormatPr defaultColWidth="9.109375" defaultRowHeight="14.4" x14ac:dyDescent="0.3"/>
  <cols>
    <col min="1" max="1" width="4" style="321" customWidth="1"/>
    <col min="2" max="2" width="42.33203125" style="321" customWidth="1"/>
    <col min="3" max="3" width="73.88671875" style="321" customWidth="1"/>
    <col min="4" max="16384" width="9.109375" style="321"/>
  </cols>
  <sheetData>
    <row r="1" spans="2:3" x14ac:dyDescent="0.3">
      <c r="B1" s="320" t="s">
        <v>1</v>
      </c>
    </row>
    <row r="2" spans="2:3" ht="9" customHeight="1" thickBot="1" x14ac:dyDescent="0.35">
      <c r="B2" s="320"/>
    </row>
    <row r="3" spans="2:3" ht="15" thickBot="1" x14ac:dyDescent="0.35">
      <c r="B3" s="322" t="s">
        <v>2</v>
      </c>
      <c r="C3" s="323"/>
    </row>
    <row r="4" spans="2:3" x14ac:dyDescent="0.3">
      <c r="B4" s="324"/>
      <c r="C4" s="324"/>
    </row>
    <row r="5" spans="2:3" x14ac:dyDescent="0.3">
      <c r="B5" s="320" t="s">
        <v>3</v>
      </c>
    </row>
    <row r="6" spans="2:3" ht="11.25" customHeight="1" x14ac:dyDescent="0.3">
      <c r="B6" s="320"/>
    </row>
    <row r="7" spans="2:3" ht="26.25" customHeight="1" x14ac:dyDescent="0.3">
      <c r="B7" s="374" t="s">
        <v>5</v>
      </c>
      <c r="C7" s="374"/>
    </row>
    <row r="8" spans="2:3" ht="39" customHeight="1" x14ac:dyDescent="0.3">
      <c r="B8" s="373" t="s">
        <v>408</v>
      </c>
      <c r="C8" s="373"/>
    </row>
    <row r="9" spans="2:3" ht="26.25" customHeight="1" x14ac:dyDescent="0.3">
      <c r="B9" s="374" t="s">
        <v>6</v>
      </c>
      <c r="C9" s="374"/>
    </row>
    <row r="10" spans="2:3" ht="201.75" customHeight="1" x14ac:dyDescent="0.3">
      <c r="B10" s="374" t="s">
        <v>409</v>
      </c>
      <c r="C10" s="373"/>
    </row>
    <row r="11" spans="2:3" ht="26.25" customHeight="1" x14ac:dyDescent="0.3">
      <c r="B11" s="375"/>
      <c r="C11" s="375"/>
    </row>
    <row r="12" spans="2:3" ht="44.25" customHeight="1" x14ac:dyDescent="0.3">
      <c r="B12" s="373"/>
      <c r="C12" s="373"/>
    </row>
    <row r="13" spans="2:3" ht="26.25" customHeight="1" x14ac:dyDescent="0.3">
      <c r="B13" s="374" t="s">
        <v>4</v>
      </c>
      <c r="C13" s="374"/>
    </row>
    <row r="14" spans="2:3" ht="45" customHeight="1" x14ac:dyDescent="0.3">
      <c r="B14" s="373"/>
      <c r="C14" s="373"/>
    </row>
  </sheetData>
  <mergeCells count="8">
    <mergeCell ref="B12:C12"/>
    <mergeCell ref="B13:C13"/>
    <mergeCell ref="B14:C14"/>
    <mergeCell ref="B7:C7"/>
    <mergeCell ref="B8:C8"/>
    <mergeCell ref="B9:C9"/>
    <mergeCell ref="B10:C10"/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58"/>
  <sheetViews>
    <sheetView tabSelected="1" topLeftCell="A99" zoomScale="84" zoomScaleNormal="84" workbookViewId="0">
      <selection activeCell="F108" sqref="F108"/>
    </sheetView>
  </sheetViews>
  <sheetFormatPr defaultColWidth="9.109375" defaultRowHeight="15" x14ac:dyDescent="0.3"/>
  <cols>
    <col min="1" max="1" width="4" style="151" customWidth="1"/>
    <col min="2" max="2" width="12.88671875" style="151" customWidth="1"/>
    <col min="3" max="3" width="13" style="325" customWidth="1"/>
    <col min="4" max="4" width="51.6640625" style="151" customWidth="1"/>
    <col min="5" max="5" width="17.5546875" style="151" customWidth="1"/>
    <col min="6" max="6" width="20.109375" style="151" customWidth="1"/>
    <col min="7" max="7" width="17.5546875" style="151" customWidth="1"/>
    <col min="8" max="8" width="18" style="151" customWidth="1"/>
    <col min="9" max="9" width="17.88671875" style="151" customWidth="1"/>
    <col min="10" max="10" width="18.44140625" style="151" customWidth="1"/>
    <col min="11" max="11" width="17.6640625" style="151" customWidth="1"/>
    <col min="12" max="12" width="18.33203125" style="151" customWidth="1"/>
    <col min="13" max="13" width="17.33203125" style="151" bestFit="1" customWidth="1"/>
    <col min="14" max="16384" width="9.109375" style="151"/>
  </cols>
  <sheetData>
    <row r="1" spans="2:12" x14ac:dyDescent="0.3">
      <c r="L1" s="151" t="s">
        <v>144</v>
      </c>
    </row>
    <row r="2" spans="2:12" ht="15" customHeight="1" x14ac:dyDescent="0.3">
      <c r="B2" s="287" t="s">
        <v>1</v>
      </c>
      <c r="C2" s="288"/>
      <c r="D2" s="20"/>
    </row>
    <row r="3" spans="2:12" x14ac:dyDescent="0.3">
      <c r="B3" s="287"/>
      <c r="C3" s="288"/>
      <c r="D3" s="20"/>
    </row>
    <row r="4" spans="2:12" ht="33" customHeight="1" x14ac:dyDescent="0.3">
      <c r="B4" s="380" t="s">
        <v>140</v>
      </c>
      <c r="C4" s="381"/>
      <c r="D4" s="25" t="s">
        <v>126</v>
      </c>
    </row>
    <row r="5" spans="2:12" x14ac:dyDescent="0.3">
      <c r="B5" s="289"/>
      <c r="C5" s="288"/>
      <c r="D5" s="20"/>
    </row>
    <row r="6" spans="2:12" x14ac:dyDescent="0.3">
      <c r="B6" s="287" t="s">
        <v>141</v>
      </c>
      <c r="C6" s="288"/>
      <c r="D6" s="20"/>
    </row>
    <row r="7" spans="2:12" x14ac:dyDescent="0.3">
      <c r="B7" s="326"/>
      <c r="E7" s="327"/>
      <c r="F7" s="327"/>
      <c r="J7" s="327"/>
      <c r="K7" s="327"/>
      <c r="L7" s="327"/>
    </row>
    <row r="8" spans="2:12" ht="48" customHeight="1" x14ac:dyDescent="0.3">
      <c r="B8" s="378" t="s">
        <v>47</v>
      </c>
      <c r="C8" s="379"/>
      <c r="D8" s="376" t="s">
        <v>48</v>
      </c>
      <c r="E8" s="150" t="s">
        <v>49</v>
      </c>
      <c r="F8" s="150" t="s">
        <v>50</v>
      </c>
      <c r="G8" s="150" t="s">
        <v>427</v>
      </c>
      <c r="H8" s="150" t="s">
        <v>426</v>
      </c>
      <c r="I8" s="290" t="s">
        <v>52</v>
      </c>
      <c r="J8" s="150" t="s">
        <v>53</v>
      </c>
      <c r="K8" s="150" t="s">
        <v>14</v>
      </c>
      <c r="L8" s="150" t="s">
        <v>15</v>
      </c>
    </row>
    <row r="9" spans="2:12" x14ac:dyDescent="0.3">
      <c r="B9" s="124" t="s">
        <v>54</v>
      </c>
      <c r="C9" s="26" t="s">
        <v>55</v>
      </c>
      <c r="D9" s="377"/>
      <c r="E9" s="162" t="s">
        <v>56</v>
      </c>
      <c r="F9" s="162" t="s">
        <v>56</v>
      </c>
      <c r="G9" s="162" t="s">
        <v>56</v>
      </c>
      <c r="H9" s="162" t="s">
        <v>56</v>
      </c>
      <c r="I9" s="291" t="s">
        <v>56</v>
      </c>
      <c r="J9" s="162" t="s">
        <v>56</v>
      </c>
      <c r="K9" s="162" t="s">
        <v>16</v>
      </c>
      <c r="L9" s="162" t="s">
        <v>16</v>
      </c>
    </row>
    <row r="10" spans="2:12" x14ac:dyDescent="0.3">
      <c r="B10" s="164"/>
      <c r="C10" s="27"/>
      <c r="D10" s="28"/>
      <c r="E10" s="29">
        <f t="shared" ref="E10:L10" si="0">+E13+E45+E89+E121+E205</f>
        <v>350273563.17999995</v>
      </c>
      <c r="F10" s="29">
        <f t="shared" si="0"/>
        <v>382921019.37999994</v>
      </c>
      <c r="G10" s="29">
        <f t="shared" si="0"/>
        <v>104809328.943</v>
      </c>
      <c r="H10" s="29">
        <f t="shared" si="0"/>
        <v>209113996.49800003</v>
      </c>
      <c r="I10" s="29">
        <f t="shared" si="0"/>
        <v>313673338.99700004</v>
      </c>
      <c r="J10" s="29">
        <f t="shared" si="0"/>
        <v>418228592.89600003</v>
      </c>
      <c r="K10" s="29">
        <f t="shared" si="0"/>
        <v>475624131.29340005</v>
      </c>
      <c r="L10" s="29">
        <f t="shared" si="0"/>
        <v>519251812.79339999</v>
      </c>
    </row>
    <row r="11" spans="2:12" x14ac:dyDescent="0.3">
      <c r="B11" s="292" t="s">
        <v>7</v>
      </c>
      <c r="C11" s="293"/>
      <c r="D11" s="30"/>
      <c r="E11" s="294"/>
      <c r="F11" s="294"/>
      <c r="G11" s="294"/>
      <c r="H11" s="294"/>
      <c r="I11" s="294"/>
      <c r="J11" s="294"/>
      <c r="K11" s="294"/>
      <c r="L11" s="295"/>
    </row>
    <row r="12" spans="2:12" x14ac:dyDescent="0.3">
      <c r="B12" s="296">
        <v>1005</v>
      </c>
      <c r="C12" s="26"/>
      <c r="D12" s="30" t="s">
        <v>57</v>
      </c>
      <c r="E12" s="31"/>
      <c r="F12" s="31"/>
      <c r="G12" s="31"/>
      <c r="H12" s="31"/>
      <c r="I12" s="31"/>
      <c r="J12" s="31"/>
      <c r="K12" s="31"/>
      <c r="L12" s="31"/>
    </row>
    <row r="13" spans="2:12" x14ac:dyDescent="0.3">
      <c r="B13" s="297"/>
      <c r="C13" s="32"/>
      <c r="D13" s="165" t="s">
        <v>58</v>
      </c>
      <c r="E13" s="33">
        <f>SUM(E20,E26,E33,E38)</f>
        <v>11471224.000000002</v>
      </c>
      <c r="F13" s="33">
        <f>SUM(F20,F26,F33,F38)</f>
        <v>12070522.699999999</v>
      </c>
      <c r="G13" s="33">
        <f t="shared" ref="G13:L13" si="1">SUM(G20,G26,G33,G38)</f>
        <v>2954664.75</v>
      </c>
      <c r="H13" s="33">
        <f t="shared" si="1"/>
        <v>5901307.5</v>
      </c>
      <c r="I13" s="33">
        <f t="shared" si="1"/>
        <v>8851961.25</v>
      </c>
      <c r="J13" s="33">
        <f t="shared" si="1"/>
        <v>11802615</v>
      </c>
      <c r="K13" s="33">
        <f t="shared" si="1"/>
        <v>11714115</v>
      </c>
      <c r="L13" s="33">
        <f t="shared" si="1"/>
        <v>11631615</v>
      </c>
    </row>
    <row r="14" spans="2:12" x14ac:dyDescent="0.3">
      <c r="B14" s="297"/>
      <c r="C14" s="32"/>
      <c r="D14" s="30" t="s">
        <v>59</v>
      </c>
      <c r="E14" s="34"/>
      <c r="F14" s="34"/>
      <c r="G14" s="34"/>
      <c r="H14" s="34"/>
      <c r="I14" s="34"/>
      <c r="J14" s="34"/>
      <c r="K14" s="34"/>
      <c r="L14" s="34"/>
    </row>
    <row r="15" spans="2:12" ht="39.6" x14ac:dyDescent="0.3">
      <c r="B15" s="297"/>
      <c r="C15" s="32"/>
      <c r="D15" s="166" t="s">
        <v>60</v>
      </c>
      <c r="E15" s="34"/>
      <c r="F15" s="34"/>
      <c r="G15" s="34"/>
      <c r="H15" s="34"/>
      <c r="I15" s="34"/>
      <c r="J15" s="34"/>
      <c r="K15" s="34"/>
      <c r="L15" s="34"/>
    </row>
    <row r="16" spans="2:12" x14ac:dyDescent="0.3">
      <c r="B16" s="297"/>
      <c r="C16" s="32"/>
      <c r="D16" s="30" t="s">
        <v>61</v>
      </c>
      <c r="E16" s="34"/>
      <c r="F16" s="34"/>
      <c r="G16" s="34"/>
      <c r="H16" s="34"/>
      <c r="I16" s="34"/>
      <c r="J16" s="34"/>
      <c r="K16" s="34"/>
      <c r="L16" s="34"/>
    </row>
    <row r="17" spans="2:12" ht="39.6" x14ac:dyDescent="0.3">
      <c r="B17" s="298"/>
      <c r="C17" s="35"/>
      <c r="D17" s="166" t="s">
        <v>62</v>
      </c>
      <c r="E17" s="36"/>
      <c r="F17" s="36"/>
      <c r="G17" s="36"/>
      <c r="H17" s="36"/>
      <c r="I17" s="36"/>
      <c r="J17" s="36"/>
      <c r="K17" s="36"/>
      <c r="L17" s="36"/>
    </row>
    <row r="18" spans="2:12" x14ac:dyDescent="0.3">
      <c r="B18" s="164"/>
      <c r="C18" s="299" t="s">
        <v>63</v>
      </c>
      <c r="D18" s="20"/>
      <c r="E18" s="294"/>
      <c r="F18" s="294"/>
      <c r="G18" s="294"/>
      <c r="H18" s="294"/>
      <c r="I18" s="294"/>
      <c r="J18" s="294"/>
      <c r="K18" s="294"/>
      <c r="L18" s="295"/>
    </row>
    <row r="19" spans="2:12" x14ac:dyDescent="0.3">
      <c r="B19" s="37"/>
      <c r="C19" s="38">
        <v>11001</v>
      </c>
      <c r="D19" s="39" t="s">
        <v>64</v>
      </c>
      <c r="E19" s="40"/>
      <c r="F19" s="40"/>
      <c r="G19" s="40"/>
      <c r="H19" s="40"/>
      <c r="I19" s="40"/>
      <c r="J19" s="40"/>
      <c r="K19" s="40"/>
      <c r="L19" s="40"/>
    </row>
    <row r="20" spans="2:12" ht="66" x14ac:dyDescent="0.3">
      <c r="B20" s="41"/>
      <c r="C20" s="42"/>
      <c r="D20" s="43" t="s">
        <v>65</v>
      </c>
      <c r="E20" s="1">
        <v>646.5</v>
      </c>
      <c r="F20" s="1">
        <v>780.5</v>
      </c>
      <c r="G20" s="1">
        <f>SUM(J20*0.25)</f>
        <v>207.75</v>
      </c>
      <c r="H20" s="1">
        <f>SUM(J20*0.5)</f>
        <v>415.5</v>
      </c>
      <c r="I20" s="1">
        <f>SUM(J20*0.75)</f>
        <v>623.25</v>
      </c>
      <c r="J20" s="1">
        <v>831</v>
      </c>
      <c r="K20" s="1">
        <v>831</v>
      </c>
      <c r="L20" s="1">
        <v>831</v>
      </c>
    </row>
    <row r="21" spans="2:12" x14ac:dyDescent="0.3">
      <c r="B21" s="41"/>
      <c r="C21" s="42"/>
      <c r="D21" s="44" t="s">
        <v>66</v>
      </c>
      <c r="E21" s="45"/>
      <c r="F21" s="45"/>
      <c r="G21" s="1"/>
      <c r="H21" s="1"/>
      <c r="I21" s="1"/>
      <c r="J21" s="45"/>
      <c r="K21" s="45"/>
      <c r="L21" s="45"/>
    </row>
    <row r="22" spans="2:12" ht="66" x14ac:dyDescent="0.3">
      <c r="B22" s="41"/>
      <c r="C22" s="42"/>
      <c r="D22" s="46" t="s">
        <v>67</v>
      </c>
      <c r="E22" s="45"/>
      <c r="F22" s="45"/>
      <c r="G22" s="1"/>
      <c r="H22" s="1"/>
      <c r="I22" s="1"/>
      <c r="J22" s="45"/>
      <c r="K22" s="45"/>
      <c r="L22" s="45"/>
    </row>
    <row r="23" spans="2:12" x14ac:dyDescent="0.3">
      <c r="B23" s="41"/>
      <c r="C23" s="42"/>
      <c r="D23" s="39" t="s">
        <v>68</v>
      </c>
      <c r="E23" s="45"/>
      <c r="F23" s="45"/>
      <c r="G23" s="1"/>
      <c r="H23" s="1"/>
      <c r="I23" s="1"/>
      <c r="J23" s="45"/>
      <c r="K23" s="45"/>
      <c r="L23" s="45"/>
    </row>
    <row r="24" spans="2:12" x14ac:dyDescent="0.3">
      <c r="B24" s="41"/>
      <c r="C24" s="47"/>
      <c r="D24" s="46" t="s">
        <v>105</v>
      </c>
      <c r="E24" s="45"/>
      <c r="F24" s="45"/>
      <c r="G24" s="1"/>
      <c r="H24" s="5"/>
      <c r="I24" s="1"/>
      <c r="J24" s="45"/>
      <c r="K24" s="45"/>
      <c r="L24" s="45"/>
    </row>
    <row r="25" spans="2:12" x14ac:dyDescent="0.3">
      <c r="B25" s="125"/>
      <c r="C25" s="48">
        <v>12001</v>
      </c>
      <c r="D25" s="49" t="s">
        <v>64</v>
      </c>
      <c r="E25" s="40"/>
      <c r="F25" s="50"/>
      <c r="G25" s="2"/>
      <c r="H25" s="51"/>
      <c r="I25" s="2"/>
      <c r="J25" s="52"/>
      <c r="K25" s="40"/>
      <c r="L25" s="40"/>
    </row>
    <row r="26" spans="2:12" ht="66" x14ac:dyDescent="0.3">
      <c r="B26" s="125"/>
      <c r="C26" s="48"/>
      <c r="D26" s="46" t="s">
        <v>69</v>
      </c>
      <c r="E26" s="1">
        <v>11050840.800000001</v>
      </c>
      <c r="F26" s="53">
        <v>11668942.199999999</v>
      </c>
      <c r="G26" s="1">
        <f t="shared" ref="G26" si="2">SUM(J26*0.25)</f>
        <v>2850171</v>
      </c>
      <c r="H26" s="54">
        <f t="shared" ref="H26" si="3">SUM(J26*0.5)</f>
        <v>5700342</v>
      </c>
      <c r="I26" s="1">
        <f t="shared" ref="I26:I33" si="4">SUM(J26*0.75)</f>
        <v>8550513</v>
      </c>
      <c r="J26" s="55">
        <v>11400684</v>
      </c>
      <c r="K26" s="1">
        <v>11400684</v>
      </c>
      <c r="L26" s="1">
        <v>11400684</v>
      </c>
    </row>
    <row r="27" spans="2:12" x14ac:dyDescent="0.3">
      <c r="B27" s="125"/>
      <c r="C27" s="48"/>
      <c r="D27" s="56" t="s">
        <v>66</v>
      </c>
      <c r="E27" s="45"/>
      <c r="F27" s="57"/>
      <c r="G27" s="1"/>
      <c r="H27" s="54"/>
      <c r="I27" s="1"/>
      <c r="J27" s="58"/>
      <c r="K27" s="45"/>
      <c r="L27" s="45"/>
    </row>
    <row r="28" spans="2:12" ht="66" x14ac:dyDescent="0.3">
      <c r="B28" s="125"/>
      <c r="C28" s="48"/>
      <c r="D28" s="46" t="s">
        <v>70</v>
      </c>
      <c r="E28" s="45"/>
      <c r="F28" s="57"/>
      <c r="G28" s="1"/>
      <c r="H28" s="54"/>
      <c r="I28" s="1"/>
      <c r="J28" s="58"/>
      <c r="K28" s="45"/>
      <c r="L28" s="45"/>
    </row>
    <row r="29" spans="2:12" x14ac:dyDescent="0.3">
      <c r="B29" s="125"/>
      <c r="C29" s="48"/>
      <c r="D29" s="37" t="s">
        <v>71</v>
      </c>
      <c r="E29" s="45"/>
      <c r="F29" s="57"/>
      <c r="G29" s="1"/>
      <c r="H29" s="54"/>
      <c r="I29" s="1"/>
      <c r="J29" s="58"/>
      <c r="K29" s="45"/>
      <c r="L29" s="45"/>
    </row>
    <row r="30" spans="2:12" x14ac:dyDescent="0.3">
      <c r="B30" s="125"/>
      <c r="C30" s="59"/>
      <c r="D30" s="130" t="s">
        <v>72</v>
      </c>
      <c r="E30" s="60"/>
      <c r="F30" s="61"/>
      <c r="G30" s="5"/>
      <c r="H30" s="62"/>
      <c r="I30" s="5"/>
      <c r="J30" s="63"/>
      <c r="K30" s="60"/>
      <c r="L30" s="60"/>
    </row>
    <row r="31" spans="2:12" x14ac:dyDescent="0.3">
      <c r="B31" s="125"/>
      <c r="C31" s="64">
        <v>12002</v>
      </c>
      <c r="D31" s="65" t="s">
        <v>64</v>
      </c>
      <c r="E31" s="45"/>
      <c r="F31" s="40"/>
      <c r="G31" s="1"/>
      <c r="H31" s="1"/>
      <c r="I31" s="1"/>
      <c r="J31" s="66"/>
      <c r="K31" s="40"/>
      <c r="L31" s="118"/>
    </row>
    <row r="32" spans="2:12" x14ac:dyDescent="0.3">
      <c r="B32" s="125"/>
      <c r="C32" s="48"/>
      <c r="D32" s="46" t="s">
        <v>73</v>
      </c>
      <c r="E32" s="1"/>
      <c r="F32" s="1"/>
      <c r="G32" s="1"/>
      <c r="H32" s="1"/>
      <c r="I32" s="1"/>
      <c r="J32" s="1"/>
      <c r="K32" s="1"/>
      <c r="L32" s="1"/>
    </row>
    <row r="33" spans="2:12" x14ac:dyDescent="0.3">
      <c r="B33" s="125"/>
      <c r="C33" s="48"/>
      <c r="D33" s="49" t="s">
        <v>66</v>
      </c>
      <c r="E33" s="1">
        <v>259989.8</v>
      </c>
      <c r="F33" s="1">
        <v>238200</v>
      </c>
      <c r="G33" s="1">
        <f>SUM(J33*0.26)</f>
        <v>61074</v>
      </c>
      <c r="H33" s="1">
        <f t="shared" ref="H33" si="5">SUM(J33*0.5)</f>
        <v>117450</v>
      </c>
      <c r="I33" s="1">
        <f t="shared" si="4"/>
        <v>176175</v>
      </c>
      <c r="J33" s="1">
        <v>234900</v>
      </c>
      <c r="K33" s="1">
        <v>146400</v>
      </c>
      <c r="L33" s="1">
        <v>63900</v>
      </c>
    </row>
    <row r="34" spans="2:12" x14ac:dyDescent="0.3">
      <c r="B34" s="125"/>
      <c r="C34" s="48"/>
      <c r="D34" s="46" t="s">
        <v>74</v>
      </c>
      <c r="E34" s="45"/>
      <c r="F34" s="45"/>
      <c r="G34" s="1"/>
      <c r="H34" s="1"/>
      <c r="I34" s="1"/>
      <c r="J34" s="67"/>
      <c r="K34" s="45"/>
      <c r="L34" s="119"/>
    </row>
    <row r="35" spans="2:12" x14ac:dyDescent="0.3">
      <c r="B35" s="125"/>
      <c r="C35" s="48"/>
      <c r="D35" s="37" t="s">
        <v>71</v>
      </c>
      <c r="E35" s="45"/>
      <c r="F35" s="45"/>
      <c r="G35" s="119"/>
      <c r="H35" s="67"/>
      <c r="I35" s="67"/>
      <c r="J35" s="67"/>
      <c r="K35" s="45"/>
      <c r="L35" s="119"/>
    </row>
    <row r="36" spans="2:12" x14ac:dyDescent="0.3">
      <c r="B36" s="125"/>
      <c r="C36" s="59"/>
      <c r="D36" s="130" t="s">
        <v>72</v>
      </c>
      <c r="E36" s="60"/>
      <c r="F36" s="60"/>
      <c r="G36" s="120"/>
      <c r="H36" s="68"/>
      <c r="I36" s="68"/>
      <c r="J36" s="68"/>
      <c r="K36" s="60"/>
      <c r="L36" s="120"/>
    </row>
    <row r="37" spans="2:12" x14ac:dyDescent="0.3">
      <c r="B37" s="125"/>
      <c r="C37" s="64">
        <v>12003</v>
      </c>
      <c r="D37" s="49" t="s">
        <v>64</v>
      </c>
      <c r="E37" s="40"/>
      <c r="F37" s="40"/>
      <c r="G37" s="69"/>
      <c r="H37" s="66"/>
      <c r="I37" s="66"/>
      <c r="J37" s="66"/>
      <c r="K37" s="40"/>
      <c r="L37" s="69"/>
    </row>
    <row r="38" spans="2:12" ht="52.8" x14ac:dyDescent="0.3">
      <c r="B38" s="125"/>
      <c r="C38" s="48"/>
      <c r="D38" s="43" t="s">
        <v>75</v>
      </c>
      <c r="E38" s="1">
        <v>159746.9</v>
      </c>
      <c r="F38" s="1">
        <v>162600</v>
      </c>
      <c r="G38" s="1">
        <f>SUM(J38*0.26)</f>
        <v>43212</v>
      </c>
      <c r="H38" s="1">
        <f>SUM(J38*0.5)</f>
        <v>83100</v>
      </c>
      <c r="I38" s="1">
        <f>SUM(J38*0.75)</f>
        <v>124650</v>
      </c>
      <c r="J38" s="1">
        <v>166200</v>
      </c>
      <c r="K38" s="1">
        <v>166200</v>
      </c>
      <c r="L38" s="1">
        <v>166200</v>
      </c>
    </row>
    <row r="39" spans="2:12" x14ac:dyDescent="0.3">
      <c r="B39" s="125"/>
      <c r="C39" s="48"/>
      <c r="D39" s="44" t="s">
        <v>66</v>
      </c>
      <c r="E39" s="45"/>
      <c r="F39" s="70"/>
      <c r="G39" s="67"/>
      <c r="H39" s="67"/>
      <c r="I39" s="67"/>
      <c r="J39" s="45"/>
      <c r="K39" s="70"/>
      <c r="L39" s="70"/>
    </row>
    <row r="40" spans="2:12" ht="52.8" x14ac:dyDescent="0.3">
      <c r="B40" s="125"/>
      <c r="C40" s="48"/>
      <c r="D40" s="46" t="s">
        <v>75</v>
      </c>
      <c r="E40" s="45"/>
      <c r="F40" s="70"/>
      <c r="G40" s="67"/>
      <c r="H40" s="67"/>
      <c r="I40" s="67"/>
      <c r="J40" s="45"/>
      <c r="K40" s="70"/>
      <c r="L40" s="70"/>
    </row>
    <row r="41" spans="2:12" x14ac:dyDescent="0.3">
      <c r="B41" s="125"/>
      <c r="C41" s="48"/>
      <c r="D41" s="37" t="s">
        <v>71</v>
      </c>
      <c r="E41" s="45"/>
      <c r="F41" s="70"/>
      <c r="G41" s="67"/>
      <c r="H41" s="67"/>
      <c r="I41" s="67"/>
      <c r="J41" s="45"/>
      <c r="K41" s="70"/>
      <c r="L41" s="70"/>
    </row>
    <row r="42" spans="2:12" x14ac:dyDescent="0.3">
      <c r="B42" s="125"/>
      <c r="C42" s="59"/>
      <c r="D42" s="130" t="s">
        <v>72</v>
      </c>
      <c r="E42" s="60"/>
      <c r="F42" s="70"/>
      <c r="G42" s="68"/>
      <c r="H42" s="68"/>
      <c r="I42" s="68"/>
      <c r="J42" s="60"/>
      <c r="K42" s="70"/>
      <c r="L42" s="70"/>
    </row>
    <row r="43" spans="2:12" x14ac:dyDescent="0.3">
      <c r="B43" s="292" t="s">
        <v>7</v>
      </c>
      <c r="C43" s="293"/>
      <c r="D43" s="146"/>
      <c r="E43" s="294"/>
      <c r="F43" s="294"/>
      <c r="G43" s="294"/>
      <c r="H43" s="294"/>
      <c r="I43" s="294"/>
      <c r="J43" s="294"/>
      <c r="K43" s="294"/>
      <c r="L43" s="295"/>
    </row>
    <row r="44" spans="2:12" x14ac:dyDescent="0.3">
      <c r="B44" s="296">
        <v>1068</v>
      </c>
      <c r="C44" s="300"/>
      <c r="D44" s="65" t="s">
        <v>57</v>
      </c>
      <c r="E44" s="71"/>
      <c r="F44" s="71"/>
      <c r="G44" s="71"/>
      <c r="H44" s="71"/>
      <c r="I44" s="71"/>
      <c r="J44" s="71"/>
      <c r="K44" s="71"/>
      <c r="L44" s="71"/>
    </row>
    <row r="45" spans="2:12" x14ac:dyDescent="0.3">
      <c r="B45" s="297"/>
      <c r="C45" s="301"/>
      <c r="D45" s="72" t="s">
        <v>79</v>
      </c>
      <c r="E45" s="33">
        <f t="shared" ref="E45:J45" si="6">SUM(E52,E58,E64,E70,E76,E82)</f>
        <v>12638786.300000001</v>
      </c>
      <c r="F45" s="33">
        <f t="shared" si="6"/>
        <v>14062980</v>
      </c>
      <c r="G45" s="33">
        <f t="shared" si="6"/>
        <v>3418286.0750000002</v>
      </c>
      <c r="H45" s="33">
        <f t="shared" si="6"/>
        <v>6836572.1500000004</v>
      </c>
      <c r="I45" s="33">
        <f t="shared" si="6"/>
        <v>10254858.225</v>
      </c>
      <c r="J45" s="33">
        <f t="shared" si="6"/>
        <v>13673144.300000001</v>
      </c>
      <c r="K45" s="33">
        <f>SUM(K52,K58,K64,K70,K76,K82)</f>
        <v>29431865.600000001</v>
      </c>
      <c r="L45" s="33">
        <f>SUM(L52,L58,L64,L70,L76,L82)</f>
        <v>40463363.200000003</v>
      </c>
    </row>
    <row r="46" spans="2:12" x14ac:dyDescent="0.3">
      <c r="B46" s="297"/>
      <c r="C46" s="301"/>
      <c r="D46" s="73" t="s">
        <v>59</v>
      </c>
      <c r="E46" s="74"/>
      <c r="F46" s="74"/>
      <c r="G46" s="74"/>
      <c r="H46" s="74"/>
      <c r="I46" s="74"/>
      <c r="J46" s="74"/>
      <c r="K46" s="74"/>
      <c r="L46" s="74"/>
    </row>
    <row r="47" spans="2:12" x14ac:dyDescent="0.3">
      <c r="B47" s="297"/>
      <c r="C47" s="301"/>
      <c r="D47" s="75" t="s">
        <v>80</v>
      </c>
      <c r="E47" s="74"/>
      <c r="F47" s="74"/>
      <c r="G47" s="74"/>
      <c r="H47" s="74"/>
      <c r="I47" s="74"/>
      <c r="J47" s="74"/>
      <c r="K47" s="74"/>
      <c r="L47" s="74"/>
    </row>
    <row r="48" spans="2:12" x14ac:dyDescent="0.3">
      <c r="B48" s="297"/>
      <c r="C48" s="301"/>
      <c r="D48" s="73" t="s">
        <v>81</v>
      </c>
      <c r="E48" s="74"/>
      <c r="F48" s="74"/>
      <c r="G48" s="74"/>
      <c r="H48" s="74"/>
      <c r="I48" s="74"/>
      <c r="J48" s="74"/>
      <c r="K48" s="74"/>
      <c r="L48" s="74"/>
    </row>
    <row r="49" spans="2:12" ht="26.4" x14ac:dyDescent="0.3">
      <c r="B49" s="298"/>
      <c r="C49" s="301"/>
      <c r="D49" s="75" t="s">
        <v>82</v>
      </c>
      <c r="E49" s="76"/>
      <c r="F49" s="76"/>
      <c r="G49" s="76"/>
      <c r="H49" s="76"/>
      <c r="I49" s="76"/>
      <c r="J49" s="76"/>
      <c r="K49" s="76"/>
      <c r="L49" s="76"/>
    </row>
    <row r="50" spans="2:12" x14ac:dyDescent="0.3">
      <c r="B50" s="164"/>
      <c r="C50" s="299" t="s">
        <v>63</v>
      </c>
      <c r="D50" s="20"/>
      <c r="E50" s="294"/>
      <c r="F50" s="294"/>
      <c r="G50" s="294"/>
      <c r="H50" s="294"/>
      <c r="I50" s="302"/>
      <c r="J50" s="294"/>
      <c r="K50" s="294"/>
      <c r="L50" s="295"/>
    </row>
    <row r="51" spans="2:12" x14ac:dyDescent="0.3">
      <c r="B51" s="41"/>
      <c r="C51" s="11">
        <v>11001</v>
      </c>
      <c r="D51" s="56" t="s">
        <v>78</v>
      </c>
      <c r="E51" s="40"/>
      <c r="F51" s="118"/>
      <c r="G51" s="66"/>
      <c r="H51" s="77"/>
      <c r="I51" s="66"/>
      <c r="J51" s="52"/>
      <c r="K51" s="118"/>
      <c r="L51" s="118"/>
    </row>
    <row r="52" spans="2:12" ht="26.4" x14ac:dyDescent="0.3">
      <c r="B52" s="41"/>
      <c r="C52" s="12"/>
      <c r="D52" s="78" t="s">
        <v>83</v>
      </c>
      <c r="E52" s="1">
        <v>13653.2</v>
      </c>
      <c r="F52" s="1">
        <v>18226</v>
      </c>
      <c r="G52" s="1">
        <f>SUM(J52*0.25)</f>
        <v>4261.5749999999998</v>
      </c>
      <c r="H52" s="53">
        <f>SUM(J52*0.5)</f>
        <v>8523.15</v>
      </c>
      <c r="I52" s="1">
        <f>SUM(J52*0.75)</f>
        <v>12784.724999999999</v>
      </c>
      <c r="J52" s="55">
        <v>17046.3</v>
      </c>
      <c r="K52" s="1">
        <v>14119.9</v>
      </c>
      <c r="L52" s="1">
        <v>7293.9</v>
      </c>
    </row>
    <row r="53" spans="2:12" x14ac:dyDescent="0.3">
      <c r="B53" s="41"/>
      <c r="C53" s="12"/>
      <c r="D53" s="79" t="s">
        <v>76</v>
      </c>
      <c r="E53" s="45"/>
      <c r="F53" s="119"/>
      <c r="G53" s="1"/>
      <c r="H53" s="53"/>
      <c r="I53" s="1"/>
      <c r="J53" s="58"/>
      <c r="K53" s="119"/>
      <c r="L53" s="119"/>
    </row>
    <row r="54" spans="2:12" ht="26.4" x14ac:dyDescent="0.3">
      <c r="B54" s="41"/>
      <c r="C54" s="12"/>
      <c r="D54" s="78" t="s">
        <v>84</v>
      </c>
      <c r="E54" s="45"/>
      <c r="F54" s="119"/>
      <c r="G54" s="1"/>
      <c r="H54" s="53"/>
      <c r="I54" s="1"/>
      <c r="J54" s="58"/>
      <c r="K54" s="119"/>
      <c r="L54" s="119"/>
    </row>
    <row r="55" spans="2:12" x14ac:dyDescent="0.3">
      <c r="B55" s="41"/>
      <c r="C55" s="12"/>
      <c r="D55" s="164" t="s">
        <v>71</v>
      </c>
      <c r="E55" s="45"/>
      <c r="F55" s="119"/>
      <c r="G55" s="1"/>
      <c r="H55" s="53"/>
      <c r="I55" s="1"/>
      <c r="J55" s="58"/>
      <c r="K55" s="119"/>
      <c r="L55" s="119"/>
    </row>
    <row r="56" spans="2:12" x14ac:dyDescent="0.3">
      <c r="B56" s="41"/>
      <c r="C56" s="12"/>
      <c r="D56" s="43" t="s">
        <v>77</v>
      </c>
      <c r="E56" s="60"/>
      <c r="F56" s="120"/>
      <c r="G56" s="5"/>
      <c r="H56" s="80"/>
      <c r="I56" s="5"/>
      <c r="J56" s="63"/>
      <c r="K56" s="120"/>
      <c r="L56" s="120"/>
    </row>
    <row r="57" spans="2:12" x14ac:dyDescent="0.3">
      <c r="B57" s="41"/>
      <c r="C57" s="11" t="s">
        <v>90</v>
      </c>
      <c r="D57" s="81" t="s">
        <v>91</v>
      </c>
      <c r="E57" s="45"/>
      <c r="F57" s="119"/>
      <c r="G57" s="2"/>
      <c r="H57" s="2"/>
      <c r="I57" s="1"/>
      <c r="J57" s="45"/>
      <c r="K57" s="119"/>
      <c r="L57" s="119"/>
    </row>
    <row r="58" spans="2:12" ht="26.4" x14ac:dyDescent="0.3">
      <c r="B58" s="41"/>
      <c r="C58" s="12"/>
      <c r="D58" s="81" t="s">
        <v>212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">
        <v>30922.7</v>
      </c>
      <c r="L58" s="4">
        <v>96969.3</v>
      </c>
    </row>
    <row r="59" spans="2:12" x14ac:dyDescent="0.3">
      <c r="B59" s="41"/>
      <c r="C59" s="12"/>
      <c r="D59" s="82" t="s">
        <v>93</v>
      </c>
      <c r="E59" s="45"/>
      <c r="F59" s="119"/>
      <c r="G59" s="1"/>
      <c r="H59" s="1"/>
      <c r="I59" s="1"/>
      <c r="J59" s="45"/>
      <c r="K59" s="119"/>
      <c r="L59" s="119"/>
    </row>
    <row r="60" spans="2:12" ht="26.4" x14ac:dyDescent="0.3">
      <c r="B60" s="41"/>
      <c r="C60" s="12"/>
      <c r="D60" s="81" t="s">
        <v>209</v>
      </c>
      <c r="E60" s="45"/>
      <c r="F60" s="119"/>
      <c r="G60" s="1"/>
      <c r="H60" s="1"/>
      <c r="I60" s="1"/>
      <c r="J60" s="45"/>
      <c r="K60" s="119"/>
      <c r="L60" s="119"/>
    </row>
    <row r="61" spans="2:12" x14ac:dyDescent="0.3">
      <c r="B61" s="41"/>
      <c r="C61" s="12"/>
      <c r="D61" s="82" t="s">
        <v>210</v>
      </c>
      <c r="E61" s="45"/>
      <c r="F61" s="119"/>
      <c r="G61" s="1"/>
      <c r="H61" s="1"/>
      <c r="I61" s="1"/>
      <c r="J61" s="45"/>
      <c r="K61" s="119"/>
      <c r="L61" s="119"/>
    </row>
    <row r="62" spans="2:12" x14ac:dyDescent="0.3">
      <c r="B62" s="41"/>
      <c r="C62" s="83"/>
      <c r="D62" s="81" t="s">
        <v>211</v>
      </c>
      <c r="E62" s="45"/>
      <c r="F62" s="119"/>
      <c r="G62" s="5"/>
      <c r="H62" s="5"/>
      <c r="I62" s="5"/>
      <c r="J62" s="45"/>
      <c r="K62" s="119"/>
      <c r="L62" s="119"/>
    </row>
    <row r="63" spans="2:12" x14ac:dyDescent="0.3">
      <c r="B63" s="41"/>
      <c r="C63" s="11">
        <v>12001</v>
      </c>
      <c r="D63" s="79" t="s">
        <v>78</v>
      </c>
      <c r="E63" s="40"/>
      <c r="F63" s="118"/>
      <c r="G63" s="2"/>
      <c r="H63" s="2"/>
      <c r="I63" s="2"/>
      <c r="J63" s="40"/>
      <c r="K63" s="118"/>
      <c r="L63" s="118"/>
    </row>
    <row r="64" spans="2:12" x14ac:dyDescent="0.3">
      <c r="B64" s="125"/>
      <c r="C64" s="12"/>
      <c r="D64" s="84" t="s">
        <v>85</v>
      </c>
      <c r="E64" s="1">
        <v>2756491</v>
      </c>
      <c r="F64" s="1">
        <v>2720304</v>
      </c>
      <c r="G64" s="1">
        <f t="shared" ref="G64:G70" si="7">SUM(J64*0.25)</f>
        <v>683262</v>
      </c>
      <c r="H64" s="1">
        <f>SUM(J64*0.5)</f>
        <v>1366524</v>
      </c>
      <c r="I64" s="1">
        <f t="shared" ref="I64:I70" si="8">SUM(J64*0.75)</f>
        <v>2049786</v>
      </c>
      <c r="J64" s="1">
        <v>2733048</v>
      </c>
      <c r="K64" s="1">
        <v>2031048</v>
      </c>
      <c r="L64" s="1">
        <v>735048</v>
      </c>
    </row>
    <row r="65" spans="2:12" x14ac:dyDescent="0.3">
      <c r="B65" s="125"/>
      <c r="C65" s="12"/>
      <c r="D65" s="79" t="s">
        <v>76</v>
      </c>
      <c r="E65" s="45"/>
      <c r="F65" s="119"/>
      <c r="G65" s="1"/>
      <c r="H65" s="1"/>
      <c r="I65" s="1"/>
      <c r="J65" s="45"/>
      <c r="K65" s="119"/>
      <c r="L65" s="119"/>
    </row>
    <row r="66" spans="2:12" ht="30" customHeight="1" x14ac:dyDescent="0.3">
      <c r="B66" s="125"/>
      <c r="C66" s="12"/>
      <c r="D66" s="85" t="s">
        <v>86</v>
      </c>
      <c r="E66" s="45"/>
      <c r="F66" s="119"/>
      <c r="G66" s="1"/>
      <c r="H66" s="1"/>
      <c r="I66" s="1"/>
      <c r="J66" s="45"/>
      <c r="K66" s="119"/>
      <c r="L66" s="119"/>
    </row>
    <row r="67" spans="2:12" x14ac:dyDescent="0.3">
      <c r="B67" s="125"/>
      <c r="C67" s="12"/>
      <c r="D67" s="79" t="s">
        <v>71</v>
      </c>
      <c r="E67" s="45"/>
      <c r="F67" s="119"/>
      <c r="G67" s="1"/>
      <c r="H67" s="1"/>
      <c r="I67" s="1"/>
      <c r="J67" s="45"/>
      <c r="K67" s="119"/>
      <c r="L67" s="119"/>
    </row>
    <row r="68" spans="2:12" x14ac:dyDescent="0.3">
      <c r="B68" s="125"/>
      <c r="C68" s="83"/>
      <c r="D68" s="43" t="s">
        <v>87</v>
      </c>
      <c r="E68" s="60"/>
      <c r="F68" s="120"/>
      <c r="G68" s="5"/>
      <c r="H68" s="5"/>
      <c r="I68" s="5"/>
      <c r="J68" s="60"/>
      <c r="K68" s="120"/>
      <c r="L68" s="120"/>
    </row>
    <row r="69" spans="2:12" x14ac:dyDescent="0.3">
      <c r="B69" s="125"/>
      <c r="C69" s="11">
        <v>12002</v>
      </c>
      <c r="D69" s="79" t="s">
        <v>78</v>
      </c>
      <c r="E69" s="40"/>
      <c r="F69" s="69"/>
      <c r="G69" s="1"/>
      <c r="H69" s="1"/>
      <c r="I69" s="1"/>
      <c r="J69" s="40"/>
      <c r="K69" s="69"/>
      <c r="L69" s="69"/>
    </row>
    <row r="70" spans="2:12" x14ac:dyDescent="0.3">
      <c r="B70" s="125"/>
      <c r="C70" s="12"/>
      <c r="D70" s="86" t="s">
        <v>88</v>
      </c>
      <c r="E70" s="1">
        <v>9868642.0999999996</v>
      </c>
      <c r="F70" s="1">
        <v>11324450</v>
      </c>
      <c r="G70" s="1">
        <f t="shared" si="7"/>
        <v>2730762.5</v>
      </c>
      <c r="H70" s="1">
        <f t="shared" ref="H70" si="9">SUM(J70*0.5)</f>
        <v>5461525</v>
      </c>
      <c r="I70" s="1">
        <f t="shared" si="8"/>
        <v>8192287.5</v>
      </c>
      <c r="J70" s="1">
        <v>10923050</v>
      </c>
      <c r="K70" s="1">
        <v>18002000</v>
      </c>
      <c r="L70" s="1">
        <v>18062500</v>
      </c>
    </row>
    <row r="71" spans="2:12" x14ac:dyDescent="0.3">
      <c r="B71" s="125"/>
      <c r="C71" s="12"/>
      <c r="D71" s="79" t="s">
        <v>76</v>
      </c>
      <c r="E71" s="45"/>
      <c r="F71" s="70"/>
      <c r="G71" s="67"/>
      <c r="H71" s="67"/>
      <c r="I71" s="67"/>
      <c r="J71" s="45"/>
      <c r="K71" s="70"/>
      <c r="L71" s="70"/>
    </row>
    <row r="72" spans="2:12" ht="26.4" x14ac:dyDescent="0.3">
      <c r="B72" s="125"/>
      <c r="C72" s="12"/>
      <c r="D72" s="86" t="s">
        <v>89</v>
      </c>
      <c r="E72" s="45"/>
      <c r="F72" s="70"/>
      <c r="G72" s="67"/>
      <c r="H72" s="67"/>
      <c r="I72" s="67"/>
      <c r="J72" s="45"/>
      <c r="K72" s="70"/>
      <c r="L72" s="70"/>
    </row>
    <row r="73" spans="2:12" x14ac:dyDescent="0.3">
      <c r="B73" s="125"/>
      <c r="C73" s="12"/>
      <c r="D73" s="79" t="s">
        <v>71</v>
      </c>
      <c r="E73" s="45"/>
      <c r="F73" s="70"/>
      <c r="G73" s="67"/>
      <c r="H73" s="67"/>
      <c r="I73" s="67"/>
      <c r="J73" s="45"/>
      <c r="K73" s="70"/>
      <c r="L73" s="70"/>
    </row>
    <row r="74" spans="2:12" x14ac:dyDescent="0.3">
      <c r="B74" s="125"/>
      <c r="C74" s="12"/>
      <c r="D74" s="84" t="s">
        <v>87</v>
      </c>
      <c r="E74" s="45"/>
      <c r="F74" s="70"/>
      <c r="G74" s="67"/>
      <c r="H74" s="67"/>
      <c r="I74" s="67"/>
      <c r="J74" s="45"/>
      <c r="K74" s="70"/>
      <c r="L74" s="70"/>
    </row>
    <row r="75" spans="2:12" x14ac:dyDescent="0.3">
      <c r="B75" s="41"/>
      <c r="C75" s="11" t="s">
        <v>90</v>
      </c>
      <c r="D75" s="81" t="s">
        <v>91</v>
      </c>
      <c r="E75" s="40"/>
      <c r="F75" s="40"/>
      <c r="G75" s="40"/>
      <c r="H75" s="40"/>
      <c r="I75" s="40"/>
      <c r="J75" s="40"/>
      <c r="K75" s="40"/>
      <c r="L75" s="40"/>
    </row>
    <row r="76" spans="2:12" ht="26.4" x14ac:dyDescent="0.3">
      <c r="B76" s="41"/>
      <c r="C76" s="12"/>
      <c r="D76" s="81" t="s">
        <v>92</v>
      </c>
      <c r="E76" s="45">
        <v>0</v>
      </c>
      <c r="F76" s="45">
        <v>0</v>
      </c>
      <c r="G76" s="1">
        <f>SUM(J76/4)</f>
        <v>0</v>
      </c>
      <c r="H76" s="1">
        <f>SUM(J76/2)</f>
        <v>0</v>
      </c>
      <c r="I76" s="1"/>
      <c r="J76" s="1"/>
      <c r="K76" s="1">
        <v>5153775</v>
      </c>
      <c r="L76" s="1">
        <v>16161552</v>
      </c>
    </row>
    <row r="77" spans="2:12" x14ac:dyDescent="0.3">
      <c r="B77" s="41"/>
      <c r="C77" s="12"/>
      <c r="D77" s="82" t="s">
        <v>93</v>
      </c>
      <c r="E77" s="45"/>
      <c r="F77" s="45"/>
      <c r="G77" s="45"/>
      <c r="H77" s="45"/>
      <c r="I77" s="45"/>
      <c r="J77" s="45"/>
      <c r="K77" s="45"/>
      <c r="L77" s="45"/>
    </row>
    <row r="78" spans="2:12" ht="28.5" customHeight="1" x14ac:dyDescent="0.3">
      <c r="B78" s="41"/>
      <c r="C78" s="12"/>
      <c r="D78" s="81" t="s">
        <v>220</v>
      </c>
      <c r="E78" s="45"/>
      <c r="F78" s="45"/>
      <c r="G78" s="45"/>
      <c r="H78" s="45"/>
      <c r="I78" s="45"/>
      <c r="J78" s="45"/>
      <c r="K78" s="45"/>
      <c r="L78" s="45"/>
    </row>
    <row r="79" spans="2:12" x14ac:dyDescent="0.3">
      <c r="B79" s="41"/>
      <c r="C79" s="12"/>
      <c r="D79" s="82" t="s">
        <v>94</v>
      </c>
      <c r="E79" s="45"/>
      <c r="F79" s="45"/>
      <c r="G79" s="45"/>
      <c r="H79" s="45"/>
      <c r="I79" s="45"/>
      <c r="J79" s="45"/>
      <c r="K79" s="45"/>
      <c r="L79" s="45"/>
    </row>
    <row r="80" spans="2:12" x14ac:dyDescent="0.3">
      <c r="B80" s="41"/>
      <c r="C80" s="12"/>
      <c r="D80" s="81" t="s">
        <v>95</v>
      </c>
      <c r="E80" s="60"/>
      <c r="F80" s="60"/>
      <c r="G80" s="60"/>
      <c r="H80" s="60"/>
      <c r="I80" s="60"/>
      <c r="J80" s="60"/>
      <c r="K80" s="60"/>
      <c r="L80" s="60"/>
    </row>
    <row r="81" spans="2:13" x14ac:dyDescent="0.3">
      <c r="B81" s="41"/>
      <c r="C81" s="11" t="s">
        <v>90</v>
      </c>
      <c r="D81" s="81" t="s">
        <v>91</v>
      </c>
      <c r="E81" s="45"/>
      <c r="F81" s="45"/>
      <c r="G81" s="45"/>
      <c r="H81" s="45"/>
      <c r="I81" s="45"/>
      <c r="J81" s="45"/>
      <c r="K81" s="45"/>
      <c r="L81" s="45"/>
    </row>
    <row r="82" spans="2:13" ht="26.4" x14ac:dyDescent="0.3">
      <c r="B82" s="41"/>
      <c r="C82" s="12"/>
      <c r="D82" s="81" t="s">
        <v>287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3">
        <v>4200000</v>
      </c>
      <c r="L82" s="3">
        <v>5400000</v>
      </c>
    </row>
    <row r="83" spans="2:13" x14ac:dyDescent="0.3">
      <c r="B83" s="41"/>
      <c r="C83" s="12"/>
      <c r="D83" s="82" t="s">
        <v>93</v>
      </c>
      <c r="E83" s="45"/>
      <c r="F83" s="45"/>
      <c r="G83" s="45"/>
      <c r="H83" s="45"/>
      <c r="I83" s="45"/>
      <c r="J83" s="45"/>
      <c r="K83" s="45"/>
      <c r="L83" s="45"/>
    </row>
    <row r="84" spans="2:13" ht="26.4" x14ac:dyDescent="0.3">
      <c r="B84" s="41"/>
      <c r="C84" s="12"/>
      <c r="D84" s="81" t="s">
        <v>313</v>
      </c>
      <c r="E84" s="45"/>
      <c r="F84" s="45"/>
      <c r="G84" s="45"/>
      <c r="H84" s="45"/>
      <c r="I84" s="45"/>
      <c r="J84" s="45"/>
      <c r="K84" s="45"/>
      <c r="L84" s="45"/>
    </row>
    <row r="85" spans="2:13" x14ac:dyDescent="0.3">
      <c r="B85" s="41"/>
      <c r="C85" s="12"/>
      <c r="D85" s="82" t="s">
        <v>94</v>
      </c>
      <c r="E85" s="45"/>
      <c r="F85" s="45"/>
      <c r="G85" s="45"/>
      <c r="H85" s="45"/>
      <c r="I85" s="45"/>
      <c r="J85" s="45"/>
      <c r="K85" s="45"/>
      <c r="L85" s="45"/>
    </row>
    <row r="86" spans="2:13" x14ac:dyDescent="0.3">
      <c r="B86" s="41"/>
      <c r="C86" s="83"/>
      <c r="D86" s="81" t="s">
        <v>95</v>
      </c>
      <c r="E86" s="45"/>
      <c r="F86" s="45"/>
      <c r="G86" s="45"/>
      <c r="H86" s="45"/>
      <c r="I86" s="45"/>
      <c r="J86" s="45"/>
      <c r="K86" s="45"/>
      <c r="L86" s="45"/>
    </row>
    <row r="87" spans="2:13" x14ac:dyDescent="0.3">
      <c r="B87" s="292" t="s">
        <v>7</v>
      </c>
      <c r="C87" s="303"/>
      <c r="D87" s="30"/>
      <c r="E87" s="294"/>
      <c r="F87" s="294"/>
      <c r="G87" s="294"/>
      <c r="H87" s="294"/>
      <c r="I87" s="294"/>
      <c r="J87" s="294"/>
      <c r="K87" s="294"/>
      <c r="L87" s="295"/>
    </row>
    <row r="88" spans="2:13" x14ac:dyDescent="0.3">
      <c r="B88" s="332">
        <v>1082</v>
      </c>
      <c r="C88" s="26"/>
      <c r="D88" s="56" t="s">
        <v>57</v>
      </c>
      <c r="E88" s="40"/>
      <c r="F88" s="40"/>
      <c r="G88" s="40"/>
      <c r="H88" s="40"/>
      <c r="I88" s="40"/>
      <c r="J88" s="40"/>
      <c r="K88" s="40"/>
      <c r="L88" s="40"/>
    </row>
    <row r="89" spans="2:13" ht="34.5" customHeight="1" x14ac:dyDescent="0.3">
      <c r="B89" s="297"/>
      <c r="C89" s="32"/>
      <c r="D89" s="87" t="s">
        <v>96</v>
      </c>
      <c r="E89" s="88">
        <f>SUM(E96,E102,E108,E114)</f>
        <v>11991904.6</v>
      </c>
      <c r="F89" s="88">
        <f>SUM(F96,F102,F108,)</f>
        <v>12462583.699999999</v>
      </c>
      <c r="G89" s="88">
        <f t="shared" ref="G89:L89" si="10">SUM(G96,G102,G108,)</f>
        <v>3082003.05</v>
      </c>
      <c r="H89" s="88">
        <f t="shared" si="10"/>
        <v>6164006.0999999996</v>
      </c>
      <c r="I89" s="88">
        <f t="shared" si="10"/>
        <v>9247753.1499999985</v>
      </c>
      <c r="J89" s="88">
        <f t="shared" si="10"/>
        <v>12328012.199999999</v>
      </c>
      <c r="K89" s="88">
        <f t="shared" si="10"/>
        <v>12343509.699999999</v>
      </c>
      <c r="L89" s="88">
        <f t="shared" si="10"/>
        <v>12424369.1</v>
      </c>
      <c r="M89" s="328"/>
    </row>
    <row r="90" spans="2:13" x14ac:dyDescent="0.3">
      <c r="B90" s="304"/>
      <c r="C90" s="32"/>
      <c r="D90" s="73" t="s">
        <v>59</v>
      </c>
      <c r="E90" s="45"/>
      <c r="F90" s="45"/>
      <c r="G90" s="45"/>
      <c r="H90" s="45"/>
      <c r="I90" s="45"/>
      <c r="J90" s="45"/>
      <c r="K90" s="45"/>
      <c r="L90" s="45"/>
    </row>
    <row r="91" spans="2:13" x14ac:dyDescent="0.3">
      <c r="B91" s="304"/>
      <c r="C91" s="32"/>
      <c r="D91" s="75" t="s">
        <v>97</v>
      </c>
      <c r="E91" s="45"/>
      <c r="F91" s="45"/>
      <c r="G91" s="45"/>
      <c r="H91" s="45"/>
      <c r="I91" s="45"/>
      <c r="J91" s="45"/>
      <c r="K91" s="45"/>
      <c r="L91" s="45"/>
    </row>
    <row r="92" spans="2:13" x14ac:dyDescent="0.3">
      <c r="B92" s="304"/>
      <c r="C92" s="32"/>
      <c r="D92" s="73" t="s">
        <v>81</v>
      </c>
      <c r="E92" s="45"/>
      <c r="F92" s="45"/>
      <c r="G92" s="45"/>
      <c r="H92" s="45"/>
      <c r="I92" s="45"/>
      <c r="J92" s="45"/>
      <c r="K92" s="45"/>
      <c r="L92" s="45"/>
    </row>
    <row r="93" spans="2:13" ht="26.4" x14ac:dyDescent="0.3">
      <c r="B93" s="304"/>
      <c r="C93" s="32"/>
      <c r="D93" s="75" t="s">
        <v>98</v>
      </c>
      <c r="E93" s="60"/>
      <c r="F93" s="60"/>
      <c r="G93" s="60"/>
      <c r="H93" s="60"/>
      <c r="I93" s="60"/>
      <c r="J93" s="60"/>
      <c r="K93" s="60"/>
      <c r="L93" s="60"/>
    </row>
    <row r="94" spans="2:13" x14ac:dyDescent="0.3">
      <c r="B94" s="164"/>
      <c r="C94" s="299" t="s">
        <v>63</v>
      </c>
      <c r="D94" s="20"/>
      <c r="E94" s="294"/>
      <c r="F94" s="294"/>
      <c r="G94" s="294"/>
      <c r="H94" s="294"/>
      <c r="I94" s="294"/>
      <c r="J94" s="294"/>
      <c r="K94" s="294"/>
      <c r="L94" s="295"/>
    </row>
    <row r="95" spans="2:13" x14ac:dyDescent="0.3">
      <c r="B95" s="305"/>
      <c r="C95" s="26">
        <v>11001</v>
      </c>
      <c r="D95" s="82" t="s">
        <v>78</v>
      </c>
      <c r="E95" s="71"/>
      <c r="F95" s="71"/>
      <c r="G95" s="71"/>
      <c r="H95" s="71"/>
      <c r="I95" s="71"/>
      <c r="J95" s="71"/>
      <c r="K95" s="71"/>
      <c r="L95" s="71"/>
    </row>
    <row r="96" spans="2:13" ht="26.4" x14ac:dyDescent="0.3">
      <c r="B96" s="304"/>
      <c r="C96" s="32"/>
      <c r="D96" s="89" t="s">
        <v>99</v>
      </c>
      <c r="E96" s="1">
        <v>0</v>
      </c>
      <c r="F96" s="1">
        <v>1308</v>
      </c>
      <c r="G96" s="1">
        <f>SUM(J96/4)</f>
        <v>1744</v>
      </c>
      <c r="H96" s="1">
        <f>SUM(J96/2)</f>
        <v>3488</v>
      </c>
      <c r="I96" s="1">
        <f>SUM(J96)</f>
        <v>6976</v>
      </c>
      <c r="J96" s="1">
        <v>6976</v>
      </c>
      <c r="K96" s="1">
        <v>6976</v>
      </c>
      <c r="L96" s="1">
        <v>6976</v>
      </c>
    </row>
    <row r="97" spans="2:12" x14ac:dyDescent="0.3">
      <c r="B97" s="41"/>
      <c r="C97" s="12"/>
      <c r="D97" s="90" t="s">
        <v>66</v>
      </c>
      <c r="E97" s="74"/>
      <c r="F97" s="74"/>
      <c r="G97" s="74"/>
      <c r="H97" s="74"/>
      <c r="I97" s="74"/>
      <c r="J97" s="74"/>
      <c r="K97" s="74"/>
      <c r="L97" s="74"/>
    </row>
    <row r="98" spans="2:12" ht="66" x14ac:dyDescent="0.3">
      <c r="B98" s="41"/>
      <c r="C98" s="12"/>
      <c r="D98" s="90" t="s">
        <v>100</v>
      </c>
      <c r="E98" s="74"/>
      <c r="F98" s="74"/>
      <c r="G98" s="74"/>
      <c r="H98" s="74"/>
      <c r="I98" s="74"/>
      <c r="J98" s="74"/>
      <c r="K98" s="74"/>
      <c r="L98" s="74"/>
    </row>
    <row r="99" spans="2:12" x14ac:dyDescent="0.3">
      <c r="B99" s="41"/>
      <c r="C99" s="12"/>
      <c r="D99" s="164" t="s">
        <v>71</v>
      </c>
      <c r="E99" s="74"/>
      <c r="F99" s="74"/>
      <c r="G99" s="74"/>
      <c r="H99" s="74"/>
      <c r="I99" s="74"/>
      <c r="J99" s="74"/>
      <c r="K99" s="74"/>
      <c r="L99" s="74"/>
    </row>
    <row r="100" spans="2:12" x14ac:dyDescent="0.3">
      <c r="B100" s="41"/>
      <c r="C100" s="83"/>
      <c r="D100" s="43" t="s">
        <v>77</v>
      </c>
      <c r="E100" s="74"/>
      <c r="F100" s="74"/>
      <c r="G100" s="74"/>
      <c r="H100" s="74"/>
      <c r="I100" s="74"/>
      <c r="J100" s="74"/>
      <c r="K100" s="74"/>
      <c r="L100" s="74"/>
    </row>
    <row r="101" spans="2:12" x14ac:dyDescent="0.3">
      <c r="B101" s="41"/>
      <c r="C101" s="12">
        <v>12001</v>
      </c>
      <c r="D101" s="82" t="s">
        <v>78</v>
      </c>
      <c r="E101" s="71"/>
      <c r="F101" s="91"/>
      <c r="G101" s="66"/>
      <c r="H101" s="66"/>
      <c r="I101" s="66"/>
      <c r="J101" s="71"/>
      <c r="K101" s="91"/>
      <c r="L101" s="91"/>
    </row>
    <row r="102" spans="2:12" ht="26.4" x14ac:dyDescent="0.3">
      <c r="B102" s="41"/>
      <c r="C102" s="12"/>
      <c r="D102" s="92" t="s">
        <v>101</v>
      </c>
      <c r="E102" s="1">
        <v>2129807.2000000002</v>
      </c>
      <c r="F102" s="1">
        <v>2296410.5</v>
      </c>
      <c r="G102" s="1">
        <f>SUM(J102*0.25)</f>
        <v>597843.65</v>
      </c>
      <c r="H102" s="1">
        <f>SUM(J102*0.5)</f>
        <v>1195687.3</v>
      </c>
      <c r="I102" s="1">
        <f>SUM(J102*0.75)</f>
        <v>1793530.9500000002</v>
      </c>
      <c r="J102" s="1">
        <v>2391374.6</v>
      </c>
      <c r="K102" s="1">
        <v>2391374.6</v>
      </c>
      <c r="L102" s="1">
        <v>2391374.6</v>
      </c>
    </row>
    <row r="103" spans="2:12" x14ac:dyDescent="0.3">
      <c r="B103" s="41"/>
      <c r="C103" s="12"/>
      <c r="D103" s="56" t="s">
        <v>66</v>
      </c>
      <c r="E103" s="74"/>
      <c r="F103" s="93"/>
      <c r="G103" s="67"/>
      <c r="H103" s="67"/>
      <c r="I103" s="67"/>
      <c r="J103" s="74"/>
      <c r="K103" s="93"/>
      <c r="L103" s="93"/>
    </row>
    <row r="104" spans="2:12" ht="79.2" x14ac:dyDescent="0.3">
      <c r="B104" s="41"/>
      <c r="C104" s="12"/>
      <c r="D104" s="94" t="s">
        <v>102</v>
      </c>
      <c r="E104" s="74"/>
      <c r="F104" s="93"/>
      <c r="G104" s="67"/>
      <c r="H104" s="67"/>
      <c r="I104" s="67"/>
      <c r="J104" s="74"/>
      <c r="K104" s="93"/>
      <c r="L104" s="93"/>
    </row>
    <row r="105" spans="2:12" x14ac:dyDescent="0.3">
      <c r="B105" s="41"/>
      <c r="C105" s="12"/>
      <c r="D105" s="49" t="s">
        <v>68</v>
      </c>
      <c r="E105" s="74"/>
      <c r="F105" s="93"/>
      <c r="G105" s="67"/>
      <c r="H105" s="67"/>
      <c r="I105" s="67"/>
      <c r="J105" s="74"/>
      <c r="K105" s="93"/>
      <c r="L105" s="93"/>
    </row>
    <row r="106" spans="2:12" x14ac:dyDescent="0.3">
      <c r="B106" s="41"/>
      <c r="C106" s="83"/>
      <c r="D106" s="43" t="s">
        <v>87</v>
      </c>
      <c r="E106" s="76"/>
      <c r="F106" s="95"/>
      <c r="G106" s="68"/>
      <c r="H106" s="68"/>
      <c r="I106" s="68"/>
      <c r="J106" s="76"/>
      <c r="K106" s="95"/>
      <c r="L106" s="95"/>
    </row>
    <row r="107" spans="2:12" x14ac:dyDescent="0.3">
      <c r="B107" s="41"/>
      <c r="C107" s="11">
        <v>12002</v>
      </c>
      <c r="D107" s="82" t="s">
        <v>78</v>
      </c>
      <c r="E107" s="71"/>
      <c r="F107" s="91"/>
      <c r="G107" s="66"/>
      <c r="H107" s="66"/>
      <c r="I107" s="66"/>
      <c r="J107" s="71"/>
      <c r="K107" s="91"/>
      <c r="L107" s="91"/>
    </row>
    <row r="108" spans="2:12" x14ac:dyDescent="0.3">
      <c r="B108" s="41"/>
      <c r="C108" s="12"/>
      <c r="D108" s="92" t="s">
        <v>103</v>
      </c>
      <c r="E108" s="1">
        <v>9786147.5</v>
      </c>
      <c r="F108" s="1">
        <v>10164865.199999999</v>
      </c>
      <c r="G108" s="1">
        <f>SUM(J108*0.25)</f>
        <v>2482415.4</v>
      </c>
      <c r="H108" s="1">
        <f>SUM(J108*0.5)</f>
        <v>4964830.8</v>
      </c>
      <c r="I108" s="1">
        <f>SUM(J108*0.75)</f>
        <v>7447246.1999999993</v>
      </c>
      <c r="J108" s="1">
        <v>9929661.5999999996</v>
      </c>
      <c r="K108" s="1">
        <v>9945159.0999999996</v>
      </c>
      <c r="L108" s="1">
        <v>10026018.5</v>
      </c>
    </row>
    <row r="109" spans="2:12" x14ac:dyDescent="0.3">
      <c r="B109" s="41"/>
      <c r="C109" s="12"/>
      <c r="D109" s="49" t="s">
        <v>66</v>
      </c>
      <c r="E109" s="74"/>
      <c r="F109" s="93"/>
      <c r="G109" s="67"/>
      <c r="H109" s="67"/>
      <c r="I109" s="67"/>
      <c r="J109" s="74"/>
      <c r="K109" s="93"/>
      <c r="L109" s="93"/>
    </row>
    <row r="110" spans="2:12" ht="26.4" x14ac:dyDescent="0.3">
      <c r="B110" s="41"/>
      <c r="C110" s="12"/>
      <c r="D110" s="92" t="s">
        <v>104</v>
      </c>
      <c r="E110" s="74"/>
      <c r="F110" s="93"/>
      <c r="G110" s="67"/>
      <c r="H110" s="67"/>
      <c r="I110" s="67"/>
      <c r="J110" s="74"/>
      <c r="K110" s="93"/>
      <c r="L110" s="93"/>
    </row>
    <row r="111" spans="2:12" x14ac:dyDescent="0.3">
      <c r="B111" s="125"/>
      <c r="C111" s="12"/>
      <c r="D111" s="49" t="s">
        <v>68</v>
      </c>
      <c r="E111" s="74"/>
      <c r="F111" s="93"/>
      <c r="G111" s="67"/>
      <c r="H111" s="67"/>
      <c r="I111" s="67"/>
      <c r="J111" s="74"/>
      <c r="K111" s="93"/>
      <c r="L111" s="93"/>
    </row>
    <row r="112" spans="2:12" x14ac:dyDescent="0.3">
      <c r="B112" s="125"/>
      <c r="C112" s="83"/>
      <c r="D112" s="43" t="s">
        <v>87</v>
      </c>
      <c r="E112" s="76"/>
      <c r="F112" s="95"/>
      <c r="G112" s="68"/>
      <c r="H112" s="68"/>
      <c r="I112" s="68"/>
      <c r="J112" s="76"/>
      <c r="K112" s="95"/>
      <c r="L112" s="95"/>
    </row>
    <row r="113" spans="2:12" x14ac:dyDescent="0.3">
      <c r="B113" s="306"/>
      <c r="C113" s="170">
        <v>12003</v>
      </c>
      <c r="D113" s="172" t="s">
        <v>78</v>
      </c>
      <c r="E113" s="176"/>
      <c r="F113" s="179"/>
      <c r="G113" s="176"/>
      <c r="H113" s="176"/>
      <c r="I113" s="176"/>
      <c r="J113" s="176"/>
      <c r="K113" s="179"/>
      <c r="L113" s="179"/>
    </row>
    <row r="114" spans="2:12" ht="52.8" x14ac:dyDescent="0.3">
      <c r="B114" s="306"/>
      <c r="C114" s="167"/>
      <c r="D114" s="173" t="s">
        <v>417</v>
      </c>
      <c r="E114" s="175">
        <v>75949.899999999994</v>
      </c>
      <c r="F114" s="175">
        <v>76626</v>
      </c>
      <c r="G114" s="182">
        <v>59784.45</v>
      </c>
      <c r="H114" s="182">
        <v>119568.9</v>
      </c>
      <c r="I114" s="182">
        <v>179353.34999999998</v>
      </c>
      <c r="J114" s="175">
        <v>239137.8</v>
      </c>
      <c r="K114" s="175">
        <v>112444.2</v>
      </c>
      <c r="L114" s="175">
        <v>110365.2</v>
      </c>
    </row>
    <row r="115" spans="2:12" x14ac:dyDescent="0.3">
      <c r="B115" s="306"/>
      <c r="C115" s="167"/>
      <c r="D115" s="168" t="s">
        <v>66</v>
      </c>
      <c r="E115" s="177"/>
      <c r="F115" s="180"/>
      <c r="G115" s="177"/>
      <c r="H115" s="177"/>
      <c r="I115" s="177"/>
      <c r="J115" s="177"/>
      <c r="K115" s="180"/>
      <c r="L115" s="180"/>
    </row>
    <row r="116" spans="2:12" ht="66" x14ac:dyDescent="0.3">
      <c r="B116" s="306"/>
      <c r="C116" s="167"/>
      <c r="D116" s="171" t="s">
        <v>418</v>
      </c>
      <c r="E116" s="177"/>
      <c r="F116" s="180"/>
      <c r="G116" s="177"/>
      <c r="H116" s="177"/>
      <c r="I116" s="177"/>
      <c r="J116" s="177"/>
      <c r="K116" s="180"/>
      <c r="L116" s="180"/>
    </row>
    <row r="117" spans="2:12" x14ac:dyDescent="0.3">
      <c r="B117" s="306"/>
      <c r="C117" s="167"/>
      <c r="D117" s="168" t="s">
        <v>71</v>
      </c>
      <c r="E117" s="177"/>
      <c r="F117" s="180"/>
      <c r="G117" s="177"/>
      <c r="H117" s="177"/>
      <c r="I117" s="177"/>
      <c r="J117" s="177"/>
      <c r="K117" s="180"/>
      <c r="L117" s="180"/>
    </row>
    <row r="118" spans="2:12" x14ac:dyDescent="0.3">
      <c r="B118" s="307"/>
      <c r="C118" s="169"/>
      <c r="D118" s="174" t="s">
        <v>87</v>
      </c>
      <c r="E118" s="178"/>
      <c r="F118" s="181"/>
      <c r="G118" s="178"/>
      <c r="H118" s="178"/>
      <c r="I118" s="178"/>
      <c r="J118" s="178"/>
      <c r="K118" s="181"/>
      <c r="L118" s="181"/>
    </row>
    <row r="119" spans="2:12" x14ac:dyDescent="0.3">
      <c r="B119" s="292" t="s">
        <v>7</v>
      </c>
      <c r="C119" s="293"/>
      <c r="D119" s="30"/>
      <c r="E119" s="294"/>
      <c r="F119" s="294"/>
      <c r="G119" s="294"/>
      <c r="H119" s="294"/>
      <c r="I119" s="294"/>
      <c r="J119" s="294"/>
      <c r="K119" s="294"/>
      <c r="L119" s="295"/>
    </row>
    <row r="120" spans="2:12" x14ac:dyDescent="0.3">
      <c r="B120" s="332">
        <v>1102</v>
      </c>
      <c r="C120" s="300"/>
      <c r="D120" s="49" t="s">
        <v>106</v>
      </c>
      <c r="E120" s="96"/>
      <c r="F120" s="96"/>
      <c r="G120" s="96"/>
      <c r="H120" s="96"/>
      <c r="I120" s="96"/>
      <c r="J120" s="96"/>
      <c r="K120" s="96"/>
      <c r="L120" s="96"/>
    </row>
    <row r="121" spans="2:12" x14ac:dyDescent="0.3">
      <c r="B121" s="297"/>
      <c r="C121" s="301"/>
      <c r="D121" s="97" t="s">
        <v>107</v>
      </c>
      <c r="E121" s="13">
        <f t="shared" ref="E121:L121" si="11">SUM(E128,E134,E140,E152,E158,E164,E170,E176,E182)</f>
        <v>296148550</v>
      </c>
      <c r="F121" s="13">
        <f t="shared" si="11"/>
        <v>318572412.89999998</v>
      </c>
      <c r="G121" s="13">
        <f t="shared" si="11"/>
        <v>87954381.004000008</v>
      </c>
      <c r="H121" s="13">
        <f t="shared" si="11"/>
        <v>175903562.80800003</v>
      </c>
      <c r="I121" s="13">
        <f t="shared" si="11"/>
        <v>263855944.21200001</v>
      </c>
      <c r="J121" s="13">
        <f t="shared" si="11"/>
        <v>351807725.61600006</v>
      </c>
      <c r="K121" s="13">
        <f t="shared" si="11"/>
        <v>391004361.41340005</v>
      </c>
      <c r="L121" s="13">
        <f t="shared" si="11"/>
        <v>420978658.61339998</v>
      </c>
    </row>
    <row r="122" spans="2:12" x14ac:dyDescent="0.3">
      <c r="B122" s="297"/>
      <c r="C122" s="301"/>
      <c r="D122" s="49" t="s">
        <v>108</v>
      </c>
      <c r="E122" s="34"/>
      <c r="F122" s="34"/>
      <c r="G122" s="34"/>
      <c r="H122" s="34"/>
      <c r="I122" s="34"/>
      <c r="J122" s="34"/>
      <c r="K122" s="34"/>
      <c r="L122" s="34"/>
    </row>
    <row r="123" spans="2:12" x14ac:dyDescent="0.3">
      <c r="B123" s="297"/>
      <c r="C123" s="301"/>
      <c r="D123" s="98" t="s">
        <v>109</v>
      </c>
      <c r="E123" s="34"/>
      <c r="F123" s="34"/>
      <c r="G123" s="34"/>
      <c r="H123" s="34"/>
      <c r="I123" s="34"/>
      <c r="J123" s="34"/>
      <c r="K123" s="34"/>
      <c r="L123" s="34"/>
    </row>
    <row r="124" spans="2:12" x14ac:dyDescent="0.3">
      <c r="B124" s="297"/>
      <c r="C124" s="301"/>
      <c r="D124" s="164" t="s">
        <v>110</v>
      </c>
      <c r="E124" s="34"/>
      <c r="F124" s="34"/>
      <c r="G124" s="34"/>
      <c r="H124" s="34"/>
      <c r="I124" s="34"/>
      <c r="J124" s="34"/>
      <c r="K124" s="34"/>
      <c r="L124" s="34"/>
    </row>
    <row r="125" spans="2:12" ht="26.4" x14ac:dyDescent="0.3">
      <c r="B125" s="298"/>
      <c r="C125" s="301"/>
      <c r="D125" s="98" t="s">
        <v>111</v>
      </c>
      <c r="E125" s="36"/>
      <c r="F125" s="36"/>
      <c r="G125" s="36"/>
      <c r="H125" s="36"/>
      <c r="I125" s="36"/>
      <c r="J125" s="36"/>
      <c r="K125" s="36"/>
      <c r="L125" s="36"/>
    </row>
    <row r="126" spans="2:12" x14ac:dyDescent="0.3">
      <c r="B126" s="164"/>
      <c r="C126" s="299" t="s">
        <v>63</v>
      </c>
      <c r="D126" s="20"/>
      <c r="E126" s="294"/>
      <c r="F126" s="294"/>
      <c r="G126" s="294"/>
      <c r="H126" s="294"/>
      <c r="I126" s="294"/>
      <c r="J126" s="294"/>
      <c r="K126" s="294"/>
      <c r="L126" s="295"/>
    </row>
    <row r="127" spans="2:12" x14ac:dyDescent="0.3">
      <c r="B127" s="125"/>
      <c r="C127" s="11">
        <v>11001</v>
      </c>
      <c r="D127" s="90" t="s">
        <v>64</v>
      </c>
      <c r="E127" s="40"/>
      <c r="F127" s="40"/>
      <c r="G127" s="40"/>
      <c r="H127" s="40"/>
      <c r="I127" s="40"/>
      <c r="J127" s="40"/>
      <c r="K127" s="40"/>
      <c r="L127" s="40"/>
    </row>
    <row r="128" spans="2:12" ht="39.6" x14ac:dyDescent="0.3">
      <c r="B128" s="125"/>
      <c r="C128" s="12"/>
      <c r="D128" s="89" t="s">
        <v>112</v>
      </c>
      <c r="E128" s="3">
        <v>64000</v>
      </c>
      <c r="F128" s="3">
        <v>79400</v>
      </c>
      <c r="G128" s="3">
        <f>SUM(J128*0.2)</f>
        <v>14480</v>
      </c>
      <c r="H128" s="3">
        <f>SUM(J128*0.5)</f>
        <v>36200</v>
      </c>
      <c r="I128" s="3">
        <f>SUM(J128*0.75)</f>
        <v>54300</v>
      </c>
      <c r="J128" s="3">
        <v>72400</v>
      </c>
      <c r="K128" s="3">
        <v>72400</v>
      </c>
      <c r="L128" s="3">
        <v>72400</v>
      </c>
    </row>
    <row r="129" spans="2:12" x14ac:dyDescent="0.3">
      <c r="B129" s="125"/>
      <c r="C129" s="12"/>
      <c r="D129" s="90" t="s">
        <v>66</v>
      </c>
      <c r="E129" s="45"/>
      <c r="F129" s="45"/>
      <c r="G129" s="45"/>
      <c r="H129" s="45"/>
      <c r="I129" s="45"/>
      <c r="J129" s="45"/>
      <c r="K129" s="45"/>
      <c r="L129" s="45"/>
    </row>
    <row r="130" spans="2:12" ht="52.8" x14ac:dyDescent="0.3">
      <c r="B130" s="125"/>
      <c r="C130" s="12"/>
      <c r="D130" s="89" t="s">
        <v>113</v>
      </c>
      <c r="E130" s="45"/>
      <c r="F130" s="45"/>
      <c r="G130" s="45"/>
      <c r="H130" s="45"/>
      <c r="I130" s="45"/>
      <c r="J130" s="45"/>
      <c r="K130" s="45"/>
      <c r="L130" s="45"/>
    </row>
    <row r="131" spans="2:12" x14ac:dyDescent="0.3">
      <c r="B131" s="125"/>
      <c r="C131" s="12"/>
      <c r="D131" s="90" t="s">
        <v>68</v>
      </c>
      <c r="E131" s="45"/>
      <c r="F131" s="45"/>
      <c r="G131" s="45"/>
      <c r="H131" s="45"/>
      <c r="I131" s="45"/>
      <c r="J131" s="45"/>
      <c r="K131" s="45"/>
      <c r="L131" s="45"/>
    </row>
    <row r="132" spans="2:12" x14ac:dyDescent="0.3">
      <c r="B132" s="125"/>
      <c r="C132" s="12"/>
      <c r="D132" s="43" t="s">
        <v>77</v>
      </c>
      <c r="E132" s="60"/>
      <c r="F132" s="60"/>
      <c r="G132" s="60"/>
      <c r="H132" s="60"/>
      <c r="I132" s="60"/>
      <c r="J132" s="60"/>
      <c r="K132" s="60"/>
      <c r="L132" s="60"/>
    </row>
    <row r="133" spans="2:12" x14ac:dyDescent="0.3">
      <c r="B133" s="125"/>
      <c r="C133" s="11">
        <v>11002</v>
      </c>
      <c r="D133" s="90" t="s">
        <v>64</v>
      </c>
      <c r="E133" s="45"/>
      <c r="F133" s="45"/>
      <c r="G133" s="45"/>
      <c r="H133" s="45"/>
      <c r="I133" s="45"/>
      <c r="J133" s="45"/>
      <c r="K133" s="45"/>
      <c r="L133" s="45"/>
    </row>
    <row r="134" spans="2:12" ht="26.4" x14ac:dyDescent="0.3">
      <c r="B134" s="125"/>
      <c r="C134" s="12"/>
      <c r="D134" s="89" t="s">
        <v>114</v>
      </c>
      <c r="E134" s="3">
        <v>1417343.4</v>
      </c>
      <c r="F134" s="3">
        <v>1546107.5</v>
      </c>
      <c r="G134" s="1">
        <f>SUM(J134*0.25)</f>
        <v>385000</v>
      </c>
      <c r="H134" s="1">
        <f>SUM(J134*0.5)</f>
        <v>770000</v>
      </c>
      <c r="I134" s="1">
        <f>SUM(J134*0.75)</f>
        <v>1155000</v>
      </c>
      <c r="J134" s="3">
        <v>1540000</v>
      </c>
      <c r="K134" s="3">
        <v>1290000</v>
      </c>
      <c r="L134" s="3">
        <v>1040000</v>
      </c>
    </row>
    <row r="135" spans="2:12" x14ac:dyDescent="0.3">
      <c r="B135" s="125"/>
      <c r="C135" s="12"/>
      <c r="D135" s="56" t="s">
        <v>66</v>
      </c>
      <c r="E135" s="45"/>
      <c r="F135" s="45"/>
      <c r="G135" s="45"/>
      <c r="H135" s="45"/>
      <c r="I135" s="45"/>
      <c r="J135" s="45"/>
      <c r="K135" s="45"/>
      <c r="L135" s="45"/>
    </row>
    <row r="136" spans="2:12" ht="26.4" x14ac:dyDescent="0.3">
      <c r="B136" s="125"/>
      <c r="C136" s="12"/>
      <c r="D136" s="10" t="s">
        <v>115</v>
      </c>
      <c r="E136" s="45"/>
      <c r="F136" s="45"/>
      <c r="G136" s="45"/>
      <c r="H136" s="45"/>
      <c r="I136" s="45"/>
      <c r="J136" s="45"/>
      <c r="K136" s="45"/>
      <c r="L136" s="45"/>
    </row>
    <row r="137" spans="2:12" x14ac:dyDescent="0.3">
      <c r="B137" s="125"/>
      <c r="C137" s="12"/>
      <c r="D137" s="90" t="s">
        <v>68</v>
      </c>
      <c r="E137" s="45"/>
      <c r="F137" s="45"/>
      <c r="G137" s="45"/>
      <c r="H137" s="45"/>
      <c r="I137" s="45"/>
      <c r="J137" s="45"/>
      <c r="K137" s="45"/>
      <c r="L137" s="45"/>
    </row>
    <row r="138" spans="2:12" x14ac:dyDescent="0.3">
      <c r="B138" s="125"/>
      <c r="C138" s="12"/>
      <c r="D138" s="43" t="s">
        <v>77</v>
      </c>
      <c r="E138" s="45"/>
      <c r="F138" s="45"/>
      <c r="G138" s="45"/>
      <c r="H138" s="45"/>
      <c r="I138" s="45"/>
      <c r="J138" s="45"/>
      <c r="K138" s="45"/>
      <c r="L138" s="45"/>
    </row>
    <row r="139" spans="2:12" x14ac:dyDescent="0.3">
      <c r="B139" s="125"/>
      <c r="C139" s="11">
        <v>11003</v>
      </c>
      <c r="D139" s="56" t="s">
        <v>64</v>
      </c>
      <c r="E139" s="40"/>
      <c r="F139" s="40"/>
      <c r="G139" s="40"/>
      <c r="H139" s="40"/>
      <c r="I139" s="40"/>
      <c r="J139" s="40"/>
      <c r="K139" s="40"/>
      <c r="L139" s="40"/>
    </row>
    <row r="140" spans="2:12" ht="27.75" customHeight="1" x14ac:dyDescent="0.3">
      <c r="B140" s="125"/>
      <c r="C140" s="12"/>
      <c r="D140" s="10" t="s">
        <v>116</v>
      </c>
      <c r="E140" s="3">
        <v>388</v>
      </c>
      <c r="F140" s="3">
        <v>634.29999999999995</v>
      </c>
      <c r="G140" s="1">
        <v>0</v>
      </c>
      <c r="H140" s="1">
        <v>0</v>
      </c>
      <c r="I140" s="1">
        <f>SUM(J140)</f>
        <v>600</v>
      </c>
      <c r="J140" s="3">
        <v>600</v>
      </c>
      <c r="K140" s="3">
        <v>600</v>
      </c>
      <c r="L140" s="3">
        <v>600</v>
      </c>
    </row>
    <row r="141" spans="2:12" ht="21.75" customHeight="1" x14ac:dyDescent="0.3">
      <c r="B141" s="125"/>
      <c r="C141" s="12"/>
      <c r="D141" s="79" t="s">
        <v>66</v>
      </c>
      <c r="E141" s="45"/>
      <c r="F141" s="45"/>
      <c r="G141" s="45"/>
      <c r="H141" s="45"/>
      <c r="I141" s="45"/>
      <c r="J141" s="45"/>
      <c r="K141" s="45"/>
      <c r="L141" s="45"/>
    </row>
    <row r="142" spans="2:12" ht="26.4" x14ac:dyDescent="0.3">
      <c r="B142" s="125"/>
      <c r="C142" s="12"/>
      <c r="D142" s="94" t="s">
        <v>117</v>
      </c>
      <c r="E142" s="45"/>
      <c r="F142" s="45"/>
      <c r="G142" s="45"/>
      <c r="H142" s="45"/>
      <c r="I142" s="45"/>
      <c r="J142" s="45"/>
      <c r="K142" s="45"/>
      <c r="L142" s="45"/>
    </row>
    <row r="143" spans="2:12" x14ac:dyDescent="0.3">
      <c r="B143" s="125"/>
      <c r="C143" s="12"/>
      <c r="D143" s="90" t="s">
        <v>68</v>
      </c>
      <c r="E143" s="45"/>
      <c r="F143" s="45"/>
      <c r="G143" s="45"/>
      <c r="H143" s="45"/>
      <c r="I143" s="45"/>
      <c r="J143" s="45"/>
      <c r="K143" s="45"/>
      <c r="L143" s="45"/>
    </row>
    <row r="144" spans="2:12" x14ac:dyDescent="0.3">
      <c r="B144" s="125"/>
      <c r="C144" s="12"/>
      <c r="D144" s="43" t="s">
        <v>77</v>
      </c>
      <c r="E144" s="45"/>
      <c r="F144" s="45"/>
      <c r="G144" s="45"/>
      <c r="H144" s="45"/>
      <c r="I144" s="45"/>
      <c r="J144" s="45"/>
      <c r="K144" s="45"/>
      <c r="L144" s="45"/>
    </row>
    <row r="145" spans="2:12" x14ac:dyDescent="0.3">
      <c r="B145" s="125"/>
      <c r="C145" s="11">
        <v>11004</v>
      </c>
      <c r="D145" s="56" t="s">
        <v>289</v>
      </c>
      <c r="E145" s="40"/>
      <c r="F145" s="40"/>
      <c r="G145" s="40"/>
      <c r="H145" s="40"/>
      <c r="I145" s="40"/>
      <c r="J145" s="40"/>
      <c r="K145" s="40"/>
      <c r="L145" s="40"/>
    </row>
    <row r="146" spans="2:12" ht="27.75" customHeight="1" x14ac:dyDescent="0.3">
      <c r="B146" s="125"/>
      <c r="C146" s="12"/>
      <c r="D146" s="10" t="s">
        <v>423</v>
      </c>
      <c r="E146" s="3">
        <v>44120.4</v>
      </c>
      <c r="F146" s="3">
        <v>9923.5</v>
      </c>
      <c r="G146" s="1">
        <f>SUM(J146*0.25)</f>
        <v>2480.875</v>
      </c>
      <c r="H146" s="1">
        <f>SUM(J146*0.5)</f>
        <v>4961.75</v>
      </c>
      <c r="I146" s="1">
        <f>SUM(J146*0.75)</f>
        <v>7442.625</v>
      </c>
      <c r="J146" s="3">
        <v>9923.5</v>
      </c>
      <c r="K146" s="3">
        <v>9923.5</v>
      </c>
      <c r="L146" s="3">
        <v>9923.5</v>
      </c>
    </row>
    <row r="147" spans="2:12" ht="21.75" customHeight="1" x14ac:dyDescent="0.3">
      <c r="B147" s="125"/>
      <c r="C147" s="12"/>
      <c r="D147" s="79" t="s">
        <v>291</v>
      </c>
      <c r="E147" s="45"/>
      <c r="F147" s="45"/>
      <c r="G147" s="45"/>
      <c r="H147" s="45"/>
      <c r="I147" s="45"/>
      <c r="J147" s="45"/>
      <c r="K147" s="45"/>
      <c r="L147" s="45"/>
    </row>
    <row r="148" spans="2:12" ht="26.4" x14ac:dyDescent="0.3">
      <c r="B148" s="125"/>
      <c r="C148" s="12"/>
      <c r="D148" s="94" t="s">
        <v>424</v>
      </c>
      <c r="E148" s="45"/>
      <c r="F148" s="45"/>
      <c r="G148" s="45"/>
      <c r="H148" s="45"/>
      <c r="I148" s="45"/>
      <c r="J148" s="45"/>
      <c r="K148" s="45"/>
      <c r="L148" s="45"/>
    </row>
    <row r="149" spans="2:12" x14ac:dyDescent="0.3">
      <c r="B149" s="125"/>
      <c r="C149" s="12"/>
      <c r="D149" s="90" t="s">
        <v>293</v>
      </c>
      <c r="E149" s="45"/>
      <c r="F149" s="45"/>
      <c r="G149" s="45"/>
      <c r="H149" s="45"/>
      <c r="I149" s="45"/>
      <c r="J149" s="45"/>
      <c r="K149" s="45"/>
      <c r="L149" s="45"/>
    </row>
    <row r="150" spans="2:12" x14ac:dyDescent="0.3">
      <c r="B150" s="125"/>
      <c r="C150" s="12"/>
      <c r="D150" s="43" t="s">
        <v>425</v>
      </c>
      <c r="E150" s="45"/>
      <c r="F150" s="45"/>
      <c r="G150" s="45"/>
      <c r="H150" s="45"/>
      <c r="I150" s="45"/>
      <c r="J150" s="45"/>
      <c r="K150" s="45"/>
      <c r="L150" s="45"/>
    </row>
    <row r="151" spans="2:12" x14ac:dyDescent="0.3">
      <c r="B151" s="125"/>
      <c r="C151" s="11">
        <v>12001</v>
      </c>
      <c r="D151" s="56" t="s">
        <v>64</v>
      </c>
      <c r="E151" s="40"/>
      <c r="F151" s="118"/>
      <c r="G151" s="66"/>
      <c r="H151" s="66"/>
      <c r="I151" s="66"/>
      <c r="J151" s="40"/>
      <c r="K151" s="118"/>
      <c r="L151" s="118"/>
    </row>
    <row r="152" spans="2:12" ht="26.4" x14ac:dyDescent="0.3">
      <c r="B152" s="125"/>
      <c r="C152" s="12"/>
      <c r="D152" s="94" t="s">
        <v>118</v>
      </c>
      <c r="E152" s="3">
        <v>26316457.600000001</v>
      </c>
      <c r="F152" s="3">
        <v>27510488.699999999</v>
      </c>
      <c r="G152" s="1">
        <f>SUM(J152*0.25)</f>
        <v>7533429.625</v>
      </c>
      <c r="H152" s="1">
        <f>SUM(J152*0.5)</f>
        <v>15066859.25</v>
      </c>
      <c r="I152" s="1">
        <f>SUM(J152*0.75)</f>
        <v>22600288.875</v>
      </c>
      <c r="J152" s="3">
        <v>30133718.5</v>
      </c>
      <c r="K152" s="3">
        <v>33098677.100000001</v>
      </c>
      <c r="L152" s="3">
        <v>36571159.899999999</v>
      </c>
    </row>
    <row r="153" spans="2:12" x14ac:dyDescent="0.3">
      <c r="B153" s="125"/>
      <c r="C153" s="12"/>
      <c r="D153" s="49" t="s">
        <v>66</v>
      </c>
      <c r="E153" s="45"/>
      <c r="F153" s="119"/>
      <c r="G153" s="67"/>
      <c r="H153" s="67"/>
      <c r="I153" s="67"/>
      <c r="J153" s="45"/>
      <c r="K153" s="119"/>
      <c r="L153" s="119"/>
    </row>
    <row r="154" spans="2:12" ht="66" x14ac:dyDescent="0.3">
      <c r="B154" s="125"/>
      <c r="C154" s="12"/>
      <c r="D154" s="89" t="s">
        <v>119</v>
      </c>
      <c r="E154" s="45"/>
      <c r="F154" s="119"/>
      <c r="G154" s="67"/>
      <c r="H154" s="67"/>
      <c r="I154" s="67"/>
      <c r="J154" s="45"/>
      <c r="K154" s="119"/>
      <c r="L154" s="119"/>
    </row>
    <row r="155" spans="2:12" x14ac:dyDescent="0.3">
      <c r="B155" s="125"/>
      <c r="C155" s="12"/>
      <c r="D155" s="49" t="s">
        <v>71</v>
      </c>
      <c r="E155" s="45"/>
      <c r="F155" s="119"/>
      <c r="G155" s="67"/>
      <c r="H155" s="67"/>
      <c r="I155" s="67"/>
      <c r="J155" s="45"/>
      <c r="K155" s="119"/>
      <c r="L155" s="119"/>
    </row>
    <row r="156" spans="2:12" x14ac:dyDescent="0.3">
      <c r="B156" s="125"/>
      <c r="C156" s="83"/>
      <c r="D156" s="99" t="s">
        <v>87</v>
      </c>
      <c r="E156" s="60"/>
      <c r="F156" s="120"/>
      <c r="G156" s="68"/>
      <c r="H156" s="68"/>
      <c r="I156" s="68"/>
      <c r="J156" s="60"/>
      <c r="K156" s="120"/>
      <c r="L156" s="120"/>
    </row>
    <row r="157" spans="2:12" x14ac:dyDescent="0.3">
      <c r="B157" s="125"/>
      <c r="C157" s="11">
        <v>12002</v>
      </c>
      <c r="D157" s="56" t="s">
        <v>64</v>
      </c>
      <c r="E157" s="40"/>
      <c r="F157" s="118"/>
      <c r="G157" s="66"/>
      <c r="H157" s="66"/>
      <c r="I157" s="66"/>
      <c r="J157" s="40"/>
      <c r="K157" s="118"/>
      <c r="L157" s="118"/>
    </row>
    <row r="158" spans="2:12" ht="26.4" x14ac:dyDescent="0.3">
      <c r="B158" s="125"/>
      <c r="C158" s="12"/>
      <c r="D158" s="100" t="s">
        <v>120</v>
      </c>
      <c r="E158" s="3">
        <v>549900</v>
      </c>
      <c r="F158" s="4">
        <v>559085.69999999995</v>
      </c>
      <c r="G158" s="1">
        <f>SUM(J158*0.26)</f>
        <v>161709.6</v>
      </c>
      <c r="H158" s="1">
        <f>SUM(J158*0.5)</f>
        <v>310980</v>
      </c>
      <c r="I158" s="1">
        <f>SUM(J158*0.75)</f>
        <v>466470</v>
      </c>
      <c r="J158" s="3">
        <v>621960</v>
      </c>
      <c r="K158" s="4">
        <v>668964</v>
      </c>
      <c r="L158" s="4">
        <v>714000</v>
      </c>
    </row>
    <row r="159" spans="2:12" x14ac:dyDescent="0.3">
      <c r="B159" s="125"/>
      <c r="C159" s="12"/>
      <c r="D159" s="56" t="s">
        <v>66</v>
      </c>
      <c r="E159" s="45"/>
      <c r="F159" s="119"/>
      <c r="G159" s="67"/>
      <c r="H159" s="67"/>
      <c r="I159" s="67"/>
      <c r="J159" s="45"/>
      <c r="K159" s="119"/>
      <c r="L159" s="119"/>
    </row>
    <row r="160" spans="2:12" ht="79.2" x14ac:dyDescent="0.3">
      <c r="B160" s="125"/>
      <c r="C160" s="12"/>
      <c r="D160" s="100" t="s">
        <v>121</v>
      </c>
      <c r="E160" s="45"/>
      <c r="F160" s="119"/>
      <c r="G160" s="67"/>
      <c r="H160" s="67"/>
      <c r="I160" s="67"/>
      <c r="J160" s="45"/>
      <c r="K160" s="119"/>
      <c r="L160" s="119"/>
    </row>
    <row r="161" spans="2:12" x14ac:dyDescent="0.3">
      <c r="B161" s="125"/>
      <c r="C161" s="12"/>
      <c r="D161" s="49" t="s">
        <v>71</v>
      </c>
      <c r="E161" s="45"/>
      <c r="F161" s="119"/>
      <c r="G161" s="67"/>
      <c r="H161" s="67"/>
      <c r="I161" s="67"/>
      <c r="J161" s="45"/>
      <c r="K161" s="119"/>
      <c r="L161" s="119"/>
    </row>
    <row r="162" spans="2:12" x14ac:dyDescent="0.3">
      <c r="B162" s="125"/>
      <c r="C162" s="83"/>
      <c r="D162" s="99" t="s">
        <v>87</v>
      </c>
      <c r="E162" s="60"/>
      <c r="F162" s="120"/>
      <c r="G162" s="68"/>
      <c r="H162" s="68"/>
      <c r="I162" s="68"/>
      <c r="J162" s="60"/>
      <c r="K162" s="120"/>
      <c r="L162" s="120"/>
    </row>
    <row r="163" spans="2:12" x14ac:dyDescent="0.3">
      <c r="B163" s="125"/>
      <c r="C163" s="11">
        <v>12003</v>
      </c>
      <c r="D163" s="56" t="s">
        <v>64</v>
      </c>
      <c r="E163" s="40"/>
      <c r="F163" s="118"/>
      <c r="G163" s="66"/>
      <c r="H163" s="66"/>
      <c r="I163" s="66"/>
      <c r="J163" s="40"/>
      <c r="K163" s="118"/>
      <c r="L163" s="118"/>
    </row>
    <row r="164" spans="2:12" x14ac:dyDescent="0.3">
      <c r="B164" s="125"/>
      <c r="C164" s="12"/>
      <c r="D164" s="100" t="s">
        <v>122</v>
      </c>
      <c r="E164" s="3">
        <v>218782086.59999999</v>
      </c>
      <c r="F164" s="4">
        <v>222863933.40000001</v>
      </c>
      <c r="G164" s="1">
        <f>SUM(J164*0.25)</f>
        <v>61618008.075000003</v>
      </c>
      <c r="H164" s="1">
        <f>SUM(J164*0.5)</f>
        <v>123236016.15000001</v>
      </c>
      <c r="I164" s="1">
        <f>SUM(J164*0.75)</f>
        <v>184854024.22500002</v>
      </c>
      <c r="J164" s="3">
        <v>246472032.30000001</v>
      </c>
      <c r="K164" s="4">
        <v>277346692.5</v>
      </c>
      <c r="L164" s="4">
        <v>303968820.5</v>
      </c>
    </row>
    <row r="165" spans="2:12" x14ac:dyDescent="0.3">
      <c r="B165" s="125"/>
      <c r="C165" s="12"/>
      <c r="D165" s="56" t="s">
        <v>66</v>
      </c>
      <c r="E165" s="45"/>
      <c r="F165" s="119"/>
      <c r="G165" s="67"/>
      <c r="H165" s="67"/>
      <c r="I165" s="67"/>
      <c r="J165" s="45"/>
      <c r="K165" s="119"/>
      <c r="L165" s="119"/>
    </row>
    <row r="166" spans="2:12" ht="52.8" x14ac:dyDescent="0.3">
      <c r="B166" s="125"/>
      <c r="C166" s="12"/>
      <c r="D166" s="10" t="s">
        <v>123</v>
      </c>
      <c r="E166" s="45"/>
      <c r="F166" s="119"/>
      <c r="G166" s="67"/>
      <c r="H166" s="67"/>
      <c r="I166" s="67"/>
      <c r="J166" s="45"/>
      <c r="K166" s="119"/>
      <c r="L166" s="119"/>
    </row>
    <row r="167" spans="2:12" x14ac:dyDescent="0.3">
      <c r="B167" s="125"/>
      <c r="C167" s="12"/>
      <c r="D167" s="49" t="s">
        <v>71</v>
      </c>
      <c r="E167" s="45"/>
      <c r="F167" s="119"/>
      <c r="G167" s="67"/>
      <c r="H167" s="67"/>
      <c r="I167" s="67"/>
      <c r="J167" s="45"/>
      <c r="K167" s="119"/>
      <c r="L167" s="119"/>
    </row>
    <row r="168" spans="2:12" x14ac:dyDescent="0.3">
      <c r="B168" s="125"/>
      <c r="C168" s="83"/>
      <c r="D168" s="99" t="s">
        <v>87</v>
      </c>
      <c r="E168" s="60"/>
      <c r="F168" s="120"/>
      <c r="G168" s="68"/>
      <c r="H168" s="68"/>
      <c r="I168" s="68"/>
      <c r="J168" s="60"/>
      <c r="K168" s="120"/>
      <c r="L168" s="120"/>
    </row>
    <row r="169" spans="2:12" x14ac:dyDescent="0.3">
      <c r="B169" s="125"/>
      <c r="C169" s="11">
        <v>12004</v>
      </c>
      <c r="D169" s="56" t="s">
        <v>78</v>
      </c>
      <c r="E169" s="40"/>
      <c r="F169" s="118"/>
      <c r="G169" s="66"/>
      <c r="H169" s="66"/>
      <c r="I169" s="66"/>
      <c r="J169" s="40"/>
      <c r="K169" s="118"/>
      <c r="L169" s="118"/>
    </row>
    <row r="170" spans="2:12" x14ac:dyDescent="0.3">
      <c r="B170" s="125"/>
      <c r="C170" s="12"/>
      <c r="D170" s="100" t="s">
        <v>124</v>
      </c>
      <c r="E170" s="3">
        <v>2635454.4</v>
      </c>
      <c r="F170" s="4">
        <v>2732055.5</v>
      </c>
      <c r="G170" s="1">
        <f>SUM(J170*0.25)</f>
        <v>739864.65</v>
      </c>
      <c r="H170" s="1">
        <f>SUM(J170*0.5)</f>
        <v>1479729.3</v>
      </c>
      <c r="I170" s="1">
        <f>SUM(J170*0.75)</f>
        <v>2219593.9500000002</v>
      </c>
      <c r="J170" s="3">
        <v>2959458.6</v>
      </c>
      <c r="K170" s="4">
        <v>3071301</v>
      </c>
      <c r="L170" s="4">
        <v>3155951.4</v>
      </c>
    </row>
    <row r="171" spans="2:12" x14ac:dyDescent="0.3">
      <c r="B171" s="125"/>
      <c r="C171" s="12"/>
      <c r="D171" s="56" t="s">
        <v>76</v>
      </c>
      <c r="E171" s="45"/>
      <c r="F171" s="119"/>
      <c r="G171" s="1"/>
      <c r="H171" s="1"/>
      <c r="I171" s="1"/>
      <c r="J171" s="45"/>
      <c r="K171" s="119"/>
      <c r="L171" s="119"/>
    </row>
    <row r="172" spans="2:12" ht="52.8" x14ac:dyDescent="0.3">
      <c r="B172" s="125"/>
      <c r="C172" s="12"/>
      <c r="D172" s="10" t="s">
        <v>125</v>
      </c>
      <c r="E172" s="45"/>
      <c r="F172" s="119"/>
      <c r="G172" s="1"/>
      <c r="H172" s="1"/>
      <c r="I172" s="1"/>
      <c r="J172" s="45"/>
      <c r="K172" s="119"/>
      <c r="L172" s="119"/>
    </row>
    <row r="173" spans="2:12" x14ac:dyDescent="0.3">
      <c r="B173" s="125"/>
      <c r="C173" s="12"/>
      <c r="D173" s="56" t="s">
        <v>71</v>
      </c>
      <c r="E173" s="45"/>
      <c r="F173" s="119"/>
      <c r="G173" s="1"/>
      <c r="H173" s="1"/>
      <c r="I173" s="1"/>
      <c r="J173" s="45"/>
      <c r="K173" s="119"/>
      <c r="L173" s="119"/>
    </row>
    <row r="174" spans="2:12" x14ac:dyDescent="0.3">
      <c r="B174" s="125"/>
      <c r="C174" s="101"/>
      <c r="D174" s="10" t="s">
        <v>87</v>
      </c>
      <c r="E174" s="60"/>
      <c r="F174" s="120"/>
      <c r="G174" s="5"/>
      <c r="H174" s="5"/>
      <c r="I174" s="5"/>
      <c r="J174" s="60"/>
      <c r="K174" s="120"/>
      <c r="L174" s="120"/>
    </row>
    <row r="175" spans="2:12" x14ac:dyDescent="0.3">
      <c r="B175" s="125"/>
      <c r="C175" s="121" t="s">
        <v>288</v>
      </c>
      <c r="D175" s="102" t="s">
        <v>289</v>
      </c>
      <c r="E175" s="45"/>
      <c r="F175" s="119"/>
      <c r="G175" s="1"/>
      <c r="H175" s="1"/>
      <c r="I175" s="1"/>
      <c r="J175" s="40"/>
      <c r="K175" s="40"/>
      <c r="L175" s="40"/>
    </row>
    <row r="176" spans="2:12" ht="26.4" x14ac:dyDescent="0.3">
      <c r="B176" s="125"/>
      <c r="C176" s="122"/>
      <c r="D176" s="308" t="s">
        <v>290</v>
      </c>
      <c r="E176" s="103">
        <v>46382920</v>
      </c>
      <c r="F176" s="104">
        <v>63279611.799999997</v>
      </c>
      <c r="G176" s="1">
        <f t="shared" ref="G176" si="12">SUM(J176*0.25)</f>
        <v>17501889.054000001</v>
      </c>
      <c r="H176" s="1">
        <f t="shared" ref="H176" si="13">SUM(J176*0.5)</f>
        <v>35003778.108000003</v>
      </c>
      <c r="I176" s="1">
        <f t="shared" ref="I176" si="14">SUM(J176*0.75)</f>
        <v>52505667.162</v>
      </c>
      <c r="J176" s="103">
        <v>70007556.216000006</v>
      </c>
      <c r="K176" s="103">
        <v>75455726.8134</v>
      </c>
      <c r="L176" s="103">
        <v>75455726.8134</v>
      </c>
    </row>
    <row r="177" spans="2:12" x14ac:dyDescent="0.3">
      <c r="B177" s="125"/>
      <c r="C177" s="122"/>
      <c r="D177" s="102" t="s">
        <v>291</v>
      </c>
      <c r="E177" s="45"/>
      <c r="F177" s="119"/>
      <c r="G177" s="67"/>
      <c r="H177" s="67"/>
      <c r="I177" s="67"/>
      <c r="J177" s="45"/>
      <c r="K177" s="45"/>
      <c r="L177" s="45"/>
    </row>
    <row r="178" spans="2:12" ht="39.6" x14ac:dyDescent="0.3">
      <c r="B178" s="125"/>
      <c r="C178" s="122"/>
      <c r="D178" s="308" t="s">
        <v>292</v>
      </c>
      <c r="E178" s="45"/>
      <c r="F178" s="119"/>
      <c r="G178" s="67"/>
      <c r="H178" s="67"/>
      <c r="I178" s="67"/>
      <c r="J178" s="45"/>
      <c r="K178" s="45"/>
      <c r="L178" s="45"/>
    </row>
    <row r="179" spans="2:12" x14ac:dyDescent="0.3">
      <c r="B179" s="125"/>
      <c r="C179" s="122"/>
      <c r="D179" s="102" t="s">
        <v>293</v>
      </c>
      <c r="E179" s="45"/>
      <c r="F179" s="119"/>
      <c r="G179" s="67"/>
      <c r="H179" s="67"/>
      <c r="I179" s="67"/>
      <c r="J179" s="45"/>
      <c r="K179" s="45"/>
      <c r="L179" s="45"/>
    </row>
    <row r="180" spans="2:12" x14ac:dyDescent="0.3">
      <c r="B180" s="125"/>
      <c r="C180" s="123"/>
      <c r="D180" s="102" t="s">
        <v>294</v>
      </c>
      <c r="E180" s="45"/>
      <c r="F180" s="119"/>
      <c r="G180" s="67"/>
      <c r="H180" s="67"/>
      <c r="I180" s="67"/>
      <c r="J180" s="60"/>
      <c r="K180" s="60"/>
      <c r="L180" s="60"/>
    </row>
    <row r="181" spans="2:12" x14ac:dyDescent="0.3">
      <c r="B181" s="125"/>
      <c r="C181" s="333">
        <v>31001</v>
      </c>
      <c r="D181" s="334" t="s">
        <v>78</v>
      </c>
      <c r="E181" s="335"/>
      <c r="F181" s="335"/>
      <c r="G181" s="335"/>
      <c r="H181" s="335"/>
      <c r="I181" s="335"/>
      <c r="J181" s="335"/>
      <c r="K181" s="335"/>
      <c r="L181" s="335"/>
    </row>
    <row r="182" spans="2:12" ht="35.25" customHeight="1" x14ac:dyDescent="0.3">
      <c r="B182" s="125"/>
      <c r="C182" s="336"/>
      <c r="D182" s="337" t="s">
        <v>278</v>
      </c>
      <c r="E182" s="338">
        <v>0</v>
      </c>
      <c r="F182" s="338">
        <v>1096</v>
      </c>
      <c r="G182" s="338">
        <v>0</v>
      </c>
      <c r="H182" s="338">
        <v>0</v>
      </c>
      <c r="I182" s="338">
        <v>0</v>
      </c>
      <c r="J182" s="338">
        <v>0</v>
      </c>
      <c r="K182" s="338">
        <v>0</v>
      </c>
      <c r="L182" s="338">
        <v>0</v>
      </c>
    </row>
    <row r="183" spans="2:12" x14ac:dyDescent="0.3">
      <c r="B183" s="125"/>
      <c r="C183" s="336"/>
      <c r="D183" s="334" t="s">
        <v>76</v>
      </c>
      <c r="E183" s="339"/>
      <c r="F183" s="339"/>
      <c r="G183" s="339"/>
      <c r="H183" s="339"/>
      <c r="I183" s="339"/>
      <c r="J183" s="339"/>
      <c r="K183" s="339"/>
      <c r="L183" s="339"/>
    </row>
    <row r="184" spans="2:12" ht="42.75" customHeight="1" x14ac:dyDescent="0.3">
      <c r="B184" s="125"/>
      <c r="C184" s="336"/>
      <c r="D184" s="337" t="s">
        <v>279</v>
      </c>
      <c r="E184" s="339"/>
      <c r="F184" s="339"/>
      <c r="G184" s="339"/>
      <c r="H184" s="339"/>
      <c r="I184" s="339"/>
      <c r="J184" s="339"/>
      <c r="K184" s="339"/>
      <c r="L184" s="339"/>
    </row>
    <row r="185" spans="2:12" x14ac:dyDescent="0.3">
      <c r="B185" s="125"/>
      <c r="C185" s="336"/>
      <c r="D185" s="334" t="s">
        <v>71</v>
      </c>
      <c r="E185" s="339"/>
      <c r="F185" s="339"/>
      <c r="G185" s="339"/>
      <c r="H185" s="339"/>
      <c r="I185" s="339"/>
      <c r="J185" s="339"/>
      <c r="K185" s="339"/>
      <c r="L185" s="339"/>
    </row>
    <row r="186" spans="2:12" ht="46.5" customHeight="1" x14ac:dyDescent="0.3">
      <c r="B186" s="125"/>
      <c r="C186" s="340"/>
      <c r="D186" s="337" t="s">
        <v>280</v>
      </c>
      <c r="E186" s="341"/>
      <c r="F186" s="341"/>
      <c r="G186" s="341"/>
      <c r="H186" s="341"/>
      <c r="I186" s="341"/>
      <c r="J186" s="341"/>
      <c r="K186" s="341"/>
      <c r="L186" s="341"/>
    </row>
    <row r="187" spans="2:12" x14ac:dyDescent="0.3">
      <c r="B187" s="292" t="s">
        <v>7</v>
      </c>
      <c r="C187" s="146"/>
      <c r="D187" s="30"/>
      <c r="E187" s="294"/>
      <c r="F187" s="294"/>
      <c r="G187" s="294"/>
      <c r="H187" s="294"/>
      <c r="I187" s="294"/>
      <c r="J187" s="294"/>
      <c r="K187" s="294"/>
      <c r="L187" s="295"/>
    </row>
    <row r="188" spans="2:12" s="346" customFormat="1" x14ac:dyDescent="0.3">
      <c r="B188" s="342">
        <v>1117</v>
      </c>
      <c r="C188" s="343"/>
      <c r="D188" s="344" t="s">
        <v>106</v>
      </c>
      <c r="E188" s="345"/>
      <c r="F188" s="345"/>
      <c r="G188" s="345"/>
      <c r="H188" s="345"/>
      <c r="I188" s="345"/>
      <c r="J188" s="345"/>
      <c r="K188" s="345"/>
      <c r="L188" s="345"/>
    </row>
    <row r="189" spans="2:12" s="346" customFormat="1" ht="39.6" x14ac:dyDescent="0.3">
      <c r="B189" s="347"/>
      <c r="C189" s="348"/>
      <c r="D189" s="349" t="s">
        <v>410</v>
      </c>
      <c r="E189" s="350">
        <f t="shared" ref="E189:J189" si="15">SUM(E196)</f>
        <v>1983561.2</v>
      </c>
      <c r="F189" s="350">
        <f t="shared" si="15"/>
        <v>2466002.2999999998</v>
      </c>
      <c r="G189" s="350">
        <f t="shared" si="15"/>
        <v>538250.49600000004</v>
      </c>
      <c r="H189" s="350">
        <f t="shared" si="15"/>
        <v>1281548.8</v>
      </c>
      <c r="I189" s="350">
        <f t="shared" si="15"/>
        <v>1922323.2000000002</v>
      </c>
      <c r="J189" s="350">
        <f t="shared" si="15"/>
        <v>2563097.6000000001</v>
      </c>
      <c r="K189" s="350">
        <f>K196</f>
        <v>2524862.6</v>
      </c>
      <c r="L189" s="350">
        <f>L196</f>
        <v>2547270.4</v>
      </c>
    </row>
    <row r="190" spans="2:12" s="346" customFormat="1" x14ac:dyDescent="0.3">
      <c r="B190" s="347"/>
      <c r="C190" s="351"/>
      <c r="D190" s="344" t="s">
        <v>108</v>
      </c>
      <c r="E190" s="352"/>
      <c r="F190" s="352"/>
      <c r="G190" s="352"/>
      <c r="H190" s="352"/>
      <c r="I190" s="352"/>
      <c r="J190" s="352"/>
      <c r="K190" s="352"/>
      <c r="L190" s="352"/>
    </row>
    <row r="191" spans="2:12" s="346" customFormat="1" ht="96.75" customHeight="1" x14ac:dyDescent="0.3">
      <c r="B191" s="347"/>
      <c r="C191" s="351"/>
      <c r="D191" s="353" t="s">
        <v>411</v>
      </c>
      <c r="E191" s="352"/>
      <c r="F191" s="352"/>
      <c r="G191" s="352"/>
      <c r="H191" s="352"/>
      <c r="I191" s="352"/>
      <c r="J191" s="352"/>
      <c r="K191" s="352"/>
      <c r="L191" s="352"/>
    </row>
    <row r="192" spans="2:12" s="346" customFormat="1" x14ac:dyDescent="0.3">
      <c r="B192" s="347"/>
      <c r="C192" s="351"/>
      <c r="D192" s="354" t="s">
        <v>110</v>
      </c>
      <c r="E192" s="352"/>
      <c r="F192" s="352"/>
      <c r="G192" s="352"/>
      <c r="H192" s="352"/>
      <c r="I192" s="352"/>
      <c r="J192" s="352"/>
      <c r="K192" s="352"/>
      <c r="L192" s="352"/>
    </row>
    <row r="193" spans="2:12" s="346" customFormat="1" ht="50.25" customHeight="1" x14ac:dyDescent="0.3">
      <c r="B193" s="355"/>
      <c r="C193" s="356"/>
      <c r="D193" s="353" t="s">
        <v>412</v>
      </c>
      <c r="E193" s="357"/>
      <c r="F193" s="357"/>
      <c r="G193" s="357"/>
      <c r="H193" s="357"/>
      <c r="I193" s="357"/>
      <c r="J193" s="357"/>
      <c r="K193" s="357"/>
      <c r="L193" s="357"/>
    </row>
    <row r="194" spans="2:12" s="346" customFormat="1" x14ac:dyDescent="0.3">
      <c r="B194" s="354"/>
      <c r="C194" s="358" t="s">
        <v>63</v>
      </c>
      <c r="D194" s="359"/>
      <c r="E194" s="360"/>
      <c r="F194" s="360"/>
      <c r="G194" s="360"/>
      <c r="H194" s="360"/>
      <c r="I194" s="360"/>
      <c r="J194" s="360"/>
      <c r="K194" s="360"/>
      <c r="L194" s="361"/>
    </row>
    <row r="195" spans="2:12" s="346" customFormat="1" x14ac:dyDescent="0.3">
      <c r="B195" s="347"/>
      <c r="C195" s="347">
        <v>11002</v>
      </c>
      <c r="D195" s="362" t="s">
        <v>64</v>
      </c>
      <c r="E195" s="352"/>
      <c r="F195" s="352"/>
      <c r="G195" s="352"/>
      <c r="H195" s="352"/>
      <c r="I195" s="352"/>
      <c r="J195" s="352"/>
      <c r="K195" s="352"/>
      <c r="L195" s="352"/>
    </row>
    <row r="196" spans="2:12" s="346" customFormat="1" ht="26.4" x14ac:dyDescent="0.3">
      <c r="B196" s="347"/>
      <c r="C196" s="347"/>
      <c r="D196" s="363" t="s">
        <v>413</v>
      </c>
      <c r="E196" s="364">
        <v>1983561.2</v>
      </c>
      <c r="F196" s="364">
        <v>2466002.2999999998</v>
      </c>
      <c r="G196" s="365">
        <f>SUM(J196*0.21)</f>
        <v>538250.49600000004</v>
      </c>
      <c r="H196" s="365">
        <f>SUM(J196*0.5)</f>
        <v>1281548.8</v>
      </c>
      <c r="I196" s="365">
        <f>SUM(J196*0.75)</f>
        <v>1922323.2000000002</v>
      </c>
      <c r="J196" s="366">
        <v>2563097.6000000001</v>
      </c>
      <c r="K196" s="364">
        <v>2524862.6</v>
      </c>
      <c r="L196" s="364">
        <v>2547270.4</v>
      </c>
    </row>
    <row r="197" spans="2:12" s="346" customFormat="1" x14ac:dyDescent="0.3">
      <c r="B197" s="347"/>
      <c r="C197" s="347"/>
      <c r="D197" s="367" t="s">
        <v>66</v>
      </c>
      <c r="E197" s="368"/>
      <c r="F197" s="368"/>
      <c r="G197" s="368"/>
      <c r="H197" s="368"/>
      <c r="I197" s="368"/>
      <c r="J197" s="368"/>
      <c r="K197" s="368"/>
      <c r="L197" s="368"/>
    </row>
    <row r="198" spans="2:12" s="346" customFormat="1" ht="33.75" customHeight="1" x14ac:dyDescent="0.3">
      <c r="B198" s="347"/>
      <c r="C198" s="347"/>
      <c r="D198" s="353" t="s">
        <v>414</v>
      </c>
      <c r="E198" s="352"/>
      <c r="F198" s="352"/>
      <c r="G198" s="352"/>
      <c r="H198" s="352"/>
      <c r="I198" s="352"/>
      <c r="J198" s="352"/>
      <c r="K198" s="352"/>
      <c r="L198" s="352"/>
    </row>
    <row r="199" spans="2:12" s="346" customFormat="1" x14ac:dyDescent="0.3">
      <c r="B199" s="347"/>
      <c r="C199" s="347"/>
      <c r="D199" s="369" t="s">
        <v>68</v>
      </c>
      <c r="E199" s="352"/>
      <c r="F199" s="352"/>
      <c r="G199" s="352"/>
      <c r="H199" s="352"/>
      <c r="I199" s="352"/>
      <c r="J199" s="352"/>
      <c r="K199" s="352"/>
      <c r="L199" s="352"/>
    </row>
    <row r="200" spans="2:12" s="346" customFormat="1" x14ac:dyDescent="0.3">
      <c r="B200" s="347"/>
      <c r="C200" s="347"/>
      <c r="D200" s="370" t="s">
        <v>77</v>
      </c>
      <c r="E200" s="352"/>
      <c r="F200" s="352"/>
      <c r="G200" s="352"/>
      <c r="H200" s="352"/>
      <c r="I200" s="352"/>
      <c r="J200" s="352"/>
      <c r="K200" s="352"/>
      <c r="L200" s="352"/>
    </row>
    <row r="201" spans="2:12" s="346" customFormat="1" x14ac:dyDescent="0.3">
      <c r="B201" s="347"/>
      <c r="C201" s="347"/>
      <c r="D201" s="371" t="s">
        <v>415</v>
      </c>
      <c r="E201" s="352"/>
      <c r="F201" s="352"/>
      <c r="G201" s="352"/>
      <c r="H201" s="352"/>
      <c r="I201" s="352"/>
      <c r="J201" s="352"/>
      <c r="K201" s="352"/>
      <c r="L201" s="352"/>
    </row>
    <row r="202" spans="2:12" s="346" customFormat="1" ht="26.4" x14ac:dyDescent="0.3">
      <c r="B202" s="347"/>
      <c r="C202" s="347"/>
      <c r="D202" s="372" t="s">
        <v>126</v>
      </c>
      <c r="E202" s="357"/>
      <c r="F202" s="357"/>
      <c r="G202" s="357"/>
      <c r="H202" s="357"/>
      <c r="I202" s="357"/>
      <c r="J202" s="357"/>
      <c r="K202" s="357"/>
      <c r="L202" s="357"/>
    </row>
    <row r="203" spans="2:12" x14ac:dyDescent="0.3">
      <c r="B203" s="292" t="s">
        <v>7</v>
      </c>
      <c r="C203" s="309"/>
      <c r="D203" s="30"/>
      <c r="E203" s="294"/>
      <c r="F203" s="294"/>
      <c r="G203" s="294"/>
      <c r="H203" s="294"/>
      <c r="I203" s="294"/>
      <c r="J203" s="294"/>
      <c r="K203" s="294"/>
      <c r="L203" s="295"/>
    </row>
    <row r="204" spans="2:12" x14ac:dyDescent="0.3">
      <c r="B204" s="305">
        <v>1205</v>
      </c>
      <c r="C204" s="310"/>
      <c r="D204" s="102" t="s">
        <v>57</v>
      </c>
      <c r="E204" s="106"/>
      <c r="F204" s="106"/>
      <c r="G204" s="106"/>
      <c r="H204" s="106"/>
      <c r="I204" s="106"/>
      <c r="J204" s="106"/>
      <c r="K204" s="106"/>
      <c r="L204" s="106"/>
    </row>
    <row r="205" spans="2:12" x14ac:dyDescent="0.3">
      <c r="B205" s="304"/>
      <c r="C205" s="311"/>
      <c r="D205" s="8" t="s">
        <v>127</v>
      </c>
      <c r="E205" s="9">
        <f>SUM(E212,E218,E223,E230,E236,E242,E248,E254,)</f>
        <v>18023098.280000001</v>
      </c>
      <c r="F205" s="9">
        <f t="shared" ref="F205:L205" si="16">SUM(F212,F218,F223,F230,F236,F242,F248,F254,)</f>
        <v>25752520.080000002</v>
      </c>
      <c r="G205" s="9">
        <f t="shared" si="16"/>
        <v>7399994.0640000002</v>
      </c>
      <c r="H205" s="9">
        <f t="shared" si="16"/>
        <v>14308547.939999999</v>
      </c>
      <c r="I205" s="9">
        <f t="shared" si="16"/>
        <v>21462822.16</v>
      </c>
      <c r="J205" s="9">
        <f t="shared" si="16"/>
        <v>28617095.780000001</v>
      </c>
      <c r="K205" s="9">
        <f t="shared" si="16"/>
        <v>31130279.579999998</v>
      </c>
      <c r="L205" s="9">
        <f t="shared" si="16"/>
        <v>33753806.879999995</v>
      </c>
    </row>
    <row r="206" spans="2:12" x14ac:dyDescent="0.3">
      <c r="B206" s="304"/>
      <c r="C206" s="311"/>
      <c r="D206" s="90" t="s">
        <v>108</v>
      </c>
      <c r="E206" s="106"/>
      <c r="F206" s="106"/>
      <c r="G206" s="106"/>
      <c r="H206" s="106"/>
      <c r="I206" s="106"/>
      <c r="J206" s="106"/>
      <c r="K206" s="106"/>
      <c r="L206" s="106"/>
    </row>
    <row r="207" spans="2:12" ht="26.4" x14ac:dyDescent="0.3">
      <c r="B207" s="304"/>
      <c r="C207" s="311"/>
      <c r="D207" s="107" t="s">
        <v>128</v>
      </c>
      <c r="E207" s="106"/>
      <c r="F207" s="106"/>
      <c r="G207" s="106"/>
      <c r="H207" s="106"/>
      <c r="I207" s="106"/>
      <c r="J207" s="106"/>
      <c r="K207" s="106"/>
      <c r="L207" s="106"/>
    </row>
    <row r="208" spans="2:12" x14ac:dyDescent="0.3">
      <c r="B208" s="304"/>
      <c r="C208" s="311"/>
      <c r="D208" s="105" t="s">
        <v>110</v>
      </c>
      <c r="E208" s="106"/>
      <c r="F208" s="106"/>
      <c r="G208" s="106"/>
      <c r="H208" s="106"/>
      <c r="I208" s="106"/>
      <c r="J208" s="106"/>
      <c r="K208" s="106"/>
      <c r="L208" s="106"/>
    </row>
    <row r="209" spans="2:12" ht="26.4" x14ac:dyDescent="0.3">
      <c r="B209" s="312"/>
      <c r="C209" s="313"/>
      <c r="D209" s="107" t="s">
        <v>129</v>
      </c>
      <c r="E209" s="108"/>
      <c r="F209" s="108"/>
      <c r="G209" s="108"/>
      <c r="H209" s="108"/>
      <c r="I209" s="108"/>
      <c r="J209" s="108"/>
      <c r="K209" s="108"/>
      <c r="L209" s="108"/>
    </row>
    <row r="210" spans="2:12" x14ac:dyDescent="0.3">
      <c r="B210" s="164"/>
      <c r="C210" s="299" t="s">
        <v>63</v>
      </c>
      <c r="D210" s="20"/>
      <c r="E210" s="294"/>
      <c r="F210" s="294"/>
      <c r="G210" s="294"/>
      <c r="H210" s="294"/>
      <c r="I210" s="294"/>
      <c r="J210" s="294"/>
      <c r="K210" s="294"/>
      <c r="L210" s="295"/>
    </row>
    <row r="211" spans="2:12" x14ac:dyDescent="0.3">
      <c r="B211" s="124"/>
      <c r="C211" s="11">
        <v>12001</v>
      </c>
      <c r="D211" s="56" t="s">
        <v>78</v>
      </c>
      <c r="E211" s="40"/>
      <c r="F211" s="118"/>
      <c r="G211" s="66"/>
      <c r="H211" s="66"/>
      <c r="I211" s="66"/>
      <c r="J211" s="40"/>
      <c r="K211" s="118"/>
      <c r="L211" s="118"/>
    </row>
    <row r="212" spans="2:12" ht="26.4" x14ac:dyDescent="0.3">
      <c r="B212" s="125"/>
      <c r="C212" s="12"/>
      <c r="D212" s="10" t="s">
        <v>130</v>
      </c>
      <c r="E212" s="3">
        <v>13587347.4</v>
      </c>
      <c r="F212" s="4">
        <v>19824936.600000001</v>
      </c>
      <c r="G212" s="1">
        <f>SUM(J212*0.25)</f>
        <v>5673351</v>
      </c>
      <c r="H212" s="1">
        <f>SUM(J212*0.5)</f>
        <v>11346702</v>
      </c>
      <c r="I212" s="1">
        <f>SUM(J212*0.75)</f>
        <v>17020053</v>
      </c>
      <c r="J212" s="3">
        <v>22693404</v>
      </c>
      <c r="K212" s="3">
        <v>25195770</v>
      </c>
      <c r="L212" s="4">
        <v>27812052</v>
      </c>
    </row>
    <row r="213" spans="2:12" x14ac:dyDescent="0.3">
      <c r="B213" s="125"/>
      <c r="C213" s="12"/>
      <c r="D213" s="56" t="s">
        <v>66</v>
      </c>
      <c r="E213" s="45"/>
      <c r="F213" s="119"/>
      <c r="G213" s="67"/>
      <c r="H213" s="67"/>
      <c r="I213" s="67"/>
      <c r="J213" s="45"/>
      <c r="K213" s="119"/>
      <c r="L213" s="119"/>
    </row>
    <row r="214" spans="2:12" ht="26.4" x14ac:dyDescent="0.3">
      <c r="B214" s="125"/>
      <c r="C214" s="12"/>
      <c r="D214" s="94" t="s">
        <v>131</v>
      </c>
      <c r="E214" s="45"/>
      <c r="F214" s="119"/>
      <c r="G214" s="67"/>
      <c r="H214" s="67"/>
      <c r="I214" s="67"/>
      <c r="J214" s="45"/>
      <c r="K214" s="119"/>
      <c r="L214" s="119"/>
    </row>
    <row r="215" spans="2:12" x14ac:dyDescent="0.3">
      <c r="B215" s="125"/>
      <c r="C215" s="12"/>
      <c r="D215" s="56" t="s">
        <v>71</v>
      </c>
      <c r="E215" s="45"/>
      <c r="F215" s="119"/>
      <c r="G215" s="67"/>
      <c r="H215" s="67"/>
      <c r="I215" s="67"/>
      <c r="J215" s="45"/>
      <c r="K215" s="119"/>
      <c r="L215" s="119"/>
    </row>
    <row r="216" spans="2:12" x14ac:dyDescent="0.3">
      <c r="B216" s="125"/>
      <c r="C216" s="83"/>
      <c r="D216" s="99" t="s">
        <v>87</v>
      </c>
      <c r="E216" s="60"/>
      <c r="F216" s="120"/>
      <c r="G216" s="68"/>
      <c r="H216" s="68"/>
      <c r="I216" s="68"/>
      <c r="J216" s="60"/>
      <c r="K216" s="120"/>
      <c r="L216" s="120"/>
    </row>
    <row r="217" spans="2:12" x14ac:dyDescent="0.3">
      <c r="B217" s="125"/>
      <c r="C217" s="11">
        <v>12002</v>
      </c>
      <c r="D217" s="56" t="s">
        <v>78</v>
      </c>
      <c r="E217" s="40"/>
      <c r="F217" s="118"/>
      <c r="G217" s="66"/>
      <c r="H217" s="66"/>
      <c r="I217" s="66"/>
      <c r="J217" s="40"/>
      <c r="K217" s="118"/>
      <c r="L217" s="118"/>
    </row>
    <row r="218" spans="2:12" ht="39.6" x14ac:dyDescent="0.3">
      <c r="B218" s="125"/>
      <c r="C218" s="12"/>
      <c r="D218" s="10" t="s">
        <v>132</v>
      </c>
      <c r="E218" s="3">
        <v>4401914.7</v>
      </c>
      <c r="F218" s="4">
        <v>4897400</v>
      </c>
      <c r="G218" s="1">
        <f>SUM(J218*0.3)</f>
        <v>1472160</v>
      </c>
      <c r="H218" s="1">
        <f>SUM(J218*0.5)</f>
        <v>2453600</v>
      </c>
      <c r="I218" s="1">
        <f>SUM(J218*0.75)</f>
        <v>3680400</v>
      </c>
      <c r="J218" s="3">
        <v>4907200</v>
      </c>
      <c r="K218" s="4">
        <v>4915000</v>
      </c>
      <c r="L218" s="4">
        <v>4920000</v>
      </c>
    </row>
    <row r="219" spans="2:12" x14ac:dyDescent="0.3">
      <c r="B219" s="125"/>
      <c r="C219" s="12"/>
      <c r="D219" s="56" t="s">
        <v>66</v>
      </c>
      <c r="E219" s="45"/>
      <c r="F219" s="119"/>
      <c r="G219" s="67"/>
      <c r="H219" s="67"/>
      <c r="I219" s="67"/>
      <c r="J219" s="45"/>
      <c r="K219" s="119"/>
      <c r="L219" s="119"/>
    </row>
    <row r="220" spans="2:12" ht="39.6" x14ac:dyDescent="0.3">
      <c r="B220" s="125"/>
      <c r="C220" s="12"/>
      <c r="D220" s="10" t="s">
        <v>133</v>
      </c>
      <c r="E220" s="45"/>
      <c r="F220" s="119"/>
      <c r="G220" s="67"/>
      <c r="H220" s="67"/>
      <c r="I220" s="67"/>
      <c r="J220" s="45"/>
      <c r="K220" s="119"/>
      <c r="L220" s="119"/>
    </row>
    <row r="221" spans="2:12" x14ac:dyDescent="0.3">
      <c r="B221" s="125"/>
      <c r="C221" s="12"/>
      <c r="D221" s="56" t="s">
        <v>71</v>
      </c>
      <c r="E221" s="45"/>
      <c r="F221" s="119"/>
      <c r="G221" s="67"/>
      <c r="H221" s="67"/>
      <c r="I221" s="67"/>
      <c r="J221" s="45"/>
      <c r="K221" s="119"/>
      <c r="L221" s="119"/>
    </row>
    <row r="222" spans="2:12" x14ac:dyDescent="0.3">
      <c r="B222" s="125"/>
      <c r="C222" s="83"/>
      <c r="D222" s="109" t="s">
        <v>87</v>
      </c>
      <c r="E222" s="60"/>
      <c r="F222" s="120"/>
      <c r="G222" s="68"/>
      <c r="H222" s="68"/>
      <c r="I222" s="68"/>
      <c r="J222" s="60"/>
      <c r="K222" s="120"/>
      <c r="L222" s="120"/>
    </row>
    <row r="223" spans="2:12" x14ac:dyDescent="0.3">
      <c r="B223" s="125"/>
      <c r="C223" s="385" t="s">
        <v>295</v>
      </c>
      <c r="D223" s="110" t="s">
        <v>289</v>
      </c>
      <c r="E223" s="382">
        <v>7202.88</v>
      </c>
      <c r="F223" s="382">
        <v>7202.88</v>
      </c>
      <c r="G223" s="382">
        <f>SUM(J223*0.3)</f>
        <v>2160.864</v>
      </c>
      <c r="H223" s="382">
        <f>SUM(J223*0.5)</f>
        <v>3601.44</v>
      </c>
      <c r="I223" s="382">
        <f>SUM(J223*0.75)</f>
        <v>5402.16</v>
      </c>
      <c r="J223" s="382">
        <v>7202.88</v>
      </c>
      <c r="K223" s="382">
        <v>7202.88</v>
      </c>
      <c r="L223" s="382">
        <v>7202.88</v>
      </c>
    </row>
    <row r="224" spans="2:12" ht="39.6" x14ac:dyDescent="0.3">
      <c r="B224" s="125"/>
      <c r="C224" s="386"/>
      <c r="D224" s="110" t="s">
        <v>296</v>
      </c>
      <c r="E224" s="383"/>
      <c r="F224" s="383"/>
      <c r="G224" s="383"/>
      <c r="H224" s="383"/>
      <c r="I224" s="383"/>
      <c r="J224" s="383"/>
      <c r="K224" s="383"/>
      <c r="L224" s="383"/>
    </row>
    <row r="225" spans="2:12" x14ac:dyDescent="0.3">
      <c r="B225" s="125"/>
      <c r="C225" s="386"/>
      <c r="D225" s="111" t="s">
        <v>291</v>
      </c>
      <c r="E225" s="383"/>
      <c r="F225" s="383"/>
      <c r="G225" s="383"/>
      <c r="H225" s="383"/>
      <c r="I225" s="383"/>
      <c r="J225" s="383"/>
      <c r="K225" s="383"/>
      <c r="L225" s="383"/>
    </row>
    <row r="226" spans="2:12" ht="52.8" x14ac:dyDescent="0.3">
      <c r="B226" s="125"/>
      <c r="C226" s="386"/>
      <c r="D226" s="110" t="s">
        <v>297</v>
      </c>
      <c r="E226" s="383"/>
      <c r="F226" s="383"/>
      <c r="G226" s="383"/>
      <c r="H226" s="383"/>
      <c r="I226" s="383"/>
      <c r="J226" s="383"/>
      <c r="K226" s="383"/>
      <c r="L226" s="383"/>
    </row>
    <row r="227" spans="2:12" x14ac:dyDescent="0.3">
      <c r="B227" s="125"/>
      <c r="C227" s="386"/>
      <c r="D227" s="111" t="s">
        <v>293</v>
      </c>
      <c r="E227" s="383"/>
      <c r="F227" s="383"/>
      <c r="G227" s="383"/>
      <c r="H227" s="383"/>
      <c r="I227" s="383"/>
      <c r="J227" s="383"/>
      <c r="K227" s="383"/>
      <c r="L227" s="383"/>
    </row>
    <row r="228" spans="2:12" x14ac:dyDescent="0.3">
      <c r="B228" s="125"/>
      <c r="C228" s="387"/>
      <c r="D228" s="111" t="s">
        <v>294</v>
      </c>
      <c r="E228" s="384"/>
      <c r="F228" s="384"/>
      <c r="G228" s="384"/>
      <c r="H228" s="384"/>
      <c r="I228" s="384"/>
      <c r="J228" s="384"/>
      <c r="K228" s="384"/>
      <c r="L228" s="384"/>
    </row>
    <row r="229" spans="2:12" x14ac:dyDescent="0.3">
      <c r="B229" s="125"/>
      <c r="C229" s="11">
        <v>12004</v>
      </c>
      <c r="D229" s="112" t="s">
        <v>91</v>
      </c>
      <c r="E229" s="40"/>
      <c r="F229" s="40"/>
      <c r="G229" s="40"/>
      <c r="H229" s="40"/>
      <c r="I229" s="40"/>
      <c r="J229" s="40"/>
      <c r="K229" s="40"/>
      <c r="L229" s="40"/>
    </row>
    <row r="230" spans="2:12" ht="36.75" customHeight="1" x14ac:dyDescent="0.3">
      <c r="B230" s="125"/>
      <c r="C230" s="12"/>
      <c r="D230" s="110" t="s">
        <v>134</v>
      </c>
      <c r="E230" s="45">
        <v>0</v>
      </c>
      <c r="F230" s="3">
        <v>420000</v>
      </c>
      <c r="G230" s="1">
        <f>SUM(J230*0.25)</f>
        <v>105000</v>
      </c>
      <c r="H230" s="1">
        <f>SUM(J230*0.5)</f>
        <v>210000</v>
      </c>
      <c r="I230" s="1">
        <f>SUM(J230*0.75)</f>
        <v>315000</v>
      </c>
      <c r="J230" s="3">
        <v>420000</v>
      </c>
      <c r="K230" s="3">
        <v>420000</v>
      </c>
      <c r="L230" s="3">
        <v>420000</v>
      </c>
    </row>
    <row r="231" spans="2:12" x14ac:dyDescent="0.3">
      <c r="B231" s="125"/>
      <c r="C231" s="12"/>
      <c r="D231" s="110" t="s">
        <v>93</v>
      </c>
      <c r="E231" s="45"/>
      <c r="F231" s="3"/>
      <c r="G231" s="45"/>
      <c r="H231" s="45"/>
      <c r="I231" s="45"/>
      <c r="J231" s="3"/>
      <c r="K231" s="3"/>
      <c r="L231" s="3"/>
    </row>
    <row r="232" spans="2:12" ht="79.2" x14ac:dyDescent="0.3">
      <c r="B232" s="125"/>
      <c r="C232" s="12"/>
      <c r="D232" s="110" t="s">
        <v>135</v>
      </c>
      <c r="E232" s="45"/>
      <c r="F232" s="3"/>
      <c r="G232" s="45"/>
      <c r="H232" s="45"/>
      <c r="I232" s="45"/>
      <c r="J232" s="3"/>
      <c r="K232" s="3"/>
      <c r="L232" s="3"/>
    </row>
    <row r="233" spans="2:12" x14ac:dyDescent="0.3">
      <c r="B233" s="125"/>
      <c r="C233" s="12"/>
      <c r="D233" s="110" t="s">
        <v>94</v>
      </c>
      <c r="E233" s="45"/>
      <c r="F233" s="3"/>
      <c r="G233" s="45"/>
      <c r="H233" s="45"/>
      <c r="I233" s="45"/>
      <c r="J233" s="3"/>
      <c r="K233" s="3"/>
      <c r="L233" s="3"/>
    </row>
    <row r="234" spans="2:12" x14ac:dyDescent="0.3">
      <c r="B234" s="125"/>
      <c r="C234" s="83"/>
      <c r="D234" s="110" t="s">
        <v>95</v>
      </c>
      <c r="E234" s="60"/>
      <c r="F234" s="113"/>
      <c r="G234" s="60"/>
      <c r="H234" s="60"/>
      <c r="I234" s="60"/>
      <c r="J234" s="113"/>
      <c r="K234" s="113"/>
      <c r="L234" s="113"/>
    </row>
    <row r="235" spans="2:12" x14ac:dyDescent="0.3">
      <c r="B235" s="125"/>
      <c r="C235" s="11">
        <v>12005</v>
      </c>
      <c r="D235" s="110" t="s">
        <v>91</v>
      </c>
      <c r="E235" s="40"/>
      <c r="F235" s="114"/>
      <c r="G235" s="40"/>
      <c r="H235" s="40"/>
      <c r="I235" s="40"/>
      <c r="J235" s="114"/>
      <c r="K235" s="114"/>
      <c r="L235" s="114"/>
    </row>
    <row r="236" spans="2:12" x14ac:dyDescent="0.3">
      <c r="B236" s="125"/>
      <c r="C236" s="12"/>
      <c r="D236" s="110" t="s">
        <v>136</v>
      </c>
      <c r="E236" s="45"/>
      <c r="F236" s="3">
        <v>550000</v>
      </c>
      <c r="G236" s="1">
        <f>SUM(J236*0.25)</f>
        <v>137500</v>
      </c>
      <c r="H236" s="1">
        <f>SUM(J236*0.5)</f>
        <v>275000</v>
      </c>
      <c r="I236" s="1">
        <f>SUM(J236*0.75)</f>
        <v>412500</v>
      </c>
      <c r="J236" s="3">
        <v>550000</v>
      </c>
      <c r="K236" s="3">
        <v>550000</v>
      </c>
      <c r="L236" s="3">
        <v>550000</v>
      </c>
    </row>
    <row r="237" spans="2:12" x14ac:dyDescent="0.3">
      <c r="B237" s="125"/>
      <c r="C237" s="12"/>
      <c r="D237" s="110" t="s">
        <v>93</v>
      </c>
      <c r="E237" s="45"/>
      <c r="F237" s="3"/>
      <c r="G237" s="45"/>
      <c r="H237" s="45"/>
      <c r="I237" s="45"/>
      <c r="J237" s="3"/>
      <c r="K237" s="3"/>
      <c r="L237" s="3"/>
    </row>
    <row r="238" spans="2:12" ht="92.4" x14ac:dyDescent="0.3">
      <c r="B238" s="125"/>
      <c r="C238" s="12"/>
      <c r="D238" s="110" t="s">
        <v>137</v>
      </c>
      <c r="E238" s="45"/>
      <c r="F238" s="3"/>
      <c r="G238" s="45"/>
      <c r="H238" s="45"/>
      <c r="I238" s="45"/>
      <c r="J238" s="3"/>
      <c r="K238" s="3"/>
      <c r="L238" s="3"/>
    </row>
    <row r="239" spans="2:12" x14ac:dyDescent="0.3">
      <c r="B239" s="125"/>
      <c r="C239" s="12"/>
      <c r="D239" s="110" t="s">
        <v>94</v>
      </c>
      <c r="E239" s="45"/>
      <c r="F239" s="3"/>
      <c r="G239" s="45"/>
      <c r="H239" s="45"/>
      <c r="I239" s="45"/>
      <c r="J239" s="3"/>
      <c r="K239" s="3"/>
      <c r="L239" s="3"/>
    </row>
    <row r="240" spans="2:12" x14ac:dyDescent="0.3">
      <c r="B240" s="125"/>
      <c r="C240" s="83"/>
      <c r="D240" s="110" t="s">
        <v>95</v>
      </c>
      <c r="E240" s="60"/>
      <c r="F240" s="113"/>
      <c r="G240" s="60"/>
      <c r="H240" s="60"/>
      <c r="I240" s="60"/>
      <c r="J240" s="113"/>
      <c r="K240" s="113"/>
      <c r="L240" s="113"/>
    </row>
    <row r="241" spans="2:12" x14ac:dyDescent="0.3">
      <c r="B241" s="124"/>
      <c r="C241" s="11" t="s">
        <v>298</v>
      </c>
      <c r="D241" s="112" t="s">
        <v>289</v>
      </c>
      <c r="G241" s="329"/>
      <c r="H241" s="329"/>
      <c r="I241" s="329"/>
      <c r="J241" s="329"/>
      <c r="K241" s="329"/>
      <c r="L241" s="329"/>
    </row>
    <row r="242" spans="2:12" x14ac:dyDescent="0.3">
      <c r="B242" s="125"/>
      <c r="C242" s="12"/>
      <c r="D242" s="115" t="s">
        <v>299</v>
      </c>
      <c r="E242" s="3">
        <v>4633.3</v>
      </c>
      <c r="F242" s="116">
        <v>4633.3</v>
      </c>
      <c r="G242" s="3">
        <v>1158.3</v>
      </c>
      <c r="H242" s="3">
        <v>2316.6999999999998</v>
      </c>
      <c r="I242" s="3">
        <v>3475.3</v>
      </c>
      <c r="J242" s="3">
        <v>4633.3</v>
      </c>
      <c r="K242" s="3">
        <v>4633.3</v>
      </c>
      <c r="L242" s="3">
        <v>4633.3</v>
      </c>
    </row>
    <row r="243" spans="2:12" x14ac:dyDescent="0.3">
      <c r="B243" s="125"/>
      <c r="C243" s="12"/>
      <c r="D243" s="115" t="s">
        <v>291</v>
      </c>
      <c r="E243" s="3"/>
      <c r="F243" s="116"/>
      <c r="G243" s="3"/>
      <c r="H243" s="3"/>
      <c r="I243" s="3"/>
      <c r="J243" s="3"/>
      <c r="K243" s="3"/>
      <c r="L243" s="3"/>
    </row>
    <row r="244" spans="2:12" ht="119.25" customHeight="1" x14ac:dyDescent="0.3">
      <c r="B244" s="125"/>
      <c r="C244" s="12"/>
      <c r="D244" s="115" t="s">
        <v>300</v>
      </c>
      <c r="E244" s="3"/>
      <c r="F244" s="116"/>
      <c r="G244" s="3"/>
      <c r="H244" s="3"/>
      <c r="I244" s="3"/>
      <c r="J244" s="3"/>
      <c r="K244" s="3"/>
      <c r="L244" s="3"/>
    </row>
    <row r="245" spans="2:12" x14ac:dyDescent="0.3">
      <c r="B245" s="125"/>
      <c r="C245" s="12"/>
      <c r="D245" s="115" t="s">
        <v>293</v>
      </c>
      <c r="E245" s="3"/>
      <c r="F245" s="116"/>
      <c r="G245" s="3"/>
      <c r="H245" s="3"/>
      <c r="I245" s="3"/>
      <c r="J245" s="3"/>
      <c r="K245" s="3"/>
      <c r="L245" s="3"/>
    </row>
    <row r="246" spans="2:12" x14ac:dyDescent="0.3">
      <c r="B246" s="314"/>
      <c r="C246" s="12"/>
      <c r="D246" s="115" t="s">
        <v>294</v>
      </c>
      <c r="E246" s="60"/>
      <c r="F246" s="61"/>
      <c r="G246" s="60"/>
      <c r="H246" s="60"/>
      <c r="I246" s="60"/>
      <c r="J246" s="60"/>
      <c r="K246" s="60"/>
      <c r="L246" s="60"/>
    </row>
    <row r="247" spans="2:12" x14ac:dyDescent="0.3">
      <c r="B247" s="125"/>
      <c r="C247" s="11">
        <v>12007</v>
      </c>
      <c r="D247" s="110" t="s">
        <v>91</v>
      </c>
      <c r="E247" s="40"/>
      <c r="F247" s="114"/>
      <c r="G247" s="50"/>
      <c r="H247" s="50"/>
      <c r="I247" s="40"/>
      <c r="J247" s="52"/>
      <c r="K247" s="40"/>
      <c r="L247" s="40"/>
    </row>
    <row r="248" spans="2:12" ht="39.6" x14ac:dyDescent="0.3">
      <c r="B248" s="125"/>
      <c r="C248" s="12"/>
      <c r="D248" s="110" t="s">
        <v>138</v>
      </c>
      <c r="E248" s="45">
        <v>0</v>
      </c>
      <c r="F248" s="3">
        <v>26347.3</v>
      </c>
      <c r="G248" s="53">
        <f>SUM(J248*0.25)</f>
        <v>3163.9</v>
      </c>
      <c r="H248" s="53">
        <f>SUM(J248*0.5)</f>
        <v>6327.8</v>
      </c>
      <c r="I248" s="1">
        <f>SUM(J248*0.75)</f>
        <v>9491.7000000000007</v>
      </c>
      <c r="J248" s="117">
        <v>12655.6</v>
      </c>
      <c r="K248" s="3">
        <v>15673.4</v>
      </c>
      <c r="L248" s="3">
        <v>17918.7</v>
      </c>
    </row>
    <row r="249" spans="2:12" x14ac:dyDescent="0.3">
      <c r="B249" s="125"/>
      <c r="C249" s="12"/>
      <c r="D249" s="110" t="s">
        <v>93</v>
      </c>
      <c r="E249" s="45"/>
      <c r="F249" s="45"/>
      <c r="G249" s="53"/>
      <c r="H249" s="53"/>
      <c r="I249" s="1"/>
      <c r="J249" s="58"/>
      <c r="K249" s="45"/>
      <c r="L249" s="45"/>
    </row>
    <row r="250" spans="2:12" ht="52.8" x14ac:dyDescent="0.3">
      <c r="B250" s="125"/>
      <c r="C250" s="12"/>
      <c r="D250" s="110" t="s">
        <v>139</v>
      </c>
      <c r="E250" s="45"/>
      <c r="F250" s="45"/>
      <c r="G250" s="53"/>
      <c r="H250" s="53"/>
      <c r="I250" s="1"/>
      <c r="J250" s="58"/>
      <c r="K250" s="45"/>
      <c r="L250" s="45"/>
    </row>
    <row r="251" spans="2:12" x14ac:dyDescent="0.3">
      <c r="B251" s="125"/>
      <c r="C251" s="12"/>
      <c r="D251" s="110" t="s">
        <v>94</v>
      </c>
      <c r="E251" s="45"/>
      <c r="F251" s="45"/>
      <c r="G251" s="53"/>
      <c r="H251" s="53"/>
      <c r="I251" s="1"/>
      <c r="J251" s="58"/>
      <c r="K251" s="45"/>
      <c r="L251" s="45"/>
    </row>
    <row r="252" spans="2:12" x14ac:dyDescent="0.3">
      <c r="B252" s="314"/>
      <c r="C252" s="83"/>
      <c r="D252" s="110" t="s">
        <v>95</v>
      </c>
      <c r="E252" s="60"/>
      <c r="F252" s="60"/>
      <c r="G252" s="80"/>
      <c r="H252" s="80"/>
      <c r="I252" s="5"/>
      <c r="J252" s="63"/>
      <c r="K252" s="60"/>
      <c r="L252" s="60"/>
    </row>
    <row r="253" spans="2:12" x14ac:dyDescent="0.3">
      <c r="B253" s="315"/>
      <c r="C253" s="64" t="s">
        <v>353</v>
      </c>
      <c r="D253" s="316" t="s">
        <v>289</v>
      </c>
      <c r="E253" s="40"/>
      <c r="F253" s="40"/>
      <c r="G253" s="40"/>
      <c r="H253" s="40"/>
      <c r="I253" s="40"/>
      <c r="J253" s="40"/>
      <c r="K253" s="40"/>
      <c r="L253" s="40"/>
    </row>
    <row r="254" spans="2:12" ht="52.8" x14ac:dyDescent="0.3">
      <c r="B254" s="317"/>
      <c r="C254" s="48"/>
      <c r="D254" s="318" t="s">
        <v>354</v>
      </c>
      <c r="E254" s="45">
        <v>22000</v>
      </c>
      <c r="F254" s="45">
        <v>22000</v>
      </c>
      <c r="G254" s="45">
        <f t="shared" ref="G254" si="17">SUM(J254*0.25)</f>
        <v>5500</v>
      </c>
      <c r="H254" s="45">
        <f t="shared" ref="H254" si="18">SUM(J254*0.5)</f>
        <v>11000</v>
      </c>
      <c r="I254" s="45">
        <f t="shared" ref="I254" si="19">SUM(J254*0.75)</f>
        <v>16500</v>
      </c>
      <c r="J254" s="45">
        <v>22000</v>
      </c>
      <c r="K254" s="45">
        <v>22000</v>
      </c>
      <c r="L254" s="45">
        <v>22000</v>
      </c>
    </row>
    <row r="255" spans="2:12" hidden="1" x14ac:dyDescent="0.3">
      <c r="B255" s="317"/>
      <c r="C255" s="48"/>
      <c r="D255" s="316" t="s">
        <v>291</v>
      </c>
      <c r="E255" s="45"/>
      <c r="F255" s="45"/>
      <c r="G255" s="45"/>
      <c r="H255" s="45"/>
      <c r="I255" s="45"/>
      <c r="J255" s="45"/>
      <c r="K255" s="45"/>
      <c r="L255" s="45"/>
    </row>
    <row r="256" spans="2:12" ht="50.25" customHeight="1" x14ac:dyDescent="0.3">
      <c r="B256" s="317"/>
      <c r="C256" s="48"/>
      <c r="D256" s="318" t="s">
        <v>355</v>
      </c>
      <c r="E256" s="45"/>
      <c r="F256" s="45"/>
      <c r="G256" s="45"/>
      <c r="H256" s="45"/>
      <c r="I256" s="45"/>
      <c r="J256" s="45"/>
      <c r="K256" s="45"/>
      <c r="L256" s="45"/>
    </row>
    <row r="257" spans="2:12" x14ac:dyDescent="0.3">
      <c r="B257" s="317"/>
      <c r="C257" s="48"/>
      <c r="D257" s="316" t="s">
        <v>293</v>
      </c>
      <c r="E257" s="45"/>
      <c r="F257" s="45"/>
      <c r="G257" s="45"/>
      <c r="H257" s="45"/>
      <c r="I257" s="45"/>
      <c r="J257" s="45"/>
      <c r="K257" s="45"/>
      <c r="L257" s="45"/>
    </row>
    <row r="258" spans="2:12" x14ac:dyDescent="0.3">
      <c r="B258" s="319"/>
      <c r="C258" s="59"/>
      <c r="D258" s="318" t="s">
        <v>294</v>
      </c>
      <c r="E258" s="129"/>
      <c r="F258" s="60"/>
      <c r="G258" s="60"/>
      <c r="H258" s="60"/>
      <c r="I258" s="60"/>
      <c r="J258" s="60"/>
      <c r="K258" s="60"/>
      <c r="L258" s="60"/>
    </row>
  </sheetData>
  <mergeCells count="12">
    <mergeCell ref="K223:K228"/>
    <mergeCell ref="L223:L228"/>
    <mergeCell ref="C223:C228"/>
    <mergeCell ref="E223:E228"/>
    <mergeCell ref="F223:F228"/>
    <mergeCell ref="G223:G228"/>
    <mergeCell ref="H223:H228"/>
    <mergeCell ref="D8:D9"/>
    <mergeCell ref="B8:C8"/>
    <mergeCell ref="B4:C4"/>
    <mergeCell ref="I223:I228"/>
    <mergeCell ref="J223:J228"/>
  </mergeCells>
  <conditionalFormatting sqref="D104 D106 D110 D108 D102 D13 D141 D52 D15 D17 E51:F51 E69:F69 E211:F211 E31:F31 D37:G37 E19:L19">
    <cfRule type="expression" dxfId="70" priority="90" stopIfTrue="1">
      <formula>#REF!=1</formula>
    </cfRule>
  </conditionalFormatting>
  <conditionalFormatting sqref="D54 D68 D222 D229:D252">
    <cfRule type="expression" dxfId="69" priority="85" stopIfTrue="1">
      <formula>#REF!=1</formula>
    </cfRule>
  </conditionalFormatting>
  <conditionalFormatting sqref="D98">
    <cfRule type="expression" dxfId="68" priority="84" stopIfTrue="1">
      <formula>#REF!=1</formula>
    </cfRule>
  </conditionalFormatting>
  <conditionalFormatting sqref="D136 D154 D152">
    <cfRule type="expression" dxfId="67" priority="83" stopIfTrue="1">
      <formula>#REF!=1</formula>
    </cfRule>
  </conditionalFormatting>
  <conditionalFormatting sqref="D156">
    <cfRule type="expression" dxfId="66" priority="82" stopIfTrue="1">
      <formula>#REF!=1</formula>
    </cfRule>
  </conditionalFormatting>
  <conditionalFormatting sqref="D160 D158 D166 D164">
    <cfRule type="expression" dxfId="65" priority="81" stopIfTrue="1">
      <formula>#REF!=1</formula>
    </cfRule>
  </conditionalFormatting>
  <conditionalFormatting sqref="D172 D170">
    <cfRule type="expression" dxfId="64" priority="80" stopIfTrue="1">
      <formula>#REF!=1</formula>
    </cfRule>
  </conditionalFormatting>
  <conditionalFormatting sqref="D220 D218">
    <cfRule type="expression" dxfId="63" priority="78" stopIfTrue="1">
      <formula>#REF!=1</formula>
    </cfRule>
  </conditionalFormatting>
  <conditionalFormatting sqref="D32">
    <cfRule type="expression" dxfId="62" priority="66" stopIfTrue="1">
      <formula>#REF!=1</formula>
    </cfRule>
  </conditionalFormatting>
  <conditionalFormatting sqref="J51 J69">
    <cfRule type="expression" dxfId="61" priority="73" stopIfTrue="1">
      <formula>#REF!=1</formula>
    </cfRule>
  </conditionalFormatting>
  <conditionalFormatting sqref="J37">
    <cfRule type="expression" dxfId="60" priority="64" stopIfTrue="1">
      <formula>#REF!=1</formula>
    </cfRule>
  </conditionalFormatting>
  <conditionalFormatting sqref="J211">
    <cfRule type="expression" dxfId="59" priority="69" stopIfTrue="1">
      <formula>#REF!=1</formula>
    </cfRule>
  </conditionalFormatting>
  <conditionalFormatting sqref="D214 D212">
    <cfRule type="expression" dxfId="58" priority="71" stopIfTrue="1">
      <formula>#REF!=1</formula>
    </cfRule>
  </conditionalFormatting>
  <conditionalFormatting sqref="D216">
    <cfRule type="expression" dxfId="57" priority="70" stopIfTrue="1">
      <formula>#REF!=1</formula>
    </cfRule>
  </conditionalFormatting>
  <conditionalFormatting sqref="D22">
    <cfRule type="expression" dxfId="56" priority="68" stopIfTrue="1">
      <formula>#REF!=1</formula>
    </cfRule>
  </conditionalFormatting>
  <conditionalFormatting sqref="D128 D130">
    <cfRule type="expression" dxfId="55" priority="67" stopIfTrue="1">
      <formula>#REF!=1</formula>
    </cfRule>
  </conditionalFormatting>
  <conditionalFormatting sqref="K37">
    <cfRule type="expression" dxfId="54" priority="58" stopIfTrue="1">
      <formula>#REF!=1</formula>
    </cfRule>
  </conditionalFormatting>
  <conditionalFormatting sqref="J31">
    <cfRule type="expression" dxfId="53" priority="65" stopIfTrue="1">
      <formula>#REF!=1</formula>
    </cfRule>
  </conditionalFormatting>
  <conditionalFormatting sqref="K51">
    <cfRule type="expression" dxfId="52" priority="63" stopIfTrue="1">
      <formula>#REF!=1</formula>
    </cfRule>
  </conditionalFormatting>
  <conditionalFormatting sqref="K69">
    <cfRule type="expression" dxfId="51" priority="62" stopIfTrue="1">
      <formula>#REF!=1</formula>
    </cfRule>
  </conditionalFormatting>
  <conditionalFormatting sqref="L31">
    <cfRule type="expression" dxfId="50" priority="53" stopIfTrue="1">
      <formula>#REF!=1</formula>
    </cfRule>
  </conditionalFormatting>
  <conditionalFormatting sqref="L51">
    <cfRule type="expression" dxfId="49" priority="57" stopIfTrue="1">
      <formula>#REF!=1</formula>
    </cfRule>
  </conditionalFormatting>
  <conditionalFormatting sqref="K211">
    <cfRule type="expression" dxfId="48" priority="60" stopIfTrue="1">
      <formula>#REF!=1</formula>
    </cfRule>
  </conditionalFormatting>
  <conditionalFormatting sqref="K31">
    <cfRule type="expression" dxfId="47" priority="59" stopIfTrue="1">
      <formula>#REF!=1</formula>
    </cfRule>
  </conditionalFormatting>
  <conditionalFormatting sqref="L69">
    <cfRule type="expression" dxfId="46" priority="56" stopIfTrue="1">
      <formula>#REF!=1</formula>
    </cfRule>
  </conditionalFormatting>
  <conditionalFormatting sqref="D112:D118">
    <cfRule type="expression" dxfId="45" priority="47" stopIfTrue="1">
      <formula>#REF!=1</formula>
    </cfRule>
  </conditionalFormatting>
  <conditionalFormatting sqref="L211">
    <cfRule type="expression" dxfId="44" priority="54" stopIfTrue="1">
      <formula>#REF!=1</formula>
    </cfRule>
  </conditionalFormatting>
  <conditionalFormatting sqref="L37">
    <cfRule type="expression" dxfId="43" priority="52" stopIfTrue="1">
      <formula>#REF!=1</formula>
    </cfRule>
  </conditionalFormatting>
  <conditionalFormatting sqref="D40">
    <cfRule type="expression" dxfId="42" priority="51" stopIfTrue="1">
      <formula>#REF!=1</formula>
    </cfRule>
  </conditionalFormatting>
  <conditionalFormatting sqref="D134">
    <cfRule type="expression" dxfId="41" priority="46" stopIfTrue="1">
      <formula>#REF!=1</formula>
    </cfRule>
  </conditionalFormatting>
  <conditionalFormatting sqref="D162">
    <cfRule type="expression" dxfId="40" priority="45" stopIfTrue="1">
      <formula>#REF!=1</formula>
    </cfRule>
  </conditionalFormatting>
  <conditionalFormatting sqref="D168">
    <cfRule type="expression" dxfId="39" priority="44" stopIfTrue="1">
      <formula>#REF!=1</formula>
    </cfRule>
  </conditionalFormatting>
  <conditionalFormatting sqref="D47 D49">
    <cfRule type="expression" dxfId="38" priority="41" stopIfTrue="1">
      <formula>#REF!=1</formula>
    </cfRule>
  </conditionalFormatting>
  <conditionalFormatting sqref="D91 D93">
    <cfRule type="expression" dxfId="37" priority="40" stopIfTrue="1">
      <formula>#REF!=1</formula>
    </cfRule>
  </conditionalFormatting>
  <conditionalFormatting sqref="D24">
    <cfRule type="expression" dxfId="36" priority="37" stopIfTrue="1">
      <formula>#REF!=1</formula>
    </cfRule>
  </conditionalFormatting>
  <conditionalFormatting sqref="K31">
    <cfRule type="expression" dxfId="35" priority="36" stopIfTrue="1">
      <formula>#REF!=1</formula>
    </cfRule>
  </conditionalFormatting>
  <conditionalFormatting sqref="K37">
    <cfRule type="expression" dxfId="34" priority="35" stopIfTrue="1">
      <formula>#REF!=1</formula>
    </cfRule>
  </conditionalFormatting>
  <conditionalFormatting sqref="L31">
    <cfRule type="expression" dxfId="33" priority="34" stopIfTrue="1">
      <formula>#REF!=1</formula>
    </cfRule>
  </conditionalFormatting>
  <conditionalFormatting sqref="L37">
    <cfRule type="expression" dxfId="32" priority="33" stopIfTrue="1">
      <formula>#REF!=1</formula>
    </cfRule>
  </conditionalFormatting>
  <conditionalFormatting sqref="E229:I229 E235:I235 E247:L247">
    <cfRule type="expression" dxfId="31" priority="32" stopIfTrue="1">
      <formula>#REF!=1</formula>
    </cfRule>
  </conditionalFormatting>
  <conditionalFormatting sqref="E181:L181">
    <cfRule type="expression" dxfId="30" priority="29" stopIfTrue="1">
      <formula>#REF!=1</formula>
    </cfRule>
  </conditionalFormatting>
  <conditionalFormatting sqref="C174:D174 C175">
    <cfRule type="expression" dxfId="29" priority="28" stopIfTrue="1">
      <formula>#REF!=1</formula>
    </cfRule>
  </conditionalFormatting>
  <conditionalFormatting sqref="D227:D228 D225 C223">
    <cfRule type="expression" dxfId="28" priority="25" stopIfTrue="1">
      <formula>#REF!=1</formula>
    </cfRule>
  </conditionalFormatting>
  <conditionalFormatting sqref="D226">
    <cfRule type="expression" dxfId="27" priority="24" stopIfTrue="1">
      <formula>#REF!=1</formula>
    </cfRule>
  </conditionalFormatting>
  <conditionalFormatting sqref="D223">
    <cfRule type="expression" dxfId="26" priority="22" stopIfTrue="1">
      <formula>#REF!=1</formula>
    </cfRule>
  </conditionalFormatting>
  <conditionalFormatting sqref="D224">
    <cfRule type="expression" dxfId="25" priority="21" stopIfTrue="1">
      <formula>#REF!=1</formula>
    </cfRule>
  </conditionalFormatting>
  <conditionalFormatting sqref="E151:F151 E169:F169 E163:F163 E157:F157">
    <cfRule type="expression" dxfId="24" priority="20" stopIfTrue="1">
      <formula>#REF!=1</formula>
    </cfRule>
  </conditionalFormatting>
  <conditionalFormatting sqref="J151">
    <cfRule type="expression" dxfId="23" priority="19" stopIfTrue="1">
      <formula>#REF!=1</formula>
    </cfRule>
  </conditionalFormatting>
  <conditionalFormatting sqref="J157 J163 J169">
    <cfRule type="expression" dxfId="22" priority="18" stopIfTrue="1">
      <formula>#REF!=1</formula>
    </cfRule>
  </conditionalFormatting>
  <conditionalFormatting sqref="K151">
    <cfRule type="expression" dxfId="21" priority="17" stopIfTrue="1">
      <formula>#REF!=1</formula>
    </cfRule>
  </conditionalFormatting>
  <conditionalFormatting sqref="K169 K163 K157">
    <cfRule type="expression" dxfId="20" priority="16" stopIfTrue="1">
      <formula>#REF!=1</formula>
    </cfRule>
  </conditionalFormatting>
  <conditionalFormatting sqref="L151">
    <cfRule type="expression" dxfId="19" priority="15" stopIfTrue="1">
      <formula>#REF!=1</formula>
    </cfRule>
  </conditionalFormatting>
  <conditionalFormatting sqref="L169 L163 L157">
    <cfRule type="expression" dxfId="18" priority="14" stopIfTrue="1">
      <formula>#REF!=1</formula>
    </cfRule>
  </conditionalFormatting>
  <conditionalFormatting sqref="J175:L175">
    <cfRule type="expression" dxfId="17" priority="13" stopIfTrue="1">
      <formula>#REF!=1</formula>
    </cfRule>
  </conditionalFormatting>
  <conditionalFormatting sqref="E217:F217">
    <cfRule type="expression" dxfId="16" priority="12" stopIfTrue="1">
      <formula>#REF!=1</formula>
    </cfRule>
  </conditionalFormatting>
  <conditionalFormatting sqref="E253">
    <cfRule type="expression" dxfId="15" priority="4" stopIfTrue="1">
      <formula>#REF!=1</formula>
    </cfRule>
  </conditionalFormatting>
  <conditionalFormatting sqref="J217">
    <cfRule type="expression" dxfId="14" priority="11" stopIfTrue="1">
      <formula>#REF!=1</formula>
    </cfRule>
  </conditionalFormatting>
  <conditionalFormatting sqref="K217">
    <cfRule type="expression" dxfId="13" priority="10" stopIfTrue="1">
      <formula>#REF!=1</formula>
    </cfRule>
  </conditionalFormatting>
  <conditionalFormatting sqref="L217">
    <cfRule type="expression" dxfId="12" priority="9" stopIfTrue="1">
      <formula>#REF!=1</formula>
    </cfRule>
  </conditionalFormatting>
  <conditionalFormatting sqref="J229:L229">
    <cfRule type="expression" dxfId="11" priority="8" stopIfTrue="1">
      <formula>#REF!=1</formula>
    </cfRule>
  </conditionalFormatting>
  <conditionalFormatting sqref="J235">
    <cfRule type="expression" dxfId="10" priority="7" stopIfTrue="1">
      <formula>#REF!=1</formula>
    </cfRule>
  </conditionalFormatting>
  <conditionalFormatting sqref="K235">
    <cfRule type="expression" dxfId="9" priority="6" stopIfTrue="1">
      <formula>#REF!=1</formula>
    </cfRule>
  </conditionalFormatting>
  <conditionalFormatting sqref="L235">
    <cfRule type="expression" dxfId="8" priority="5" stopIfTrue="1">
      <formula>#REF!=1</formula>
    </cfRule>
  </conditionalFormatting>
  <conditionalFormatting sqref="D196">
    <cfRule type="expression" dxfId="7" priority="3" stopIfTrue="1">
      <formula>#REF!=1</formula>
    </cfRule>
  </conditionalFormatting>
  <conditionalFormatting sqref="D147">
    <cfRule type="expression" dxfId="6" priority="1" stopIfTrue="1">
      <formula>#REF!=1</formula>
    </cfRule>
  </conditionalFormatting>
  <dataValidations count="1">
    <dataValidation allowBlank="1" errorTitle="ԱՐԳԵԼՎԱԾ ԴԱՇՏ" error="Այս դաշտում մուտքագրումը և փոփոխությունները արգելված են" promptTitle="ԱՐԳԵԼՎԱԾ ԴԱՇՏ" prompt="Այս դաշտում մուտքագրումը և փոփոխությունները արգելված են" sqref="D65"/>
  </dataValidations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opLeftCell="A4" zoomScale="70" zoomScaleNormal="70" workbookViewId="0">
      <selection activeCell="F18" sqref="F18"/>
    </sheetView>
  </sheetViews>
  <sheetFormatPr defaultColWidth="9.109375" defaultRowHeight="17.399999999999999" x14ac:dyDescent="0.3"/>
  <cols>
    <col min="1" max="1" width="4" style="272" customWidth="1"/>
    <col min="2" max="2" width="28.44140625" style="272" customWidth="1"/>
    <col min="3" max="3" width="47.33203125" style="272" customWidth="1"/>
    <col min="4" max="6" width="27.33203125" style="272" customWidth="1"/>
    <col min="7" max="7" width="25.44140625" style="272" customWidth="1"/>
    <col min="8" max="8" width="25.5546875" style="272" customWidth="1"/>
    <col min="9" max="9" width="26.44140625" style="272" customWidth="1"/>
    <col min="10" max="16384" width="9.109375" style="272"/>
  </cols>
  <sheetData>
    <row r="1" spans="2:9" ht="18" x14ac:dyDescent="0.3">
      <c r="B1" s="271" t="s">
        <v>12</v>
      </c>
    </row>
    <row r="3" spans="2:9" ht="32.25" customHeight="1" x14ac:dyDescent="0.3">
      <c r="B3" s="273" t="s">
        <v>17</v>
      </c>
      <c r="C3" s="274"/>
    </row>
    <row r="4" spans="2:9" ht="34.799999999999997" x14ac:dyDescent="0.3">
      <c r="B4" s="273" t="s">
        <v>13</v>
      </c>
      <c r="C4" s="274"/>
    </row>
    <row r="6" spans="2:9" ht="18" x14ac:dyDescent="0.3">
      <c r="B6" s="271" t="s">
        <v>18</v>
      </c>
    </row>
    <row r="7" spans="2:9" ht="18" x14ac:dyDescent="0.3">
      <c r="B7" s="271"/>
    </row>
    <row r="8" spans="2:9" ht="15" customHeight="1" x14ac:dyDescent="0.3">
      <c r="B8" s="251" t="s">
        <v>19</v>
      </c>
      <c r="C8" s="251" t="s">
        <v>20</v>
      </c>
      <c r="D8" s="275" t="s">
        <v>21</v>
      </c>
      <c r="E8" s="276"/>
      <c r="F8" s="276"/>
      <c r="G8" s="276"/>
      <c r="H8" s="277"/>
      <c r="I8" s="251" t="s">
        <v>22</v>
      </c>
    </row>
    <row r="9" spans="2:9" x14ac:dyDescent="0.3">
      <c r="B9" s="252"/>
      <c r="C9" s="252"/>
      <c r="D9" s="251" t="s">
        <v>23</v>
      </c>
      <c r="E9" s="275" t="s">
        <v>24</v>
      </c>
      <c r="F9" s="277"/>
      <c r="G9" s="275" t="s">
        <v>25</v>
      </c>
      <c r="H9" s="277"/>
      <c r="I9" s="252"/>
    </row>
    <row r="10" spans="2:9" ht="30" customHeight="1" x14ac:dyDescent="0.3">
      <c r="B10" s="253"/>
      <c r="C10" s="253"/>
      <c r="D10" s="253"/>
      <c r="E10" s="278" t="s">
        <v>26</v>
      </c>
      <c r="F10" s="278" t="s">
        <v>27</v>
      </c>
      <c r="G10" s="278" t="s">
        <v>26</v>
      </c>
      <c r="H10" s="278" t="s">
        <v>27</v>
      </c>
      <c r="I10" s="253"/>
    </row>
    <row r="11" spans="2:9" ht="139.19999999999999" x14ac:dyDescent="0.3">
      <c r="B11" s="279" t="s">
        <v>35</v>
      </c>
      <c r="C11" s="279" t="s">
        <v>34</v>
      </c>
      <c r="D11" s="279" t="s">
        <v>312</v>
      </c>
      <c r="E11" s="280"/>
      <c r="F11" s="280"/>
      <c r="G11" s="280"/>
      <c r="H11" s="280"/>
      <c r="I11" s="280"/>
    </row>
    <row r="12" spans="2:9" ht="52.2" x14ac:dyDescent="0.3">
      <c r="B12" s="279" t="s">
        <v>39</v>
      </c>
      <c r="C12" s="279" t="s">
        <v>38</v>
      </c>
      <c r="D12" s="279" t="s">
        <v>312</v>
      </c>
      <c r="E12" s="280" t="s">
        <v>0</v>
      </c>
      <c r="F12" s="280"/>
      <c r="G12" s="280" t="s">
        <v>0</v>
      </c>
      <c r="H12" s="280" t="s">
        <v>0</v>
      </c>
      <c r="I12" s="280"/>
    </row>
    <row r="13" spans="2:9" ht="409.6" x14ac:dyDescent="0.3">
      <c r="B13" s="388" t="s">
        <v>37</v>
      </c>
      <c r="C13" s="389" t="s">
        <v>36</v>
      </c>
      <c r="D13" s="279" t="s">
        <v>404</v>
      </c>
      <c r="E13" s="281">
        <v>11317</v>
      </c>
      <c r="F13" s="281">
        <v>2019</v>
      </c>
      <c r="G13" s="281">
        <v>0</v>
      </c>
      <c r="H13" s="281">
        <v>2022</v>
      </c>
      <c r="I13" s="280" t="s">
        <v>308</v>
      </c>
    </row>
    <row r="14" spans="2:9" ht="409.6" x14ac:dyDescent="0.3">
      <c r="B14" s="388"/>
      <c r="C14" s="390"/>
      <c r="D14" s="279" t="s">
        <v>401</v>
      </c>
      <c r="E14" s="281">
        <v>0</v>
      </c>
      <c r="F14" s="281">
        <v>2019</v>
      </c>
      <c r="G14" s="281">
        <v>36000</v>
      </c>
      <c r="H14" s="281">
        <v>2022</v>
      </c>
      <c r="I14" s="282" t="s">
        <v>402</v>
      </c>
    </row>
    <row r="15" spans="2:9" ht="409.6" x14ac:dyDescent="0.3">
      <c r="B15" s="388"/>
      <c r="C15" s="390"/>
      <c r="D15" s="279" t="s">
        <v>309</v>
      </c>
      <c r="E15" s="281">
        <v>15000</v>
      </c>
      <c r="F15" s="280">
        <v>2017</v>
      </c>
      <c r="G15" s="280">
        <v>15000</v>
      </c>
      <c r="H15" s="280">
        <v>2022</v>
      </c>
      <c r="I15" s="280" t="s">
        <v>402</v>
      </c>
    </row>
    <row r="16" spans="2:9" ht="409.6" x14ac:dyDescent="0.3">
      <c r="B16" s="388"/>
      <c r="C16" s="390"/>
      <c r="D16" s="279" t="s">
        <v>310</v>
      </c>
      <c r="E16" s="279">
        <v>36502</v>
      </c>
      <c r="F16" s="279">
        <v>2018</v>
      </c>
      <c r="G16" s="279">
        <v>36000</v>
      </c>
      <c r="H16" s="279">
        <v>2022</v>
      </c>
      <c r="I16" s="280" t="s">
        <v>402</v>
      </c>
    </row>
    <row r="17" spans="2:9" ht="409.6" x14ac:dyDescent="0.3">
      <c r="B17" s="388"/>
      <c r="C17" s="391"/>
      <c r="D17" s="279" t="s">
        <v>311</v>
      </c>
      <c r="E17" s="283">
        <v>1556</v>
      </c>
      <c r="F17" s="279">
        <v>2019</v>
      </c>
      <c r="G17" s="279">
        <v>1.601</v>
      </c>
      <c r="H17" s="279">
        <v>2022</v>
      </c>
      <c r="I17" s="284" t="s">
        <v>308</v>
      </c>
    </row>
    <row r="18" spans="2:9" ht="191.4" x14ac:dyDescent="0.3">
      <c r="B18" s="279" t="s">
        <v>41</v>
      </c>
      <c r="C18" s="279" t="s">
        <v>40</v>
      </c>
      <c r="D18" s="279" t="s">
        <v>301</v>
      </c>
      <c r="E18" s="281">
        <v>90.8</v>
      </c>
      <c r="F18" s="281">
        <v>2019</v>
      </c>
      <c r="G18" s="281">
        <v>100</v>
      </c>
      <c r="H18" s="281">
        <v>2022</v>
      </c>
      <c r="I18" s="279" t="s">
        <v>302</v>
      </c>
    </row>
    <row r="19" spans="2:9" ht="208.8" x14ac:dyDescent="0.3">
      <c r="B19" s="279"/>
      <c r="C19" s="279"/>
      <c r="D19" s="279" t="s">
        <v>42</v>
      </c>
      <c r="E19" s="285">
        <v>0</v>
      </c>
      <c r="F19" s="285">
        <v>2019</v>
      </c>
      <c r="G19" s="285" t="s">
        <v>44</v>
      </c>
      <c r="H19" s="279" t="s">
        <v>304</v>
      </c>
      <c r="I19" s="279" t="s">
        <v>305</v>
      </c>
    </row>
    <row r="20" spans="2:9" ht="191.4" x14ac:dyDescent="0.3">
      <c r="B20" s="279"/>
      <c r="C20" s="279"/>
      <c r="D20" s="279" t="s">
        <v>303</v>
      </c>
      <c r="E20" s="279">
        <v>40140</v>
      </c>
      <c r="F20" s="279">
        <v>2019</v>
      </c>
      <c r="G20" s="279">
        <v>51500</v>
      </c>
      <c r="H20" s="279">
        <v>2022</v>
      </c>
      <c r="I20" s="279" t="s">
        <v>302</v>
      </c>
    </row>
    <row r="21" spans="2:9" ht="174" x14ac:dyDescent="0.3">
      <c r="B21" s="279" t="s">
        <v>46</v>
      </c>
      <c r="C21" s="279" t="s">
        <v>45</v>
      </c>
      <c r="D21" s="279" t="s">
        <v>306</v>
      </c>
      <c r="E21" s="285">
        <v>0</v>
      </c>
      <c r="F21" s="286">
        <v>2019</v>
      </c>
      <c r="G21" s="285">
        <v>0</v>
      </c>
      <c r="H21" s="285" t="s">
        <v>304</v>
      </c>
      <c r="I21" s="279" t="s">
        <v>307</v>
      </c>
    </row>
    <row r="22" spans="2:9" ht="174" x14ac:dyDescent="0.3">
      <c r="B22" s="282"/>
      <c r="C22" s="282"/>
      <c r="D22" s="282" t="s">
        <v>403</v>
      </c>
      <c r="E22" s="285">
        <v>25500</v>
      </c>
      <c r="F22" s="285">
        <v>2019</v>
      </c>
      <c r="G22" s="285">
        <v>28500</v>
      </c>
      <c r="H22" s="285">
        <v>2022</v>
      </c>
      <c r="I22" s="285" t="s">
        <v>307</v>
      </c>
    </row>
  </sheetData>
  <mergeCells count="2">
    <mergeCell ref="B13:B17"/>
    <mergeCell ref="C13:C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6"/>
  <sheetViews>
    <sheetView topLeftCell="B155" zoomScale="74" zoomScaleNormal="74" workbookViewId="0">
      <selection activeCell="E165" sqref="E165"/>
    </sheetView>
  </sheetViews>
  <sheetFormatPr defaultColWidth="9.109375" defaultRowHeight="15" x14ac:dyDescent="0.3"/>
  <cols>
    <col min="1" max="1" width="4" style="151" customWidth="1"/>
    <col min="2" max="2" width="44.88671875" style="133" customWidth="1"/>
    <col min="3" max="3" width="61.44140625" style="133" customWidth="1"/>
    <col min="4" max="4" width="24.6640625" style="133" customWidth="1"/>
    <col min="5" max="11" width="22" style="133" customWidth="1"/>
    <col min="12" max="12" width="0.109375" style="133" customWidth="1"/>
    <col min="13" max="16384" width="9.109375" style="151"/>
  </cols>
  <sheetData>
    <row r="2" spans="2:3" x14ac:dyDescent="0.3">
      <c r="B2" s="149" t="s">
        <v>12</v>
      </c>
    </row>
    <row r="3" spans="2:3" x14ac:dyDescent="0.3">
      <c r="B3" s="161"/>
    </row>
    <row r="4" spans="2:3" ht="17.25" customHeight="1" x14ac:dyDescent="0.3">
      <c r="B4" s="158" t="s">
        <v>142</v>
      </c>
      <c r="C4" s="154">
        <v>105002</v>
      </c>
    </row>
    <row r="5" spans="2:3" ht="37.5" customHeight="1" x14ac:dyDescent="0.3">
      <c r="B5" s="158" t="s">
        <v>143</v>
      </c>
      <c r="C5" s="154" t="s">
        <v>126</v>
      </c>
    </row>
    <row r="7" spans="2:3" x14ac:dyDescent="0.3">
      <c r="B7" s="149" t="s">
        <v>28</v>
      </c>
    </row>
    <row r="9" spans="2:3" x14ac:dyDescent="0.3">
      <c r="B9" s="147" t="s">
        <v>29</v>
      </c>
      <c r="C9" s="147" t="s">
        <v>30</v>
      </c>
    </row>
    <row r="10" spans="2:3" ht="33.75" customHeight="1" x14ac:dyDescent="0.3">
      <c r="B10" s="138">
        <v>1005</v>
      </c>
      <c r="C10" s="142" t="s">
        <v>32</v>
      </c>
    </row>
    <row r="11" spans="2:3" x14ac:dyDescent="0.3">
      <c r="B11" s="183"/>
    </row>
    <row r="12" spans="2:3" x14ac:dyDescent="0.3">
      <c r="B12" s="184" t="s">
        <v>31</v>
      </c>
    </row>
    <row r="13" spans="2:3" x14ac:dyDescent="0.3">
      <c r="B13" s="183"/>
    </row>
    <row r="14" spans="2:3" ht="73.5" customHeight="1" x14ac:dyDescent="0.3">
      <c r="B14" s="147" t="s">
        <v>171</v>
      </c>
      <c r="C14" s="142" t="s">
        <v>175</v>
      </c>
    </row>
    <row r="15" spans="2:3" ht="27.6" x14ac:dyDescent="0.3">
      <c r="B15" s="147" t="s">
        <v>172</v>
      </c>
      <c r="C15" s="154"/>
    </row>
    <row r="16" spans="2:3" ht="39.75" customHeight="1" x14ac:dyDescent="0.3">
      <c r="B16" s="147" t="s">
        <v>173</v>
      </c>
      <c r="C16" s="154" t="s">
        <v>126</v>
      </c>
    </row>
    <row r="17" spans="2:12" ht="26.25" customHeight="1" x14ac:dyDescent="0.3">
      <c r="B17" s="147" t="s">
        <v>174</v>
      </c>
      <c r="C17" s="185">
        <v>1005</v>
      </c>
      <c r="D17" s="392" t="s">
        <v>263</v>
      </c>
      <c r="E17" s="394"/>
      <c r="F17" s="394"/>
      <c r="G17" s="394"/>
      <c r="H17" s="394"/>
      <c r="I17" s="394"/>
      <c r="J17" s="394"/>
      <c r="K17" s="394"/>
      <c r="L17" s="393"/>
    </row>
    <row r="18" spans="2:12" ht="49.5" customHeight="1" x14ac:dyDescent="0.3">
      <c r="B18" s="142" t="s">
        <v>153</v>
      </c>
      <c r="C18" s="186">
        <v>11001</v>
      </c>
      <c r="D18" s="187" t="s">
        <v>264</v>
      </c>
      <c r="E18" s="187" t="s">
        <v>265</v>
      </c>
      <c r="F18" s="187" t="s">
        <v>51</v>
      </c>
      <c r="G18" s="187" t="s">
        <v>266</v>
      </c>
      <c r="H18" s="187" t="s">
        <v>52</v>
      </c>
      <c r="I18" s="187" t="s">
        <v>53</v>
      </c>
      <c r="J18" s="187" t="s">
        <v>267</v>
      </c>
      <c r="K18" s="187" t="s">
        <v>268</v>
      </c>
      <c r="L18" s="188" t="s">
        <v>269</v>
      </c>
    </row>
    <row r="19" spans="2:12" ht="55.2" x14ac:dyDescent="0.3">
      <c r="B19" s="21" t="s">
        <v>64</v>
      </c>
      <c r="C19" s="22" t="s">
        <v>65</v>
      </c>
      <c r="D19" s="189"/>
      <c r="E19" s="189"/>
      <c r="F19" s="189"/>
      <c r="G19" s="189"/>
      <c r="H19" s="189"/>
      <c r="I19" s="189"/>
      <c r="J19" s="189"/>
      <c r="K19" s="189"/>
      <c r="L19" s="190"/>
    </row>
    <row r="20" spans="2:12" ht="55.2" x14ac:dyDescent="0.3">
      <c r="B20" s="142" t="s">
        <v>146</v>
      </c>
      <c r="C20" s="22" t="s">
        <v>145</v>
      </c>
      <c r="D20" s="189"/>
      <c r="E20" s="189"/>
      <c r="F20" s="189"/>
      <c r="G20" s="189"/>
      <c r="H20" s="189"/>
      <c r="I20" s="189"/>
      <c r="J20" s="189"/>
      <c r="K20" s="189"/>
      <c r="L20" s="190"/>
    </row>
    <row r="21" spans="2:12" ht="30.75" customHeight="1" x14ac:dyDescent="0.3">
      <c r="B21" s="142" t="s">
        <v>68</v>
      </c>
      <c r="C21" s="186" t="s">
        <v>105</v>
      </c>
      <c r="D21" s="189"/>
      <c r="E21" s="189"/>
      <c r="F21" s="189"/>
      <c r="G21" s="189"/>
      <c r="H21" s="189"/>
      <c r="I21" s="189"/>
      <c r="J21" s="189"/>
      <c r="K21" s="189"/>
      <c r="L21" s="190"/>
    </row>
    <row r="22" spans="2:12" ht="36" customHeight="1" x14ac:dyDescent="0.3">
      <c r="B22" s="142" t="s">
        <v>147</v>
      </c>
      <c r="C22" s="186" t="s">
        <v>148</v>
      </c>
      <c r="D22" s="189"/>
      <c r="E22" s="189"/>
      <c r="F22" s="189"/>
      <c r="G22" s="189"/>
      <c r="H22" s="189"/>
      <c r="I22" s="189"/>
      <c r="J22" s="189"/>
      <c r="K22" s="189"/>
      <c r="L22" s="190"/>
    </row>
    <row r="23" spans="2:12" x14ac:dyDescent="0.3">
      <c r="B23" s="392" t="s">
        <v>149</v>
      </c>
      <c r="C23" s="393"/>
      <c r="D23" s="191"/>
      <c r="E23" s="191"/>
      <c r="F23" s="191"/>
      <c r="G23" s="191"/>
      <c r="H23" s="191"/>
      <c r="I23" s="191"/>
      <c r="J23" s="191"/>
      <c r="K23" s="191"/>
      <c r="L23" s="192"/>
    </row>
    <row r="24" spans="2:12" ht="30" customHeight="1" x14ac:dyDescent="0.3">
      <c r="B24" s="193" t="s">
        <v>150</v>
      </c>
      <c r="C24" s="194"/>
      <c r="D24" s="195">
        <v>100</v>
      </c>
      <c r="E24" s="195">
        <v>102</v>
      </c>
      <c r="F24" s="195">
        <v>104</v>
      </c>
      <c r="G24" s="195">
        <v>104</v>
      </c>
      <c r="H24" s="195">
        <v>104</v>
      </c>
      <c r="I24" s="195">
        <v>104</v>
      </c>
      <c r="J24" s="195">
        <v>104</v>
      </c>
      <c r="K24" s="195">
        <v>104</v>
      </c>
      <c r="L24" s="196"/>
    </row>
    <row r="25" spans="2:12" ht="15" customHeight="1" x14ac:dyDescent="0.3">
      <c r="B25" s="197" t="s">
        <v>151</v>
      </c>
      <c r="C25" s="194"/>
      <c r="D25" s="198">
        <f>SUM('Հավելված 3 Մաս 2'!E20)</f>
        <v>646.5</v>
      </c>
      <c r="E25" s="198">
        <f>SUM('Հավելված 3 Մաս 2'!F20)</f>
        <v>780.5</v>
      </c>
      <c r="F25" s="198">
        <f>SUM('Հավելված 3 Մաս 2'!G20)</f>
        <v>207.75</v>
      </c>
      <c r="G25" s="198">
        <f>SUM('Հավելված 3 Մաս 2'!H20)</f>
        <v>415.5</v>
      </c>
      <c r="H25" s="198">
        <f>SUM('Հավելված 3 Մաս 2'!I20)</f>
        <v>623.25</v>
      </c>
      <c r="I25" s="198">
        <f>SUM('Հավելված 3 Մաս 2'!J20)</f>
        <v>831</v>
      </c>
      <c r="J25" s="198">
        <f>SUM('Հավելված 3 Մաս 2'!K20)</f>
        <v>831</v>
      </c>
      <c r="K25" s="198">
        <f>SUM('Հավելված 3 Մաս 2'!L20)</f>
        <v>831</v>
      </c>
      <c r="L25" s="23"/>
    </row>
    <row r="26" spans="2:12" ht="15" customHeight="1" x14ac:dyDescent="0.3"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2:12" ht="29.25" customHeight="1" x14ac:dyDescent="0.3">
      <c r="B27" s="199" t="s">
        <v>152</v>
      </c>
      <c r="C27" s="186">
        <v>1005</v>
      </c>
      <c r="D27" s="392" t="s">
        <v>263</v>
      </c>
      <c r="E27" s="394"/>
      <c r="F27" s="394"/>
      <c r="G27" s="394"/>
      <c r="H27" s="394"/>
      <c r="I27" s="394"/>
      <c r="J27" s="394"/>
      <c r="K27" s="394"/>
      <c r="L27" s="393"/>
    </row>
    <row r="28" spans="2:12" ht="37.5" customHeight="1" x14ac:dyDescent="0.3">
      <c r="B28" s="199" t="s">
        <v>153</v>
      </c>
      <c r="C28" s="186">
        <v>12001</v>
      </c>
      <c r="D28" s="187" t="s">
        <v>264</v>
      </c>
      <c r="E28" s="187" t="s">
        <v>265</v>
      </c>
      <c r="F28" s="187" t="s">
        <v>51</v>
      </c>
      <c r="G28" s="187" t="s">
        <v>266</v>
      </c>
      <c r="H28" s="187" t="s">
        <v>52</v>
      </c>
      <c r="I28" s="187" t="s">
        <v>53</v>
      </c>
      <c r="J28" s="187" t="s">
        <v>267</v>
      </c>
      <c r="K28" s="187" t="s">
        <v>268</v>
      </c>
      <c r="L28" s="188" t="s">
        <v>269</v>
      </c>
    </row>
    <row r="29" spans="2:12" ht="69" x14ac:dyDescent="0.3">
      <c r="B29" s="199" t="s">
        <v>154</v>
      </c>
      <c r="C29" s="186" t="s">
        <v>155</v>
      </c>
      <c r="D29" s="189"/>
      <c r="E29" s="189"/>
      <c r="F29" s="189"/>
      <c r="G29" s="189"/>
      <c r="H29" s="189"/>
      <c r="I29" s="189"/>
      <c r="J29" s="189"/>
      <c r="K29" s="189"/>
      <c r="L29" s="190"/>
    </row>
    <row r="30" spans="2:12" ht="69" x14ac:dyDescent="0.3">
      <c r="B30" s="199" t="s">
        <v>156</v>
      </c>
      <c r="C30" s="186" t="s">
        <v>157</v>
      </c>
      <c r="D30" s="189"/>
      <c r="E30" s="189"/>
      <c r="F30" s="189"/>
      <c r="G30" s="189"/>
      <c r="H30" s="189"/>
      <c r="I30" s="189"/>
      <c r="J30" s="189"/>
      <c r="K30" s="189"/>
      <c r="L30" s="190"/>
    </row>
    <row r="31" spans="2:12" x14ac:dyDescent="0.3">
      <c r="B31" s="199" t="s">
        <v>158</v>
      </c>
      <c r="C31" s="186" t="s">
        <v>159</v>
      </c>
      <c r="D31" s="189"/>
      <c r="E31" s="189"/>
      <c r="F31" s="189"/>
      <c r="G31" s="189"/>
      <c r="H31" s="189"/>
      <c r="I31" s="189"/>
      <c r="J31" s="189"/>
      <c r="K31" s="189"/>
      <c r="L31" s="190"/>
    </row>
    <row r="32" spans="2:12" ht="41.4" x14ac:dyDescent="0.3">
      <c r="B32" s="199" t="s">
        <v>160</v>
      </c>
      <c r="C32" s="186" t="s">
        <v>161</v>
      </c>
      <c r="D32" s="189"/>
      <c r="E32" s="189"/>
      <c r="F32" s="189"/>
      <c r="G32" s="189"/>
      <c r="H32" s="189"/>
      <c r="I32" s="189"/>
      <c r="J32" s="189"/>
      <c r="K32" s="189"/>
      <c r="L32" s="190"/>
    </row>
    <row r="33" spans="2:12" ht="27.75" customHeight="1" x14ac:dyDescent="0.3">
      <c r="B33" s="397" t="s">
        <v>162</v>
      </c>
      <c r="C33" s="398"/>
      <c r="D33" s="191"/>
      <c r="E33" s="191"/>
      <c r="F33" s="191"/>
      <c r="G33" s="191"/>
      <c r="H33" s="191"/>
      <c r="I33" s="191"/>
      <c r="J33" s="191"/>
      <c r="K33" s="191"/>
      <c r="L33" s="192"/>
    </row>
    <row r="34" spans="2:12" x14ac:dyDescent="0.3">
      <c r="B34" s="200" t="s">
        <v>150</v>
      </c>
      <c r="C34" s="186"/>
      <c r="D34" s="196"/>
      <c r="E34" s="196"/>
      <c r="F34" s="196"/>
      <c r="G34" s="196"/>
      <c r="H34" s="196"/>
      <c r="I34" s="196"/>
      <c r="J34" s="196"/>
      <c r="K34" s="196"/>
      <c r="L34" s="196"/>
    </row>
    <row r="35" spans="2:12" ht="17.25" customHeight="1" x14ac:dyDescent="0.3">
      <c r="B35" s="200" t="s">
        <v>163</v>
      </c>
      <c r="C35" s="186"/>
      <c r="D35" s="23">
        <v>35059</v>
      </c>
      <c r="E35" s="23">
        <v>37652</v>
      </c>
      <c r="F35" s="23">
        <v>37325</v>
      </c>
      <c r="G35" s="23">
        <v>37325</v>
      </c>
      <c r="H35" s="23">
        <v>37325</v>
      </c>
      <c r="I35" s="23">
        <v>37325</v>
      </c>
      <c r="J35" s="23">
        <v>37325</v>
      </c>
      <c r="K35" s="23">
        <v>37325</v>
      </c>
      <c r="L35" s="23"/>
    </row>
    <row r="36" spans="2:12" ht="17.25" customHeight="1" x14ac:dyDescent="0.3">
      <c r="B36" s="200" t="s">
        <v>151</v>
      </c>
      <c r="C36" s="186"/>
      <c r="D36" s="201">
        <f>SUM('Հավելված 3 Մաս 2'!E26)</f>
        <v>11050840.800000001</v>
      </c>
      <c r="E36" s="201">
        <f>SUM('Հավելված 3 Մաս 2'!F26)</f>
        <v>11668942.199999999</v>
      </c>
      <c r="F36" s="201">
        <f>SUM('Հավելված 3 Մաս 2'!G26)</f>
        <v>2850171</v>
      </c>
      <c r="G36" s="201">
        <f>SUM('Հավելված 3 Մաս 2'!H26)</f>
        <v>5700342</v>
      </c>
      <c r="H36" s="201">
        <f>SUM('Հավելված 3 Մաս 2'!I26)</f>
        <v>8550513</v>
      </c>
      <c r="I36" s="201">
        <f>SUM('Հավելված 3 Մաս 2'!J26)</f>
        <v>11400684</v>
      </c>
      <c r="J36" s="201">
        <f>SUM('Հավելված 3 Մաս 2'!K26)</f>
        <v>11400684</v>
      </c>
      <c r="K36" s="201">
        <f>SUM('Հավելված 3 Մաս 2'!L26)</f>
        <v>11400684</v>
      </c>
      <c r="L36" s="23"/>
    </row>
    <row r="37" spans="2:12" ht="17.25" customHeight="1" x14ac:dyDescent="0.3"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2:12" x14ac:dyDescent="0.3">
      <c r="B38" s="199" t="s">
        <v>152</v>
      </c>
      <c r="C38" s="186">
        <v>1005</v>
      </c>
      <c r="D38" s="392" t="s">
        <v>263</v>
      </c>
      <c r="E38" s="394"/>
      <c r="F38" s="394"/>
      <c r="G38" s="394"/>
      <c r="H38" s="394"/>
      <c r="I38" s="394"/>
      <c r="J38" s="394"/>
      <c r="K38" s="394"/>
      <c r="L38" s="393"/>
    </row>
    <row r="39" spans="2:12" ht="29.25" customHeight="1" x14ac:dyDescent="0.3">
      <c r="B39" s="199" t="s">
        <v>153</v>
      </c>
      <c r="C39" s="186">
        <v>12002</v>
      </c>
      <c r="D39" s="187" t="s">
        <v>264</v>
      </c>
      <c r="E39" s="187" t="s">
        <v>265</v>
      </c>
      <c r="F39" s="187" t="s">
        <v>51</v>
      </c>
      <c r="G39" s="187" t="s">
        <v>266</v>
      </c>
      <c r="H39" s="187" t="s">
        <v>52</v>
      </c>
      <c r="I39" s="187" t="s">
        <v>53</v>
      </c>
      <c r="J39" s="187" t="s">
        <v>267</v>
      </c>
      <c r="K39" s="187" t="s">
        <v>268</v>
      </c>
      <c r="L39" s="188" t="s">
        <v>269</v>
      </c>
    </row>
    <row r="40" spans="2:12" x14ac:dyDescent="0.3">
      <c r="B40" s="199" t="s">
        <v>154</v>
      </c>
      <c r="C40" s="186" t="s">
        <v>164</v>
      </c>
      <c r="D40" s="189"/>
      <c r="E40" s="189"/>
      <c r="F40" s="189"/>
      <c r="G40" s="189"/>
      <c r="H40" s="189"/>
      <c r="I40" s="189"/>
      <c r="J40" s="189"/>
      <c r="K40" s="189"/>
      <c r="L40" s="190"/>
    </row>
    <row r="41" spans="2:12" x14ac:dyDescent="0.3">
      <c r="B41" s="199" t="s">
        <v>156</v>
      </c>
      <c r="C41" s="186" t="s">
        <v>165</v>
      </c>
      <c r="D41" s="189"/>
      <c r="E41" s="189"/>
      <c r="F41" s="189"/>
      <c r="G41" s="189"/>
      <c r="H41" s="189"/>
      <c r="I41" s="189"/>
      <c r="J41" s="189"/>
      <c r="K41" s="189"/>
      <c r="L41" s="190"/>
    </row>
    <row r="42" spans="2:12" x14ac:dyDescent="0.3">
      <c r="B42" s="199" t="s">
        <v>158</v>
      </c>
      <c r="C42" s="186" t="s">
        <v>159</v>
      </c>
      <c r="D42" s="189"/>
      <c r="E42" s="189"/>
      <c r="F42" s="189"/>
      <c r="G42" s="189"/>
      <c r="H42" s="189"/>
      <c r="I42" s="189"/>
      <c r="J42" s="189"/>
      <c r="K42" s="189"/>
      <c r="L42" s="190"/>
    </row>
    <row r="43" spans="2:12" ht="27.6" x14ac:dyDescent="0.3">
      <c r="B43" s="199" t="s">
        <v>160</v>
      </c>
      <c r="C43" s="186" t="s">
        <v>166</v>
      </c>
      <c r="D43" s="189"/>
      <c r="E43" s="189"/>
      <c r="F43" s="189"/>
      <c r="G43" s="189"/>
      <c r="H43" s="189"/>
      <c r="I43" s="189"/>
      <c r="J43" s="189"/>
      <c r="K43" s="189"/>
      <c r="L43" s="190"/>
    </row>
    <row r="44" spans="2:12" ht="22.5" customHeight="1" x14ac:dyDescent="0.3">
      <c r="B44" s="392" t="s">
        <v>149</v>
      </c>
      <c r="C44" s="393"/>
      <c r="D44" s="191"/>
      <c r="E44" s="191"/>
      <c r="F44" s="191"/>
      <c r="G44" s="191"/>
      <c r="H44" s="191"/>
      <c r="I44" s="191"/>
      <c r="J44" s="191"/>
      <c r="K44" s="191"/>
      <c r="L44" s="192"/>
    </row>
    <row r="45" spans="2:12" x14ac:dyDescent="0.3">
      <c r="B45" s="200" t="s">
        <v>167</v>
      </c>
      <c r="C45" s="142"/>
      <c r="D45" s="202">
        <v>433</v>
      </c>
      <c r="E45" s="202">
        <v>397</v>
      </c>
      <c r="F45" s="202">
        <v>261</v>
      </c>
      <c r="G45" s="202">
        <v>261</v>
      </c>
      <c r="H45" s="202">
        <v>261</v>
      </c>
      <c r="I45" s="202">
        <v>261</v>
      </c>
      <c r="J45" s="202">
        <v>166</v>
      </c>
      <c r="K45" s="202">
        <v>71</v>
      </c>
      <c r="L45" s="196"/>
    </row>
    <row r="46" spans="2:12" x14ac:dyDescent="0.3">
      <c r="B46" s="200" t="s">
        <v>405</v>
      </c>
      <c r="C46" s="142"/>
      <c r="D46" s="202">
        <v>50</v>
      </c>
      <c r="E46" s="202">
        <v>50</v>
      </c>
      <c r="F46" s="202"/>
      <c r="G46" s="202"/>
      <c r="H46" s="202"/>
      <c r="I46" s="202">
        <v>75</v>
      </c>
      <c r="J46" s="202">
        <v>75</v>
      </c>
      <c r="K46" s="202">
        <v>75</v>
      </c>
      <c r="L46" s="23"/>
    </row>
    <row r="47" spans="2:12" ht="17.25" customHeight="1" x14ac:dyDescent="0.3">
      <c r="B47" s="200" t="s">
        <v>151</v>
      </c>
      <c r="C47" s="142"/>
      <c r="D47" s="201">
        <f>SUM('Հավելված 3 Մաս 2'!E33)</f>
        <v>259989.8</v>
      </c>
      <c r="E47" s="201">
        <f>SUM('Հավելված 3 Մաս 2'!F33)</f>
        <v>238200</v>
      </c>
      <c r="F47" s="201">
        <f>SUM('Հավելված 3 Մաս 2'!G33)</f>
        <v>61074</v>
      </c>
      <c r="G47" s="201">
        <f>SUM('Հավելված 3 Մաս 2'!H33)</f>
        <v>117450</v>
      </c>
      <c r="H47" s="201">
        <f>SUM('Հավելված 3 Մաս 2'!I33)</f>
        <v>176175</v>
      </c>
      <c r="I47" s="201">
        <f>SUM('Հավելված 3 Մաս 2'!J33)</f>
        <v>234900</v>
      </c>
      <c r="J47" s="201">
        <f>SUM('Հավելված 3 Մաս 2'!K33)</f>
        <v>146400</v>
      </c>
      <c r="K47" s="201">
        <f>SUM('Հավելված 3 Մաս 2'!L33)</f>
        <v>63900</v>
      </c>
      <c r="L47" s="23"/>
    </row>
    <row r="48" spans="2:12" ht="17.25" customHeight="1" x14ac:dyDescent="0.3"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2:12" x14ac:dyDescent="0.3">
      <c r="B49" s="199" t="s">
        <v>152</v>
      </c>
      <c r="C49" s="142">
        <v>1005</v>
      </c>
      <c r="D49" s="392" t="s">
        <v>263</v>
      </c>
      <c r="E49" s="394"/>
      <c r="F49" s="394"/>
      <c r="G49" s="394"/>
      <c r="H49" s="394"/>
      <c r="I49" s="394"/>
      <c r="J49" s="394"/>
      <c r="K49" s="394"/>
      <c r="L49" s="393"/>
    </row>
    <row r="50" spans="2:12" ht="409.6" x14ac:dyDescent="0.3">
      <c r="B50" s="199" t="s">
        <v>153</v>
      </c>
      <c r="C50" s="142">
        <v>12003</v>
      </c>
      <c r="D50" s="187" t="s">
        <v>264</v>
      </c>
      <c r="E50" s="187" t="s">
        <v>265</v>
      </c>
      <c r="F50" s="187" t="s">
        <v>51</v>
      </c>
      <c r="G50" s="187" t="s">
        <v>266</v>
      </c>
      <c r="H50" s="187" t="s">
        <v>52</v>
      </c>
      <c r="I50" s="187" t="s">
        <v>53</v>
      </c>
      <c r="J50" s="187" t="s">
        <v>267</v>
      </c>
      <c r="K50" s="187" t="s">
        <v>268</v>
      </c>
      <c r="L50" s="188" t="s">
        <v>269</v>
      </c>
    </row>
    <row r="51" spans="2:12" ht="55.2" x14ac:dyDescent="0.3">
      <c r="B51" s="199" t="s">
        <v>154</v>
      </c>
      <c r="C51" s="186" t="s">
        <v>168</v>
      </c>
      <c r="D51" s="189"/>
      <c r="E51" s="189"/>
      <c r="F51" s="189"/>
      <c r="G51" s="189"/>
      <c r="H51" s="189"/>
      <c r="I51" s="189"/>
      <c r="J51" s="189"/>
      <c r="K51" s="189"/>
      <c r="L51" s="190"/>
    </row>
    <row r="52" spans="2:12" ht="59.25" customHeight="1" x14ac:dyDescent="0.3">
      <c r="B52" s="199" t="s">
        <v>156</v>
      </c>
      <c r="C52" s="186" t="s">
        <v>169</v>
      </c>
      <c r="D52" s="189"/>
      <c r="E52" s="189"/>
      <c r="F52" s="189"/>
      <c r="G52" s="189"/>
      <c r="H52" s="189"/>
      <c r="I52" s="189"/>
      <c r="J52" s="189"/>
      <c r="K52" s="189"/>
      <c r="L52" s="190"/>
    </row>
    <row r="53" spans="2:12" ht="24.75" customHeight="1" x14ac:dyDescent="0.3">
      <c r="B53" s="199" t="s">
        <v>158</v>
      </c>
      <c r="C53" s="186" t="s">
        <v>159</v>
      </c>
      <c r="D53" s="189"/>
      <c r="E53" s="189"/>
      <c r="F53" s="189"/>
      <c r="G53" s="189"/>
      <c r="H53" s="189"/>
      <c r="I53" s="189"/>
      <c r="J53" s="189"/>
      <c r="K53" s="189"/>
      <c r="L53" s="190"/>
    </row>
    <row r="54" spans="2:12" ht="41.4" x14ac:dyDescent="0.3">
      <c r="B54" s="199" t="s">
        <v>160</v>
      </c>
      <c r="C54" s="186" t="s">
        <v>170</v>
      </c>
      <c r="D54" s="189"/>
      <c r="E54" s="189"/>
      <c r="F54" s="189"/>
      <c r="G54" s="189"/>
      <c r="H54" s="189"/>
      <c r="I54" s="189"/>
      <c r="J54" s="189"/>
      <c r="K54" s="189"/>
      <c r="L54" s="190"/>
    </row>
    <row r="55" spans="2:12" ht="29.25" customHeight="1" x14ac:dyDescent="0.3">
      <c r="B55" s="392" t="s">
        <v>149</v>
      </c>
      <c r="C55" s="393"/>
      <c r="D55" s="191"/>
      <c r="E55" s="191"/>
      <c r="F55" s="191"/>
      <c r="G55" s="191"/>
      <c r="H55" s="191"/>
      <c r="I55" s="191"/>
      <c r="J55" s="191"/>
      <c r="K55" s="191"/>
      <c r="L55" s="192"/>
    </row>
    <row r="56" spans="2:12" x14ac:dyDescent="0.3">
      <c r="B56" s="200" t="s">
        <v>213</v>
      </c>
      <c r="C56" s="142"/>
      <c r="D56" s="196"/>
      <c r="E56" s="196"/>
      <c r="F56" s="196"/>
      <c r="G56" s="196"/>
      <c r="H56" s="196"/>
      <c r="I56" s="196"/>
      <c r="J56" s="196"/>
      <c r="K56" s="196"/>
      <c r="L56" s="196"/>
    </row>
    <row r="57" spans="2:12" ht="17.25" customHeight="1" x14ac:dyDescent="0.3">
      <c r="B57" s="200" t="s">
        <v>214</v>
      </c>
      <c r="C57" s="142"/>
      <c r="D57" s="195">
        <v>100</v>
      </c>
      <c r="E57" s="195">
        <v>102</v>
      </c>
      <c r="F57" s="195">
        <v>104</v>
      </c>
      <c r="G57" s="195">
        <v>104</v>
      </c>
      <c r="H57" s="195">
        <v>104</v>
      </c>
      <c r="I57" s="195">
        <v>104</v>
      </c>
      <c r="J57" s="195">
        <v>104</v>
      </c>
      <c r="K57" s="195">
        <v>104</v>
      </c>
      <c r="L57" s="23"/>
    </row>
    <row r="58" spans="2:12" ht="17.25" customHeight="1" x14ac:dyDescent="0.3">
      <c r="B58" s="200" t="s">
        <v>151</v>
      </c>
      <c r="C58" s="142"/>
      <c r="D58" s="201">
        <f>SUM('Հավելված 3 Մաս 2'!E38)</f>
        <v>159746.9</v>
      </c>
      <c r="E58" s="201">
        <f>SUM('Հավելված 3 Մաս 2'!F38)</f>
        <v>162600</v>
      </c>
      <c r="F58" s="201">
        <f>SUM('Հավելված 3 Մաս 2'!G38)</f>
        <v>43212</v>
      </c>
      <c r="G58" s="201">
        <f>SUM('Հավելված 3 Մաս 2'!H38)</f>
        <v>83100</v>
      </c>
      <c r="H58" s="201">
        <f>SUM('Հավելված 3 Մաս 2'!I38)</f>
        <v>124650</v>
      </c>
      <c r="I58" s="201">
        <f>SUM('Հավելված 3 Մաս 2'!J38)</f>
        <v>166200</v>
      </c>
      <c r="J58" s="201">
        <f>SUM('Հավելված 3 Մաս 2'!K38)</f>
        <v>166200</v>
      </c>
      <c r="K58" s="201">
        <f>SUM('Հավելված 3 Մաս 2'!L38)</f>
        <v>166200</v>
      </c>
      <c r="L58" s="23"/>
    </row>
    <row r="59" spans="2:12" ht="17.25" customHeight="1" x14ac:dyDescent="0.3"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</row>
    <row r="60" spans="2:12" x14ac:dyDescent="0.3">
      <c r="B60" s="147" t="s">
        <v>176</v>
      </c>
      <c r="C60" s="147" t="s">
        <v>177</v>
      </c>
    </row>
    <row r="61" spans="2:12" ht="30" customHeight="1" x14ac:dyDescent="0.3">
      <c r="B61" s="138">
        <v>1068</v>
      </c>
      <c r="C61" s="142" t="s">
        <v>178</v>
      </c>
    </row>
    <row r="62" spans="2:12" x14ac:dyDescent="0.3">
      <c r="B62" s="184" t="s">
        <v>179</v>
      </c>
    </row>
    <row r="63" spans="2:12" ht="17.25" customHeight="1" x14ac:dyDescent="0.3">
      <c r="B63" s="199" t="s">
        <v>152</v>
      </c>
      <c r="C63" s="186">
        <v>1068</v>
      </c>
      <c r="D63" s="392" t="s">
        <v>263</v>
      </c>
      <c r="E63" s="394"/>
      <c r="F63" s="394"/>
      <c r="G63" s="394"/>
      <c r="H63" s="394"/>
      <c r="I63" s="394"/>
      <c r="J63" s="394"/>
      <c r="K63" s="394"/>
      <c r="L63" s="393"/>
    </row>
    <row r="64" spans="2:12" ht="409.6" x14ac:dyDescent="0.3">
      <c r="B64" s="199" t="s">
        <v>153</v>
      </c>
      <c r="C64" s="186">
        <v>11001</v>
      </c>
      <c r="D64" s="187" t="s">
        <v>264</v>
      </c>
      <c r="E64" s="187" t="s">
        <v>265</v>
      </c>
      <c r="F64" s="187" t="s">
        <v>51</v>
      </c>
      <c r="G64" s="187" t="s">
        <v>266</v>
      </c>
      <c r="H64" s="187" t="s">
        <v>52</v>
      </c>
      <c r="I64" s="187" t="s">
        <v>53</v>
      </c>
      <c r="J64" s="187" t="s">
        <v>267</v>
      </c>
      <c r="K64" s="187" t="s">
        <v>268</v>
      </c>
      <c r="L64" s="188" t="s">
        <v>269</v>
      </c>
    </row>
    <row r="65" spans="2:12" ht="27.6" x14ac:dyDescent="0.3">
      <c r="B65" s="199" t="s">
        <v>154</v>
      </c>
      <c r="C65" s="186" t="s">
        <v>180</v>
      </c>
      <c r="D65" s="189"/>
      <c r="E65" s="189"/>
      <c r="F65" s="189"/>
      <c r="G65" s="189"/>
      <c r="H65" s="189"/>
      <c r="I65" s="189"/>
      <c r="J65" s="189"/>
      <c r="K65" s="189"/>
      <c r="L65" s="190"/>
    </row>
    <row r="66" spans="2:12" ht="27.6" x14ac:dyDescent="0.3">
      <c r="B66" s="199" t="s">
        <v>156</v>
      </c>
      <c r="C66" s="186" t="s">
        <v>181</v>
      </c>
      <c r="D66" s="189"/>
      <c r="E66" s="189"/>
      <c r="F66" s="189"/>
      <c r="G66" s="189"/>
      <c r="H66" s="189"/>
      <c r="I66" s="189"/>
      <c r="J66" s="189"/>
      <c r="K66" s="189"/>
      <c r="L66" s="190"/>
    </row>
    <row r="67" spans="2:12" x14ac:dyDescent="0.3">
      <c r="B67" s="199" t="s">
        <v>158</v>
      </c>
      <c r="C67" s="186" t="s">
        <v>182</v>
      </c>
      <c r="D67" s="189"/>
      <c r="E67" s="189"/>
      <c r="F67" s="189"/>
      <c r="G67" s="189"/>
      <c r="H67" s="189"/>
      <c r="I67" s="189"/>
      <c r="J67" s="189"/>
      <c r="K67" s="189"/>
      <c r="L67" s="190"/>
    </row>
    <row r="68" spans="2:12" ht="27.6" x14ac:dyDescent="0.3">
      <c r="B68" s="199" t="s">
        <v>208</v>
      </c>
      <c r="C68" s="186" t="s">
        <v>148</v>
      </c>
      <c r="D68" s="189"/>
      <c r="E68" s="189"/>
      <c r="F68" s="189"/>
      <c r="G68" s="189"/>
      <c r="H68" s="189"/>
      <c r="I68" s="189"/>
      <c r="J68" s="189"/>
      <c r="K68" s="189"/>
      <c r="L68" s="190"/>
    </row>
    <row r="69" spans="2:12" ht="20.25" customHeight="1" x14ac:dyDescent="0.3">
      <c r="B69" s="397" t="s">
        <v>162</v>
      </c>
      <c r="C69" s="398"/>
      <c r="D69" s="191"/>
      <c r="E69" s="191"/>
      <c r="F69" s="191"/>
      <c r="G69" s="191"/>
      <c r="H69" s="191"/>
      <c r="I69" s="191"/>
      <c r="J69" s="191"/>
      <c r="K69" s="191"/>
      <c r="L69" s="192"/>
    </row>
    <row r="70" spans="2:12" ht="39.75" customHeight="1" x14ac:dyDescent="0.3">
      <c r="B70" s="199" t="s">
        <v>183</v>
      </c>
      <c r="C70" s="186"/>
      <c r="D70" s="202">
        <v>12733</v>
      </c>
      <c r="E70" s="202">
        <v>12594</v>
      </c>
      <c r="F70" s="204">
        <f>SUM(I70*0.25)</f>
        <v>3163.25</v>
      </c>
      <c r="G70" s="204">
        <f>SUM(I70*0.5)</f>
        <v>6326.5</v>
      </c>
      <c r="H70" s="204">
        <f>SUM(I70*0.75)</f>
        <v>9489.75</v>
      </c>
      <c r="I70" s="205">
        <v>12653</v>
      </c>
      <c r="J70" s="205">
        <v>9403</v>
      </c>
      <c r="K70" s="205">
        <v>3403</v>
      </c>
      <c r="L70" s="196"/>
    </row>
    <row r="71" spans="2:12" ht="17.25" customHeight="1" x14ac:dyDescent="0.3">
      <c r="B71" s="200" t="s">
        <v>151</v>
      </c>
      <c r="C71" s="206"/>
      <c r="D71" s="201">
        <f>SUM('Հավելված 3 Մաս 2'!E52)</f>
        <v>13653.2</v>
      </c>
      <c r="E71" s="201">
        <f>SUM('Հավելված 3 Մաս 2'!F52)</f>
        <v>18226</v>
      </c>
      <c r="F71" s="201">
        <f>SUM('Հավելված 3 Մաս 2'!G52)</f>
        <v>4261.5749999999998</v>
      </c>
      <c r="G71" s="201">
        <f>SUM('Հավելված 3 Մաս 2'!H52)</f>
        <v>8523.15</v>
      </c>
      <c r="H71" s="201">
        <f>SUM('Հավելված 3 Մաս 2'!I52)</f>
        <v>12784.724999999999</v>
      </c>
      <c r="I71" s="201">
        <f>SUM('Հավելված 3 Մաս 2'!J52)</f>
        <v>17046.3</v>
      </c>
      <c r="J71" s="201">
        <f>SUM('Հավելված 3 Մաս 2'!K52)</f>
        <v>14119.9</v>
      </c>
      <c r="K71" s="201">
        <f>SUM('Հավելված 3 Մաս 2'!L52)</f>
        <v>7293.9</v>
      </c>
      <c r="L71" s="23"/>
    </row>
    <row r="72" spans="2:12" ht="17.25" customHeight="1" x14ac:dyDescent="0.3"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</row>
    <row r="73" spans="2:12" ht="17.25" customHeight="1" x14ac:dyDescent="0.3">
      <c r="B73" s="199" t="s">
        <v>152</v>
      </c>
      <c r="C73" s="186">
        <v>1068</v>
      </c>
      <c r="D73" s="392" t="s">
        <v>263</v>
      </c>
      <c r="E73" s="394"/>
      <c r="F73" s="394"/>
      <c r="G73" s="394"/>
      <c r="H73" s="394"/>
      <c r="I73" s="394"/>
      <c r="J73" s="394"/>
      <c r="K73" s="394"/>
      <c r="L73" s="393"/>
    </row>
    <row r="74" spans="2:12" ht="30" customHeight="1" x14ac:dyDescent="0.3">
      <c r="B74" s="199" t="s">
        <v>153</v>
      </c>
      <c r="C74" s="186" t="s">
        <v>215</v>
      </c>
      <c r="D74" s="187" t="s">
        <v>264</v>
      </c>
      <c r="E74" s="187" t="s">
        <v>265</v>
      </c>
      <c r="F74" s="187" t="s">
        <v>51</v>
      </c>
      <c r="G74" s="187" t="s">
        <v>266</v>
      </c>
      <c r="H74" s="187" t="s">
        <v>52</v>
      </c>
      <c r="I74" s="187" t="s">
        <v>53</v>
      </c>
      <c r="J74" s="187" t="s">
        <v>267</v>
      </c>
      <c r="K74" s="187" t="s">
        <v>268</v>
      </c>
      <c r="L74" s="188" t="s">
        <v>269</v>
      </c>
    </row>
    <row r="75" spans="2:12" ht="41.25" customHeight="1" x14ac:dyDescent="0.3">
      <c r="B75" s="199" t="s">
        <v>154</v>
      </c>
      <c r="C75" s="186" t="s">
        <v>216</v>
      </c>
      <c r="D75" s="189"/>
      <c r="E75" s="189"/>
      <c r="F75" s="189"/>
      <c r="G75" s="189"/>
      <c r="H75" s="189"/>
      <c r="I75" s="189"/>
      <c r="J75" s="189"/>
      <c r="K75" s="189"/>
      <c r="L75" s="190"/>
    </row>
    <row r="76" spans="2:12" ht="43.5" customHeight="1" x14ac:dyDescent="0.3">
      <c r="B76" s="199" t="s">
        <v>156</v>
      </c>
      <c r="C76" s="186" t="s">
        <v>217</v>
      </c>
      <c r="D76" s="189"/>
      <c r="E76" s="189"/>
      <c r="F76" s="189"/>
      <c r="G76" s="189"/>
      <c r="H76" s="189"/>
      <c r="I76" s="189"/>
      <c r="J76" s="189"/>
      <c r="K76" s="189"/>
      <c r="L76" s="190"/>
    </row>
    <row r="77" spans="2:12" ht="17.25" customHeight="1" x14ac:dyDescent="0.3">
      <c r="B77" s="199" t="s">
        <v>158</v>
      </c>
      <c r="C77" s="186" t="s">
        <v>182</v>
      </c>
      <c r="D77" s="189"/>
      <c r="E77" s="189"/>
      <c r="F77" s="189"/>
      <c r="G77" s="189"/>
      <c r="H77" s="189"/>
      <c r="I77" s="189"/>
      <c r="J77" s="189"/>
      <c r="K77" s="189"/>
      <c r="L77" s="190"/>
    </row>
    <row r="78" spans="2:12" ht="17.25" customHeight="1" x14ac:dyDescent="0.3">
      <c r="B78" s="199" t="s">
        <v>208</v>
      </c>
      <c r="C78" s="186" t="s">
        <v>148</v>
      </c>
      <c r="D78" s="189"/>
      <c r="E78" s="189"/>
      <c r="F78" s="189"/>
      <c r="G78" s="189"/>
      <c r="H78" s="189"/>
      <c r="I78" s="189"/>
      <c r="J78" s="189"/>
      <c r="K78" s="189"/>
      <c r="L78" s="190"/>
    </row>
    <row r="79" spans="2:12" ht="17.25" customHeight="1" x14ac:dyDescent="0.3">
      <c r="B79" s="397" t="s">
        <v>162</v>
      </c>
      <c r="C79" s="398"/>
      <c r="D79" s="191"/>
      <c r="E79" s="191"/>
      <c r="F79" s="191"/>
      <c r="G79" s="191"/>
      <c r="H79" s="191"/>
      <c r="I79" s="191"/>
      <c r="J79" s="191"/>
      <c r="K79" s="191"/>
      <c r="L79" s="192"/>
    </row>
    <row r="80" spans="2:12" ht="34.5" customHeight="1" x14ac:dyDescent="0.3">
      <c r="B80" s="199" t="s">
        <v>285</v>
      </c>
      <c r="C80" s="186"/>
      <c r="D80" s="196"/>
      <c r="E80" s="196"/>
      <c r="F80" s="196"/>
      <c r="G80" s="196"/>
      <c r="H80" s="196"/>
      <c r="I80" s="196"/>
      <c r="J80" s="195">
        <v>18741</v>
      </c>
      <c r="K80" s="195">
        <v>47256</v>
      </c>
      <c r="L80" s="196"/>
    </row>
    <row r="81" spans="2:12" ht="17.25" customHeight="1" x14ac:dyDescent="0.3">
      <c r="B81" s="200" t="s">
        <v>151</v>
      </c>
      <c r="C81" s="206"/>
      <c r="D81" s="201">
        <f>SUM('Հավելված 3 Մաս 2'!E58)</f>
        <v>0</v>
      </c>
      <c r="E81" s="201">
        <f>SUM('Հավելված 3 Մաս 2'!F58)</f>
        <v>0</v>
      </c>
      <c r="F81" s="201">
        <f>SUM('Հավելված 3 Մաս 2'!G58)</f>
        <v>0</v>
      </c>
      <c r="G81" s="201">
        <f>SUM('Հավելված 3 Մաս 2'!H58)</f>
        <v>0</v>
      </c>
      <c r="H81" s="201">
        <f>SUM('Հավելված 3 Մաս 2'!I58)</f>
        <v>0</v>
      </c>
      <c r="I81" s="201">
        <f>SUM('Հավելված 3 Մաս 2'!J58)</f>
        <v>0</v>
      </c>
      <c r="J81" s="201">
        <f>SUM('Հավելված 3 Մաս 2'!K58)</f>
        <v>30922.7</v>
      </c>
      <c r="K81" s="201">
        <f>SUM('Հավելված 3 Մաս 2'!L58)</f>
        <v>96969.3</v>
      </c>
      <c r="L81" s="23"/>
    </row>
    <row r="82" spans="2:12" ht="17.25" customHeight="1" x14ac:dyDescent="0.3">
      <c r="B82" s="207"/>
      <c r="C82" s="208"/>
      <c r="D82" s="209"/>
      <c r="E82" s="209"/>
      <c r="F82" s="209"/>
      <c r="G82" s="209"/>
      <c r="H82" s="209"/>
      <c r="I82" s="209"/>
      <c r="J82" s="209"/>
      <c r="K82" s="209"/>
      <c r="L82" s="203"/>
    </row>
    <row r="83" spans="2:12" ht="17.25" customHeight="1" x14ac:dyDescent="0.3">
      <c r="B83" s="151"/>
      <c r="C83" s="151"/>
      <c r="D83" s="151"/>
      <c r="E83" s="151"/>
      <c r="F83" s="151"/>
      <c r="G83" s="151"/>
      <c r="H83" s="151"/>
      <c r="I83" s="151"/>
      <c r="J83" s="151"/>
      <c r="K83" s="151"/>
      <c r="L83" s="151"/>
    </row>
    <row r="84" spans="2:12" ht="25.5" customHeight="1" x14ac:dyDescent="0.3">
      <c r="B84" s="199" t="s">
        <v>152</v>
      </c>
      <c r="C84" s="186">
        <v>1068</v>
      </c>
      <c r="D84" s="392" t="s">
        <v>263</v>
      </c>
      <c r="E84" s="394"/>
      <c r="F84" s="394"/>
      <c r="G84" s="394"/>
      <c r="H84" s="394"/>
      <c r="I84" s="394"/>
      <c r="J84" s="394"/>
      <c r="K84" s="394"/>
      <c r="L84" s="393"/>
    </row>
    <row r="85" spans="2:12" ht="78.75" customHeight="1" x14ac:dyDescent="0.3">
      <c r="B85" s="199" t="s">
        <v>153</v>
      </c>
      <c r="C85" s="186">
        <v>12001</v>
      </c>
      <c r="D85" s="187" t="s">
        <v>264</v>
      </c>
      <c r="E85" s="187" t="s">
        <v>265</v>
      </c>
      <c r="F85" s="187" t="s">
        <v>51</v>
      </c>
      <c r="G85" s="187" t="s">
        <v>266</v>
      </c>
      <c r="H85" s="187" t="s">
        <v>52</v>
      </c>
      <c r="I85" s="187" t="s">
        <v>53</v>
      </c>
      <c r="J85" s="187" t="s">
        <v>267</v>
      </c>
      <c r="K85" s="187" t="s">
        <v>268</v>
      </c>
      <c r="L85" s="188" t="s">
        <v>269</v>
      </c>
    </row>
    <row r="86" spans="2:12" x14ac:dyDescent="0.3">
      <c r="B86" s="199" t="s">
        <v>154</v>
      </c>
      <c r="C86" s="186" t="s">
        <v>184</v>
      </c>
      <c r="D86" s="189"/>
      <c r="E86" s="189"/>
      <c r="F86" s="189"/>
      <c r="G86" s="189"/>
      <c r="H86" s="189"/>
      <c r="I86" s="189"/>
      <c r="J86" s="189"/>
      <c r="K86" s="189"/>
      <c r="L86" s="190"/>
    </row>
    <row r="87" spans="2:12" ht="32.25" customHeight="1" x14ac:dyDescent="0.3">
      <c r="B87" s="199" t="s">
        <v>156</v>
      </c>
      <c r="C87" s="186" t="s">
        <v>185</v>
      </c>
      <c r="D87" s="189"/>
      <c r="E87" s="189"/>
      <c r="F87" s="189"/>
      <c r="G87" s="189"/>
      <c r="H87" s="189"/>
      <c r="I87" s="189"/>
      <c r="J87" s="189"/>
      <c r="K87" s="189"/>
      <c r="L87" s="190"/>
    </row>
    <row r="88" spans="2:12" x14ac:dyDescent="0.3">
      <c r="B88" s="199" t="s">
        <v>158</v>
      </c>
      <c r="C88" s="186" t="s">
        <v>159</v>
      </c>
      <c r="D88" s="189"/>
      <c r="E88" s="189"/>
      <c r="F88" s="189"/>
      <c r="G88" s="189"/>
      <c r="H88" s="189"/>
      <c r="I88" s="189"/>
      <c r="J88" s="189"/>
      <c r="K88" s="189"/>
      <c r="L88" s="190"/>
    </row>
    <row r="89" spans="2:12" ht="27.6" x14ac:dyDescent="0.3">
      <c r="B89" s="199" t="s">
        <v>160</v>
      </c>
      <c r="C89" s="186" t="s">
        <v>186</v>
      </c>
      <c r="D89" s="191"/>
      <c r="E89" s="191"/>
      <c r="F89" s="191"/>
      <c r="G89" s="191"/>
      <c r="H89" s="191"/>
      <c r="I89" s="191"/>
      <c r="J89" s="191"/>
      <c r="K89" s="191"/>
      <c r="L89" s="192"/>
    </row>
    <row r="90" spans="2:12" x14ac:dyDescent="0.3">
      <c r="B90" s="397" t="s">
        <v>162</v>
      </c>
      <c r="C90" s="398"/>
      <c r="D90" s="196"/>
      <c r="E90" s="196"/>
      <c r="F90" s="196"/>
      <c r="G90" s="196"/>
      <c r="H90" s="196"/>
      <c r="I90" s="196"/>
      <c r="J90" s="196"/>
      <c r="K90" s="196"/>
      <c r="L90" s="196"/>
    </row>
    <row r="91" spans="2:12" ht="38.25" customHeight="1" x14ac:dyDescent="0.3">
      <c r="B91" s="199" t="s">
        <v>187</v>
      </c>
      <c r="C91" s="186"/>
      <c r="D91" s="202">
        <f>SUM(D70)</f>
        <v>12733</v>
      </c>
      <c r="E91" s="202">
        <f t="shared" ref="E91:K91" si="0">SUM(E70)</f>
        <v>12594</v>
      </c>
      <c r="F91" s="210">
        <f t="shared" si="0"/>
        <v>3163.25</v>
      </c>
      <c r="G91" s="210">
        <f t="shared" si="0"/>
        <v>6326.5</v>
      </c>
      <c r="H91" s="210">
        <f t="shared" si="0"/>
        <v>9489.75</v>
      </c>
      <c r="I91" s="202">
        <f t="shared" si="0"/>
        <v>12653</v>
      </c>
      <c r="J91" s="202">
        <f t="shared" si="0"/>
        <v>9403</v>
      </c>
      <c r="K91" s="202">
        <f t="shared" si="0"/>
        <v>3403</v>
      </c>
      <c r="L91" s="23"/>
    </row>
    <row r="92" spans="2:12" ht="17.25" customHeight="1" x14ac:dyDescent="0.3">
      <c r="B92" s="200" t="s">
        <v>151</v>
      </c>
      <c r="C92" s="186"/>
      <c r="D92" s="201">
        <f>SUM('Հավելված 3 Մաս 2'!E64)</f>
        <v>2756491</v>
      </c>
      <c r="E92" s="201">
        <f>SUM('Հավելված 3 Մաս 2'!F64)</f>
        <v>2720304</v>
      </c>
      <c r="F92" s="201">
        <f>SUM('Հավելված 3 Մաս 2'!G64)</f>
        <v>683262</v>
      </c>
      <c r="G92" s="201">
        <f>SUM('Հավելված 3 Մաս 2'!H64)</f>
        <v>1366524</v>
      </c>
      <c r="H92" s="201">
        <f>SUM('Հավելված 3 Մաս 2'!I64)</f>
        <v>2049786</v>
      </c>
      <c r="I92" s="201">
        <f>SUM('Հավելված 3 Մաս 2'!J64)</f>
        <v>2733048</v>
      </c>
      <c r="J92" s="201">
        <f>SUM('Հավելված 3 Մաս 2'!K64)</f>
        <v>2031048</v>
      </c>
      <c r="K92" s="201">
        <f>SUM('Հավելված 3 Մաս 2'!L64)</f>
        <v>735048</v>
      </c>
      <c r="L92" s="23"/>
    </row>
    <row r="93" spans="2:12" ht="17.25" customHeight="1" x14ac:dyDescent="0.3">
      <c r="B93" s="207"/>
      <c r="C93" s="208"/>
      <c r="D93" s="209"/>
      <c r="E93" s="209"/>
      <c r="F93" s="209"/>
      <c r="G93" s="209"/>
      <c r="H93" s="209"/>
      <c r="I93" s="209"/>
      <c r="J93" s="209"/>
      <c r="K93" s="209"/>
      <c r="L93" s="203"/>
    </row>
    <row r="94" spans="2:12" ht="17.25" customHeight="1" x14ac:dyDescent="0.3"/>
    <row r="95" spans="2:12" x14ac:dyDescent="0.3">
      <c r="B95" s="199" t="s">
        <v>152</v>
      </c>
      <c r="C95" s="186">
        <v>1068</v>
      </c>
      <c r="D95" s="392" t="s">
        <v>263</v>
      </c>
      <c r="E95" s="394"/>
      <c r="F95" s="394"/>
      <c r="G95" s="394"/>
      <c r="H95" s="394"/>
      <c r="I95" s="394"/>
      <c r="J95" s="394"/>
      <c r="K95" s="394"/>
      <c r="L95" s="393"/>
    </row>
    <row r="96" spans="2:12" ht="79.5" customHeight="1" x14ac:dyDescent="0.3">
      <c r="B96" s="199" t="s">
        <v>153</v>
      </c>
      <c r="C96" s="186">
        <v>12002</v>
      </c>
      <c r="D96" s="187" t="s">
        <v>264</v>
      </c>
      <c r="E96" s="187" t="s">
        <v>265</v>
      </c>
      <c r="F96" s="187" t="s">
        <v>51</v>
      </c>
      <c r="G96" s="187" t="s">
        <v>266</v>
      </c>
      <c r="H96" s="187" t="s">
        <v>52</v>
      </c>
      <c r="I96" s="187" t="s">
        <v>53</v>
      </c>
      <c r="J96" s="187" t="s">
        <v>267</v>
      </c>
      <c r="K96" s="187" t="s">
        <v>268</v>
      </c>
      <c r="L96" s="188" t="s">
        <v>269</v>
      </c>
    </row>
    <row r="97" spans="2:12" x14ac:dyDescent="0.3">
      <c r="B97" s="199" t="s">
        <v>154</v>
      </c>
      <c r="C97" s="186" t="s">
        <v>188</v>
      </c>
      <c r="D97" s="189"/>
      <c r="E97" s="189"/>
      <c r="F97" s="189"/>
      <c r="G97" s="189"/>
      <c r="H97" s="189"/>
      <c r="I97" s="189"/>
      <c r="J97" s="189"/>
      <c r="K97" s="189"/>
      <c r="L97" s="190"/>
    </row>
    <row r="98" spans="2:12" ht="27.6" x14ac:dyDescent="0.3">
      <c r="B98" s="199" t="s">
        <v>156</v>
      </c>
      <c r="C98" s="186" t="s">
        <v>189</v>
      </c>
      <c r="D98" s="189"/>
      <c r="E98" s="189"/>
      <c r="F98" s="189"/>
      <c r="G98" s="189"/>
      <c r="H98" s="189"/>
      <c r="I98" s="189"/>
      <c r="J98" s="189"/>
      <c r="K98" s="189"/>
      <c r="L98" s="190"/>
    </row>
    <row r="99" spans="2:12" x14ac:dyDescent="0.3">
      <c r="B99" s="199" t="s">
        <v>158</v>
      </c>
      <c r="C99" s="186" t="s">
        <v>159</v>
      </c>
      <c r="D99" s="189"/>
      <c r="E99" s="189"/>
      <c r="F99" s="189"/>
      <c r="G99" s="189"/>
      <c r="H99" s="189"/>
      <c r="I99" s="189"/>
      <c r="J99" s="189"/>
      <c r="K99" s="189"/>
      <c r="L99" s="190"/>
    </row>
    <row r="100" spans="2:12" ht="27.6" x14ac:dyDescent="0.3">
      <c r="B100" s="199" t="s">
        <v>160</v>
      </c>
      <c r="C100" s="186" t="s">
        <v>190</v>
      </c>
      <c r="D100" s="191"/>
      <c r="E100" s="191"/>
      <c r="F100" s="191"/>
      <c r="G100" s="191"/>
      <c r="H100" s="191"/>
      <c r="I100" s="191"/>
      <c r="J100" s="191"/>
      <c r="K100" s="191"/>
      <c r="L100" s="192"/>
    </row>
    <row r="101" spans="2:12" x14ac:dyDescent="0.3">
      <c r="B101" s="397" t="s">
        <v>162</v>
      </c>
      <c r="C101" s="398"/>
      <c r="D101" s="196"/>
      <c r="E101" s="196"/>
      <c r="F101" s="196"/>
      <c r="G101" s="196"/>
      <c r="H101" s="196"/>
      <c r="I101" s="196"/>
      <c r="J101" s="196"/>
      <c r="K101" s="196"/>
      <c r="L101" s="196"/>
    </row>
    <row r="102" spans="2:12" x14ac:dyDescent="0.3">
      <c r="B102" s="200" t="s">
        <v>286</v>
      </c>
      <c r="C102" s="186"/>
      <c r="D102" s="6">
        <f>SUM(D103:D106)</f>
        <v>36502</v>
      </c>
      <c r="E102" s="6">
        <f>SUM(E103:E106)</f>
        <v>40369</v>
      </c>
      <c r="F102" s="211">
        <f>SUM(F103:F106)</f>
        <v>8994.75</v>
      </c>
      <c r="G102" s="6">
        <f t="shared" ref="G102:K102" si="1">SUM(G103:G106)</f>
        <v>17989.5</v>
      </c>
      <c r="H102" s="6">
        <f t="shared" si="1"/>
        <v>26984.25</v>
      </c>
      <c r="I102" s="156">
        <f t="shared" si="1"/>
        <v>35979</v>
      </c>
      <c r="J102" s="156">
        <f t="shared" si="1"/>
        <v>36004</v>
      </c>
      <c r="K102" s="156">
        <f t="shared" si="1"/>
        <v>36125</v>
      </c>
      <c r="L102" s="23"/>
    </row>
    <row r="103" spans="2:12" x14ac:dyDescent="0.3">
      <c r="B103" s="200" t="s">
        <v>191</v>
      </c>
      <c r="C103" s="206"/>
      <c r="D103" s="212">
        <v>23439</v>
      </c>
      <c r="E103" s="212">
        <v>17339</v>
      </c>
      <c r="F103" s="212">
        <f>SUM(I103*0.25)</f>
        <v>3619.75</v>
      </c>
      <c r="G103" s="212">
        <f>SUM(I103*0.5)</f>
        <v>7239.5</v>
      </c>
      <c r="H103" s="212">
        <f>SUM(I103*0.75)</f>
        <v>10859.25</v>
      </c>
      <c r="I103" s="212">
        <v>14479</v>
      </c>
      <c r="J103" s="212">
        <v>14504</v>
      </c>
      <c r="K103" s="212">
        <v>14625</v>
      </c>
      <c r="L103" s="213"/>
    </row>
    <row r="104" spans="2:12" x14ac:dyDescent="0.3">
      <c r="B104" s="200" t="s">
        <v>192</v>
      </c>
      <c r="C104" s="206"/>
      <c r="D104" s="212">
        <v>4893</v>
      </c>
      <c r="E104" s="212">
        <v>15003</v>
      </c>
      <c r="F104" s="212">
        <f t="shared" ref="F104:F106" si="2">SUM(I104*0.25)</f>
        <v>3375</v>
      </c>
      <c r="G104" s="212">
        <f t="shared" ref="G104:G106" si="3">SUM(I104*0.5)</f>
        <v>6750</v>
      </c>
      <c r="H104" s="212">
        <f t="shared" ref="H104:H106" si="4">SUM(I104*0.75)</f>
        <v>10125</v>
      </c>
      <c r="I104" s="212">
        <v>13500</v>
      </c>
      <c r="J104" s="212">
        <v>13500</v>
      </c>
      <c r="K104" s="212">
        <v>13500</v>
      </c>
      <c r="L104" s="213"/>
    </row>
    <row r="105" spans="2:12" x14ac:dyDescent="0.3">
      <c r="B105" s="200" t="s">
        <v>193</v>
      </c>
      <c r="C105" s="206"/>
      <c r="D105" s="212">
        <v>7840</v>
      </c>
      <c r="E105" s="212">
        <v>7667</v>
      </c>
      <c r="F105" s="212">
        <f t="shared" si="2"/>
        <v>1912.5</v>
      </c>
      <c r="G105" s="212">
        <f t="shared" si="3"/>
        <v>3825</v>
      </c>
      <c r="H105" s="212">
        <f t="shared" si="4"/>
        <v>5737.5</v>
      </c>
      <c r="I105" s="212">
        <v>7650</v>
      </c>
      <c r="J105" s="212">
        <v>7650</v>
      </c>
      <c r="K105" s="212">
        <v>7650</v>
      </c>
      <c r="L105" s="213"/>
    </row>
    <row r="106" spans="2:12" x14ac:dyDescent="0.3">
      <c r="B106" s="200" t="s">
        <v>194</v>
      </c>
      <c r="C106" s="206"/>
      <c r="D106" s="212">
        <v>330</v>
      </c>
      <c r="E106" s="212">
        <v>360</v>
      </c>
      <c r="F106" s="214">
        <f t="shared" si="2"/>
        <v>87.5</v>
      </c>
      <c r="G106" s="212">
        <f t="shared" si="3"/>
        <v>175</v>
      </c>
      <c r="H106" s="212">
        <f t="shared" si="4"/>
        <v>262.5</v>
      </c>
      <c r="I106" s="212">
        <v>350</v>
      </c>
      <c r="J106" s="212">
        <v>350</v>
      </c>
      <c r="K106" s="212">
        <v>350</v>
      </c>
      <c r="L106" s="213"/>
    </row>
    <row r="107" spans="2:12" ht="17.25" customHeight="1" x14ac:dyDescent="0.3">
      <c r="B107" s="200" t="s">
        <v>151</v>
      </c>
      <c r="C107" s="206"/>
      <c r="D107" s="215">
        <f>SUM('Հավելված 3 Մաս 2'!E70)</f>
        <v>9868642.0999999996</v>
      </c>
      <c r="E107" s="215">
        <f>SUM('Հավելված 3 Մաս 2'!F70)</f>
        <v>11324450</v>
      </c>
      <c r="F107" s="215">
        <f>SUM('Հավելված 3 Մաս 2'!G70)</f>
        <v>2730762.5</v>
      </c>
      <c r="G107" s="215">
        <f>SUM('Հավելված 3 Մաս 2'!H70)</f>
        <v>5461525</v>
      </c>
      <c r="H107" s="215">
        <f>SUM('Հավելված 3 Մաս 2'!I70)</f>
        <v>8192287.5</v>
      </c>
      <c r="I107" s="215">
        <f>SUM('Հավելված 3 Մաս 2'!J70)</f>
        <v>10923050</v>
      </c>
      <c r="J107" s="215">
        <f>SUM('Հավելված 3 Մաս 2'!K70)</f>
        <v>18002000</v>
      </c>
      <c r="K107" s="215">
        <f>SUM('Հավելված 3 Մաս 2'!L70)</f>
        <v>18062500</v>
      </c>
      <c r="L107" s="213"/>
    </row>
    <row r="108" spans="2:12" ht="32.25" customHeight="1" x14ac:dyDescent="0.3"/>
    <row r="109" spans="2:12" ht="32.25" customHeight="1" x14ac:dyDescent="0.3">
      <c r="B109" s="199" t="s">
        <v>152</v>
      </c>
      <c r="C109" s="186">
        <v>1068</v>
      </c>
      <c r="D109" s="392" t="s">
        <v>263</v>
      </c>
      <c r="E109" s="394"/>
      <c r="F109" s="394"/>
      <c r="G109" s="394"/>
      <c r="H109" s="394"/>
      <c r="I109" s="394"/>
      <c r="J109" s="394"/>
      <c r="K109" s="394"/>
      <c r="L109" s="393"/>
    </row>
    <row r="110" spans="2:12" ht="32.25" customHeight="1" x14ac:dyDescent="0.3">
      <c r="B110" s="199" t="s">
        <v>153</v>
      </c>
      <c r="C110" s="186" t="s">
        <v>218</v>
      </c>
      <c r="D110" s="187" t="s">
        <v>264</v>
      </c>
      <c r="E110" s="187" t="s">
        <v>265</v>
      </c>
      <c r="F110" s="187" t="s">
        <v>51</v>
      </c>
      <c r="G110" s="187" t="s">
        <v>266</v>
      </c>
      <c r="H110" s="187" t="s">
        <v>52</v>
      </c>
      <c r="I110" s="187" t="s">
        <v>53</v>
      </c>
      <c r="J110" s="187" t="s">
        <v>267</v>
      </c>
      <c r="K110" s="187" t="s">
        <v>268</v>
      </c>
      <c r="L110" s="188" t="s">
        <v>269</v>
      </c>
    </row>
    <row r="111" spans="2:12" ht="32.25" customHeight="1" x14ac:dyDescent="0.3">
      <c r="B111" s="199" t="s">
        <v>154</v>
      </c>
      <c r="C111" s="186" t="s">
        <v>219</v>
      </c>
      <c r="D111" s="189"/>
      <c r="E111" s="189"/>
      <c r="F111" s="189"/>
      <c r="G111" s="189"/>
      <c r="H111" s="189"/>
      <c r="I111" s="189"/>
      <c r="J111" s="189"/>
      <c r="K111" s="189"/>
      <c r="L111" s="190"/>
    </row>
    <row r="112" spans="2:12" ht="32.25" customHeight="1" x14ac:dyDescent="0.3">
      <c r="B112" s="199" t="s">
        <v>156</v>
      </c>
      <c r="C112" s="186" t="s">
        <v>221</v>
      </c>
      <c r="D112" s="189"/>
      <c r="E112" s="189"/>
      <c r="F112" s="189"/>
      <c r="G112" s="189"/>
      <c r="H112" s="189"/>
      <c r="I112" s="189"/>
      <c r="J112" s="189"/>
      <c r="K112" s="189"/>
      <c r="L112" s="190"/>
    </row>
    <row r="113" spans="2:12" ht="32.25" customHeight="1" x14ac:dyDescent="0.3">
      <c r="B113" s="199" t="s">
        <v>158</v>
      </c>
      <c r="C113" s="186" t="s">
        <v>159</v>
      </c>
      <c r="D113" s="189"/>
      <c r="E113" s="189"/>
      <c r="F113" s="189"/>
      <c r="G113" s="189"/>
      <c r="H113" s="189"/>
      <c r="I113" s="189"/>
      <c r="J113" s="189"/>
      <c r="K113" s="189"/>
      <c r="L113" s="190"/>
    </row>
    <row r="114" spans="2:12" ht="32.25" customHeight="1" x14ac:dyDescent="0.3">
      <c r="B114" s="199" t="s">
        <v>160</v>
      </c>
      <c r="C114" s="186" t="s">
        <v>222</v>
      </c>
      <c r="D114" s="191"/>
      <c r="E114" s="191"/>
      <c r="F114" s="191"/>
      <c r="G114" s="191"/>
      <c r="H114" s="191"/>
      <c r="I114" s="191"/>
      <c r="J114" s="191"/>
      <c r="K114" s="191"/>
      <c r="L114" s="192"/>
    </row>
    <row r="115" spans="2:12" ht="32.25" customHeight="1" x14ac:dyDescent="0.3">
      <c r="B115" s="397" t="s">
        <v>162</v>
      </c>
      <c r="C115" s="398"/>
      <c r="D115" s="196"/>
      <c r="E115" s="196"/>
      <c r="F115" s="196"/>
      <c r="G115" s="196"/>
      <c r="H115" s="196"/>
      <c r="I115" s="196"/>
      <c r="J115" s="196"/>
      <c r="K115" s="196"/>
      <c r="L115" s="196"/>
    </row>
    <row r="116" spans="2:12" ht="32.25" customHeight="1" x14ac:dyDescent="0.3">
      <c r="B116" s="200" t="s">
        <v>223</v>
      </c>
      <c r="C116" s="186"/>
      <c r="D116" s="23"/>
      <c r="E116" s="23"/>
      <c r="F116" s="23"/>
      <c r="G116" s="23"/>
      <c r="H116" s="23"/>
      <c r="I116" s="23"/>
      <c r="J116" s="195">
        <f>SUM(J80)</f>
        <v>18741</v>
      </c>
      <c r="K116" s="195">
        <f>SUM(K80)</f>
        <v>47256</v>
      </c>
      <c r="L116" s="23"/>
    </row>
    <row r="117" spans="2:12" ht="32.25" customHeight="1" x14ac:dyDescent="0.3">
      <c r="B117" s="200" t="s">
        <v>151</v>
      </c>
      <c r="C117" s="186"/>
      <c r="D117" s="216">
        <f>SUM('Հավելված 3 Մաս 2'!E76)</f>
        <v>0</v>
      </c>
      <c r="E117" s="216">
        <f>SUM('Հավելված 3 Մաս 2'!F76)</f>
        <v>0</v>
      </c>
      <c r="F117" s="216">
        <f>SUM('Հավելված 3 Մաս 2'!G76)</f>
        <v>0</v>
      </c>
      <c r="G117" s="216">
        <f>SUM('Հավելված 3 Մաս 2'!H76)</f>
        <v>0</v>
      </c>
      <c r="H117" s="216">
        <f>SUM('Հավելված 3 Մաս 2'!I76)</f>
        <v>0</v>
      </c>
      <c r="I117" s="216">
        <f>SUM('Հավելված 3 Մաս 2'!J76)</f>
        <v>0</v>
      </c>
      <c r="J117" s="201">
        <f>SUM('Հավելված 3 Մաս 2'!K76)</f>
        <v>5153775</v>
      </c>
      <c r="K117" s="201">
        <f>SUM('Հավելված 3 Մաս 2'!L76)</f>
        <v>16161552</v>
      </c>
      <c r="L117" s="23"/>
    </row>
    <row r="118" spans="2:12" ht="49.5" customHeight="1" x14ac:dyDescent="0.3">
      <c r="B118" s="151"/>
      <c r="C118" s="151"/>
      <c r="D118" s="151"/>
      <c r="E118" s="151"/>
      <c r="F118" s="151"/>
      <c r="G118" s="151"/>
      <c r="H118" s="151"/>
      <c r="I118" s="151"/>
      <c r="J118" s="151"/>
      <c r="K118" s="151"/>
      <c r="L118" s="151"/>
    </row>
    <row r="119" spans="2:12" ht="52.5" customHeight="1" x14ac:dyDescent="0.3">
      <c r="B119" s="199" t="s">
        <v>152</v>
      </c>
      <c r="C119" s="186">
        <v>1068</v>
      </c>
      <c r="D119" s="392" t="s">
        <v>263</v>
      </c>
      <c r="E119" s="394"/>
      <c r="F119" s="394"/>
      <c r="G119" s="394"/>
      <c r="H119" s="394"/>
      <c r="I119" s="394"/>
      <c r="J119" s="394"/>
      <c r="K119" s="394"/>
      <c r="L119" s="393"/>
    </row>
    <row r="120" spans="2:12" ht="30" customHeight="1" x14ac:dyDescent="0.3">
      <c r="B120" s="199" t="s">
        <v>153</v>
      </c>
      <c r="C120" s="186" t="s">
        <v>218</v>
      </c>
      <c r="D120" s="187" t="s">
        <v>264</v>
      </c>
      <c r="E120" s="187" t="s">
        <v>265</v>
      </c>
      <c r="F120" s="187" t="s">
        <v>51</v>
      </c>
      <c r="G120" s="187" t="s">
        <v>266</v>
      </c>
      <c r="H120" s="187" t="s">
        <v>52</v>
      </c>
      <c r="I120" s="187" t="s">
        <v>53</v>
      </c>
      <c r="J120" s="187" t="s">
        <v>267</v>
      </c>
      <c r="K120" s="187" t="s">
        <v>268</v>
      </c>
      <c r="L120" s="188" t="s">
        <v>269</v>
      </c>
    </row>
    <row r="121" spans="2:12" ht="32.25" customHeight="1" x14ac:dyDescent="0.3">
      <c r="B121" s="199" t="s">
        <v>154</v>
      </c>
      <c r="C121" s="186" t="s">
        <v>287</v>
      </c>
      <c r="D121" s="189"/>
      <c r="E121" s="189"/>
      <c r="F121" s="189"/>
      <c r="G121" s="189"/>
      <c r="H121" s="189"/>
      <c r="I121" s="189"/>
      <c r="J121" s="189"/>
      <c r="K121" s="189"/>
      <c r="L121" s="190"/>
    </row>
    <row r="122" spans="2:12" x14ac:dyDescent="0.3">
      <c r="B122" s="199" t="s">
        <v>156</v>
      </c>
      <c r="C122" s="217" t="s">
        <v>313</v>
      </c>
      <c r="D122" s="189"/>
      <c r="E122" s="189"/>
      <c r="F122" s="189"/>
      <c r="G122" s="189"/>
      <c r="H122" s="189"/>
      <c r="I122" s="189"/>
      <c r="J122" s="189"/>
      <c r="K122" s="189"/>
      <c r="L122" s="190"/>
    </row>
    <row r="123" spans="2:12" x14ac:dyDescent="0.3">
      <c r="B123" s="199" t="s">
        <v>158</v>
      </c>
      <c r="C123" s="186" t="s">
        <v>159</v>
      </c>
      <c r="D123" s="189"/>
      <c r="E123" s="189"/>
      <c r="F123" s="189"/>
      <c r="G123" s="189"/>
      <c r="H123" s="189"/>
      <c r="I123" s="189"/>
      <c r="J123" s="189"/>
      <c r="K123" s="189"/>
      <c r="L123" s="190"/>
    </row>
    <row r="124" spans="2:12" x14ac:dyDescent="0.3">
      <c r="B124" s="199" t="s">
        <v>160</v>
      </c>
      <c r="C124" s="186" t="s">
        <v>397</v>
      </c>
      <c r="D124" s="191"/>
      <c r="E124" s="191"/>
      <c r="F124" s="191"/>
      <c r="G124" s="191"/>
      <c r="H124" s="191"/>
      <c r="I124" s="191"/>
      <c r="J124" s="191"/>
      <c r="K124" s="191"/>
      <c r="L124" s="192"/>
    </row>
    <row r="125" spans="2:12" x14ac:dyDescent="0.3">
      <c r="B125" s="199"/>
      <c r="C125" s="186" t="s">
        <v>398</v>
      </c>
      <c r="D125" s="191"/>
      <c r="E125" s="191"/>
      <c r="F125" s="191"/>
      <c r="G125" s="191"/>
      <c r="H125" s="191"/>
      <c r="I125" s="191"/>
      <c r="J125" s="191"/>
      <c r="K125" s="191"/>
      <c r="L125" s="192"/>
    </row>
    <row r="126" spans="2:12" ht="17.25" customHeight="1" x14ac:dyDescent="0.3">
      <c r="B126" s="218"/>
      <c r="C126" s="218" t="s">
        <v>399</v>
      </c>
      <c r="D126" s="196"/>
      <c r="E126" s="196"/>
      <c r="F126" s="196"/>
      <c r="G126" s="196"/>
      <c r="H126" s="196"/>
      <c r="I126" s="196"/>
      <c r="J126" s="196"/>
      <c r="K126" s="196"/>
      <c r="L126" s="196"/>
    </row>
    <row r="127" spans="2:12" ht="17.25" customHeight="1" x14ac:dyDescent="0.3">
      <c r="B127" s="397" t="s">
        <v>162</v>
      </c>
      <c r="C127" s="398"/>
      <c r="D127" s="219"/>
      <c r="E127" s="219"/>
      <c r="F127" s="219"/>
      <c r="G127" s="219"/>
      <c r="H127" s="219"/>
      <c r="I127" s="219"/>
      <c r="J127" s="219"/>
      <c r="K127" s="219"/>
      <c r="L127" s="219"/>
    </row>
    <row r="128" spans="2:12" ht="17.25" customHeight="1" x14ac:dyDescent="0.3">
      <c r="B128" s="200"/>
      <c r="C128" s="220" t="s">
        <v>406</v>
      </c>
      <c r="D128" s="23"/>
      <c r="E128" s="23"/>
      <c r="F128" s="23"/>
      <c r="G128" s="23"/>
      <c r="H128" s="23"/>
      <c r="I128" s="221">
        <v>1512</v>
      </c>
      <c r="J128" s="222">
        <v>1564</v>
      </c>
      <c r="K128" s="222">
        <v>1601</v>
      </c>
      <c r="L128" s="23"/>
    </row>
    <row r="129" spans="2:12" ht="17.25" customHeight="1" x14ac:dyDescent="0.3">
      <c r="B129" s="200" t="s">
        <v>151</v>
      </c>
      <c r="C129" s="186"/>
      <c r="D129" s="6"/>
      <c r="E129" s="6"/>
      <c r="F129" s="6"/>
      <c r="G129" s="6"/>
      <c r="H129" s="6"/>
      <c r="I129" s="6"/>
      <c r="J129" s="201">
        <f>SUM('Հավելված 3 Մաս 2'!K82)</f>
        <v>4200000</v>
      </c>
      <c r="K129" s="201">
        <f>SUM('Հավելված 3 Մաս 2'!L82)</f>
        <v>5400000</v>
      </c>
      <c r="L129" s="187"/>
    </row>
    <row r="130" spans="2:12" s="224" customFormat="1" ht="32.25" customHeight="1" x14ac:dyDescent="0.3">
      <c r="B130" s="207"/>
      <c r="C130" s="208"/>
      <c r="D130" s="223"/>
      <c r="E130" s="223"/>
      <c r="F130" s="223"/>
      <c r="G130" s="223"/>
      <c r="H130" s="223"/>
      <c r="I130" s="223"/>
      <c r="J130" s="209"/>
      <c r="K130" s="209"/>
      <c r="L130" s="203"/>
    </row>
    <row r="131" spans="2:12" x14ac:dyDescent="0.3">
      <c r="B131" s="225" t="s">
        <v>176</v>
      </c>
      <c r="C131" s="225" t="s">
        <v>177</v>
      </c>
    </row>
    <row r="132" spans="2:12" x14ac:dyDescent="0.3">
      <c r="B132" s="138">
        <v>1082</v>
      </c>
      <c r="C132" s="142" t="s">
        <v>195</v>
      </c>
    </row>
    <row r="133" spans="2:12" x14ac:dyDescent="0.3">
      <c r="B133" s="184" t="s">
        <v>179</v>
      </c>
    </row>
    <row r="134" spans="2:12" x14ac:dyDescent="0.3">
      <c r="B134" s="142" t="s">
        <v>152</v>
      </c>
      <c r="C134" s="186">
        <v>1082</v>
      </c>
      <c r="D134" s="392" t="s">
        <v>263</v>
      </c>
      <c r="E134" s="394"/>
      <c r="F134" s="394"/>
      <c r="G134" s="394"/>
      <c r="H134" s="394"/>
      <c r="I134" s="394"/>
      <c r="J134" s="394"/>
      <c r="K134" s="394"/>
      <c r="L134" s="393"/>
    </row>
    <row r="135" spans="2:12" ht="32.25" customHeight="1" x14ac:dyDescent="0.3">
      <c r="B135" s="142" t="s">
        <v>153</v>
      </c>
      <c r="C135" s="186">
        <v>11001</v>
      </c>
      <c r="D135" s="187" t="s">
        <v>264</v>
      </c>
      <c r="E135" s="187" t="s">
        <v>265</v>
      </c>
      <c r="F135" s="187" t="s">
        <v>51</v>
      </c>
      <c r="G135" s="187" t="s">
        <v>266</v>
      </c>
      <c r="H135" s="187" t="s">
        <v>52</v>
      </c>
      <c r="I135" s="187" t="s">
        <v>53</v>
      </c>
      <c r="J135" s="187" t="s">
        <v>267</v>
      </c>
      <c r="K135" s="187" t="s">
        <v>268</v>
      </c>
      <c r="L135" s="188" t="s">
        <v>269</v>
      </c>
    </row>
    <row r="136" spans="2:12" ht="27.6" x14ac:dyDescent="0.3">
      <c r="B136" s="142" t="s">
        <v>154</v>
      </c>
      <c r="C136" s="186" t="s">
        <v>196</v>
      </c>
      <c r="D136" s="189"/>
      <c r="E136" s="189"/>
      <c r="F136" s="189"/>
      <c r="G136" s="189"/>
      <c r="H136" s="189"/>
      <c r="I136" s="189"/>
      <c r="J136" s="189"/>
      <c r="K136" s="189"/>
      <c r="L136" s="190"/>
    </row>
    <row r="137" spans="2:12" ht="64.5" customHeight="1" x14ac:dyDescent="0.3">
      <c r="B137" s="142" t="s">
        <v>156</v>
      </c>
      <c r="C137" s="186" t="s">
        <v>197</v>
      </c>
      <c r="D137" s="189"/>
      <c r="E137" s="189"/>
      <c r="F137" s="189"/>
      <c r="G137" s="189"/>
      <c r="H137" s="189"/>
      <c r="I137" s="189"/>
      <c r="J137" s="189"/>
      <c r="K137" s="189"/>
      <c r="L137" s="190"/>
    </row>
    <row r="138" spans="2:12" x14ac:dyDescent="0.3">
      <c r="B138" s="142" t="s">
        <v>158</v>
      </c>
      <c r="C138" s="186" t="s">
        <v>182</v>
      </c>
      <c r="D138" s="189"/>
      <c r="E138" s="189"/>
      <c r="F138" s="189"/>
      <c r="G138" s="189"/>
      <c r="H138" s="189"/>
      <c r="I138" s="189"/>
      <c r="J138" s="189"/>
      <c r="K138" s="189"/>
      <c r="L138" s="190"/>
    </row>
    <row r="139" spans="2:12" ht="27.6" x14ac:dyDescent="0.3">
      <c r="B139" s="142" t="s">
        <v>208</v>
      </c>
      <c r="C139" s="186" t="s">
        <v>224</v>
      </c>
      <c r="D139" s="191"/>
      <c r="E139" s="191"/>
      <c r="F139" s="191"/>
      <c r="G139" s="191"/>
      <c r="H139" s="191"/>
      <c r="I139" s="191"/>
      <c r="J139" s="191"/>
      <c r="K139" s="191"/>
      <c r="L139" s="192"/>
    </row>
    <row r="140" spans="2:12" x14ac:dyDescent="0.3">
      <c r="B140" s="392" t="s">
        <v>162</v>
      </c>
      <c r="C140" s="393"/>
      <c r="D140" s="196"/>
      <c r="E140" s="226">
        <v>29730</v>
      </c>
      <c r="F140" s="213">
        <f>SUM(I140)</f>
        <v>160000</v>
      </c>
      <c r="G140" s="213">
        <f>SUM(I140)</f>
        <v>160000</v>
      </c>
      <c r="H140" s="213">
        <f>SUM(I140)</f>
        <v>160000</v>
      </c>
      <c r="I140" s="195">
        <v>160000</v>
      </c>
      <c r="J140" s="195">
        <v>160000</v>
      </c>
      <c r="K140" s="195">
        <v>160000</v>
      </c>
      <c r="L140" s="196"/>
    </row>
    <row r="141" spans="2:12" ht="15" customHeight="1" x14ac:dyDescent="0.3">
      <c r="B141" s="227" t="s">
        <v>198</v>
      </c>
      <c r="C141" s="228"/>
      <c r="D141" s="201">
        <f>SUM('Հավելված 3 Մաս 2'!E96)</f>
        <v>0</v>
      </c>
      <c r="E141" s="201">
        <f>SUM('Հավելված 3 Մաս 2'!F96)</f>
        <v>1308</v>
      </c>
      <c r="F141" s="201">
        <f>SUM('Հավելված 3 Մաս 2'!G96)</f>
        <v>1744</v>
      </c>
      <c r="G141" s="201">
        <f>SUM('Հավելված 3 Մաս 2'!H96)</f>
        <v>3488</v>
      </c>
      <c r="H141" s="201">
        <f>SUM('Հավելված 3 Մաս 2'!I96)</f>
        <v>6976</v>
      </c>
      <c r="I141" s="201">
        <f>SUM('Հավելված 3 Մաս 2'!J96)</f>
        <v>6976</v>
      </c>
      <c r="J141" s="201">
        <f>SUM('Հավելված 3 Մաս 2'!K96)</f>
        <v>6976</v>
      </c>
      <c r="K141" s="201">
        <f>SUM('Հավելված 3 Մաս 2'!L96)</f>
        <v>6976</v>
      </c>
      <c r="L141" s="23"/>
    </row>
    <row r="142" spans="2:12" ht="15" customHeight="1" x14ac:dyDescent="0.3">
      <c r="B142" s="197" t="s">
        <v>151</v>
      </c>
      <c r="C142" s="229"/>
      <c r="D142" s="230"/>
      <c r="E142" s="230"/>
      <c r="F142" s="230"/>
      <c r="G142" s="230"/>
      <c r="H142" s="230"/>
      <c r="I142" s="230"/>
      <c r="J142" s="230"/>
      <c r="K142" s="230"/>
      <c r="L142" s="230"/>
    </row>
    <row r="143" spans="2:12" x14ac:dyDescent="0.3">
      <c r="B143" s="142"/>
      <c r="C143" s="231"/>
      <c r="D143" s="392" t="s">
        <v>263</v>
      </c>
      <c r="E143" s="394"/>
      <c r="F143" s="394"/>
      <c r="G143" s="394"/>
      <c r="H143" s="394"/>
      <c r="I143" s="394"/>
      <c r="J143" s="394"/>
      <c r="K143" s="394"/>
      <c r="L143" s="393"/>
    </row>
    <row r="144" spans="2:12" ht="29.25" customHeight="1" x14ac:dyDescent="0.3">
      <c r="B144" s="142" t="s">
        <v>152</v>
      </c>
      <c r="C144" s="206">
        <v>1082</v>
      </c>
      <c r="D144" s="187" t="s">
        <v>264</v>
      </c>
      <c r="E144" s="187" t="s">
        <v>265</v>
      </c>
      <c r="F144" s="187" t="s">
        <v>51</v>
      </c>
      <c r="G144" s="187" t="s">
        <v>266</v>
      </c>
      <c r="H144" s="187" t="s">
        <v>52</v>
      </c>
      <c r="I144" s="187" t="s">
        <v>53</v>
      </c>
      <c r="J144" s="187" t="s">
        <v>267</v>
      </c>
      <c r="K144" s="187" t="s">
        <v>268</v>
      </c>
      <c r="L144" s="188" t="s">
        <v>269</v>
      </c>
    </row>
    <row r="145" spans="2:12" x14ac:dyDescent="0.3">
      <c r="B145" s="142" t="s">
        <v>153</v>
      </c>
      <c r="C145" s="186">
        <v>12001</v>
      </c>
      <c r="D145" s="189"/>
      <c r="E145" s="189"/>
      <c r="F145" s="189"/>
      <c r="G145" s="189"/>
      <c r="H145" s="189"/>
      <c r="I145" s="189"/>
      <c r="J145" s="189"/>
      <c r="K145" s="189"/>
      <c r="L145" s="190"/>
    </row>
    <row r="146" spans="2:12" ht="27.75" customHeight="1" x14ac:dyDescent="0.3">
      <c r="B146" s="142" t="s">
        <v>154</v>
      </c>
      <c r="C146" s="186" t="s">
        <v>199</v>
      </c>
      <c r="D146" s="189"/>
      <c r="E146" s="189"/>
      <c r="F146" s="189"/>
      <c r="G146" s="189"/>
      <c r="H146" s="189"/>
      <c r="I146" s="189"/>
      <c r="J146" s="189"/>
      <c r="K146" s="189"/>
      <c r="L146" s="190"/>
    </row>
    <row r="147" spans="2:12" ht="69" x14ac:dyDescent="0.3">
      <c r="B147" s="142" t="s">
        <v>156</v>
      </c>
      <c r="C147" s="186" t="s">
        <v>102</v>
      </c>
      <c r="D147" s="189"/>
      <c r="E147" s="189"/>
      <c r="F147" s="189"/>
      <c r="G147" s="189"/>
      <c r="H147" s="189"/>
      <c r="I147" s="189"/>
      <c r="J147" s="189"/>
      <c r="K147" s="189"/>
      <c r="L147" s="190"/>
    </row>
    <row r="148" spans="2:12" x14ac:dyDescent="0.3">
      <c r="B148" s="142" t="s">
        <v>158</v>
      </c>
      <c r="C148" s="186" t="s">
        <v>159</v>
      </c>
      <c r="D148" s="191"/>
      <c r="E148" s="191"/>
      <c r="F148" s="191"/>
      <c r="G148" s="191"/>
      <c r="H148" s="191"/>
      <c r="I148" s="191"/>
      <c r="J148" s="191"/>
      <c r="K148" s="191"/>
      <c r="L148" s="192"/>
    </row>
    <row r="149" spans="2:12" ht="54.75" customHeight="1" x14ac:dyDescent="0.3">
      <c r="B149" s="142" t="s">
        <v>160</v>
      </c>
      <c r="C149" s="186" t="s">
        <v>200</v>
      </c>
      <c r="D149" s="196"/>
      <c r="E149" s="196"/>
      <c r="F149" s="196"/>
      <c r="G149" s="196"/>
      <c r="H149" s="196"/>
      <c r="I149" s="196"/>
      <c r="J149" s="196"/>
      <c r="K149" s="196"/>
      <c r="L149" s="196"/>
    </row>
    <row r="150" spans="2:12" x14ac:dyDescent="0.3">
      <c r="B150" s="392" t="s">
        <v>162</v>
      </c>
      <c r="C150" s="393"/>
      <c r="D150" s="6"/>
      <c r="E150" s="6"/>
      <c r="F150" s="6"/>
      <c r="G150" s="6"/>
      <c r="H150" s="6"/>
      <c r="I150" s="6"/>
      <c r="J150" s="6"/>
      <c r="K150" s="6"/>
      <c r="L150" s="6"/>
    </row>
    <row r="151" spans="2:12" ht="15" customHeight="1" x14ac:dyDescent="0.3">
      <c r="B151" s="227" t="s">
        <v>201</v>
      </c>
      <c r="C151" s="232"/>
      <c r="D151" s="212"/>
      <c r="E151" s="212"/>
      <c r="F151" s="212"/>
      <c r="G151" s="212"/>
      <c r="H151" s="212"/>
      <c r="I151" s="212"/>
      <c r="J151" s="212"/>
      <c r="K151" s="212"/>
      <c r="L151" s="212"/>
    </row>
    <row r="152" spans="2:12" ht="15" customHeight="1" x14ac:dyDescent="0.3">
      <c r="B152" s="227" t="s">
        <v>202</v>
      </c>
      <c r="C152" s="232"/>
      <c r="D152" s="233">
        <v>974252</v>
      </c>
      <c r="E152" s="233">
        <v>976824</v>
      </c>
      <c r="F152" s="213">
        <f>SUM(I152*0.25)</f>
        <v>244205</v>
      </c>
      <c r="G152" s="213">
        <f>SUM(I152*0.5)</f>
        <v>488410</v>
      </c>
      <c r="H152" s="213">
        <f>SUM(I152*0.75)</f>
        <v>732615</v>
      </c>
      <c r="I152" s="233">
        <v>976820</v>
      </c>
      <c r="J152" s="233">
        <v>976820</v>
      </c>
      <c r="K152" s="233">
        <v>976820</v>
      </c>
      <c r="L152" s="212"/>
    </row>
    <row r="153" spans="2:12" ht="15" customHeight="1" x14ac:dyDescent="0.3">
      <c r="B153" s="197" t="s">
        <v>151</v>
      </c>
      <c r="C153" s="194"/>
      <c r="D153" s="234">
        <f>SUM('Հավելված 3 Մաս 2'!E102)</f>
        <v>2129807.2000000002</v>
      </c>
      <c r="E153" s="234">
        <f>SUM('Հավելված 3 Մաս 2'!F102)</f>
        <v>2296410.5</v>
      </c>
      <c r="F153" s="234">
        <f>SUM('Հավելված 3 Մաս 2'!G102)</f>
        <v>597843.65</v>
      </c>
      <c r="G153" s="234">
        <f>SUM('Հավելված 3 Մաս 2'!H102)</f>
        <v>1195687.3</v>
      </c>
      <c r="H153" s="234">
        <f>SUM('Հավելված 3 Մաս 2'!I102)</f>
        <v>1793530.9500000002</v>
      </c>
      <c r="I153" s="234">
        <f>SUM('Հավելված 3 Մաս 2'!J102)</f>
        <v>2391374.6</v>
      </c>
      <c r="J153" s="234">
        <f>SUM('Հավելված 3 Մաս 2'!K102)</f>
        <v>2391374.6</v>
      </c>
      <c r="K153" s="234">
        <f>SUM('Հավելված 3 Մաս 2'!L102)</f>
        <v>2391374.6</v>
      </c>
      <c r="L153" s="212"/>
    </row>
    <row r="154" spans="2:12" ht="15" customHeight="1" x14ac:dyDescent="0.3">
      <c r="B154" s="151"/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</row>
    <row r="155" spans="2:12" x14ac:dyDescent="0.3">
      <c r="B155" s="142" t="s">
        <v>152</v>
      </c>
      <c r="C155" s="186">
        <v>1082</v>
      </c>
      <c r="D155" s="392" t="s">
        <v>263</v>
      </c>
      <c r="E155" s="394"/>
      <c r="F155" s="394"/>
      <c r="G155" s="394"/>
      <c r="H155" s="394"/>
      <c r="I155" s="394"/>
      <c r="J155" s="394"/>
      <c r="K155" s="394"/>
      <c r="L155" s="393"/>
    </row>
    <row r="156" spans="2:12" ht="24" customHeight="1" x14ac:dyDescent="0.3">
      <c r="B156" s="142" t="s">
        <v>153</v>
      </c>
      <c r="C156" s="186">
        <v>12002</v>
      </c>
      <c r="D156" s="187" t="s">
        <v>264</v>
      </c>
      <c r="E156" s="187" t="s">
        <v>265</v>
      </c>
      <c r="F156" s="187" t="s">
        <v>51</v>
      </c>
      <c r="G156" s="187" t="s">
        <v>266</v>
      </c>
      <c r="H156" s="187" t="s">
        <v>52</v>
      </c>
      <c r="I156" s="187" t="s">
        <v>53</v>
      </c>
      <c r="J156" s="187" t="s">
        <v>267</v>
      </c>
      <c r="K156" s="187" t="s">
        <v>268</v>
      </c>
      <c r="L156" s="188" t="s">
        <v>269</v>
      </c>
    </row>
    <row r="157" spans="2:12" x14ac:dyDescent="0.3">
      <c r="B157" s="142" t="s">
        <v>154</v>
      </c>
      <c r="C157" s="186" t="s">
        <v>203</v>
      </c>
      <c r="D157" s="189"/>
      <c r="E157" s="189"/>
      <c r="F157" s="189"/>
      <c r="G157" s="189"/>
      <c r="H157" s="189"/>
      <c r="I157" s="189"/>
      <c r="J157" s="189"/>
      <c r="K157" s="189"/>
      <c r="L157" s="190"/>
    </row>
    <row r="158" spans="2:12" ht="27.6" x14ac:dyDescent="0.3">
      <c r="B158" s="142" t="s">
        <v>156</v>
      </c>
      <c r="C158" s="186" t="s">
        <v>204</v>
      </c>
      <c r="D158" s="189"/>
      <c r="E158" s="189"/>
      <c r="F158" s="189"/>
      <c r="G158" s="189"/>
      <c r="H158" s="189"/>
      <c r="I158" s="189"/>
      <c r="J158" s="189"/>
      <c r="K158" s="189"/>
      <c r="L158" s="190"/>
    </row>
    <row r="159" spans="2:12" x14ac:dyDescent="0.3">
      <c r="B159" s="142" t="s">
        <v>158</v>
      </c>
      <c r="C159" s="186" t="s">
        <v>159</v>
      </c>
      <c r="D159" s="189"/>
      <c r="E159" s="189"/>
      <c r="F159" s="189"/>
      <c r="G159" s="189"/>
      <c r="H159" s="189"/>
      <c r="I159" s="189"/>
      <c r="J159" s="189"/>
      <c r="K159" s="189"/>
      <c r="L159" s="190"/>
    </row>
    <row r="160" spans="2:12" ht="27.6" x14ac:dyDescent="0.3">
      <c r="B160" s="142" t="s">
        <v>160</v>
      </c>
      <c r="C160" s="186" t="s">
        <v>225</v>
      </c>
      <c r="D160" s="191"/>
      <c r="E160" s="191"/>
      <c r="F160" s="191"/>
      <c r="G160" s="191"/>
      <c r="H160" s="191"/>
      <c r="I160" s="191"/>
      <c r="J160" s="191"/>
      <c r="K160" s="191"/>
      <c r="L160" s="192"/>
    </row>
    <row r="161" spans="2:12" x14ac:dyDescent="0.3">
      <c r="B161" s="392" t="s">
        <v>162</v>
      </c>
      <c r="C161" s="393"/>
      <c r="D161" s="196"/>
      <c r="E161" s="196"/>
      <c r="F161" s="196"/>
      <c r="G161" s="196"/>
      <c r="H161" s="196"/>
      <c r="I161" s="196"/>
      <c r="J161" s="196"/>
      <c r="K161" s="196"/>
      <c r="L161" s="196"/>
    </row>
    <row r="162" spans="2:12" ht="15" customHeight="1" x14ac:dyDescent="0.3">
      <c r="B162" s="227" t="s">
        <v>205</v>
      </c>
      <c r="C162" s="232"/>
      <c r="D162" s="6">
        <v>1500833</v>
      </c>
      <c r="E162" s="6">
        <v>1496427</v>
      </c>
      <c r="F162" s="212">
        <f>SUM(I162*0.25)</f>
        <v>328000</v>
      </c>
      <c r="G162" s="212">
        <f>SUM(I162*0.5)</f>
        <v>656000</v>
      </c>
      <c r="H162" s="212">
        <f>SUM(I162*0.75)</f>
        <v>984000</v>
      </c>
      <c r="I162" s="6">
        <v>1312000</v>
      </c>
      <c r="J162" s="6">
        <v>1314940</v>
      </c>
      <c r="K162" s="6">
        <v>1331000</v>
      </c>
      <c r="L162" s="23"/>
    </row>
    <row r="163" spans="2:12" ht="15" customHeight="1" x14ac:dyDescent="0.3">
      <c r="B163" s="227" t="s">
        <v>206</v>
      </c>
      <c r="C163" s="232"/>
      <c r="D163" s="212">
        <v>10715</v>
      </c>
      <c r="E163" s="212">
        <v>10689</v>
      </c>
      <c r="F163" s="214">
        <f t="shared" ref="F163:F164" si="5">SUM(I163*0.25)</f>
        <v>2342.8571428571427</v>
      </c>
      <c r="G163" s="214">
        <f t="shared" ref="G163:G164" si="6">SUM(I163*0.5)</f>
        <v>4685.7142857142853</v>
      </c>
      <c r="H163" s="214">
        <f t="shared" ref="H163:H164" si="7">SUM(I163*0.75)</f>
        <v>7028.5714285714275</v>
      </c>
      <c r="I163" s="214">
        <f>SUM(I162/140)</f>
        <v>9371.4285714285706</v>
      </c>
      <c r="J163" s="214">
        <f t="shared" ref="J163:K163" si="8">SUM(J162/140)</f>
        <v>9392.4285714285706</v>
      </c>
      <c r="K163" s="214">
        <f t="shared" si="8"/>
        <v>9507.1428571428569</v>
      </c>
      <c r="L163" s="212"/>
    </row>
    <row r="164" spans="2:12" ht="15" customHeight="1" x14ac:dyDescent="0.3">
      <c r="B164" s="227" t="s">
        <v>207</v>
      </c>
      <c r="C164" s="232"/>
      <c r="D164" s="212">
        <v>24974</v>
      </c>
      <c r="E164" s="212">
        <v>27426</v>
      </c>
      <c r="F164" s="214">
        <f t="shared" si="5"/>
        <v>6651.75</v>
      </c>
      <c r="G164" s="214">
        <f t="shared" si="6"/>
        <v>13303.5</v>
      </c>
      <c r="H164" s="214">
        <f t="shared" si="7"/>
        <v>19955.25</v>
      </c>
      <c r="I164" s="212">
        <v>26607</v>
      </c>
      <c r="J164" s="212">
        <v>26611</v>
      </c>
      <c r="K164" s="212">
        <v>26618</v>
      </c>
      <c r="L164" s="212"/>
    </row>
    <row r="165" spans="2:12" ht="15" customHeight="1" x14ac:dyDescent="0.3">
      <c r="B165" s="197" t="s">
        <v>151</v>
      </c>
      <c r="C165" s="194"/>
      <c r="D165" s="234">
        <f>SUM('Հավելված 3 Մաս 2'!E108)</f>
        <v>9786147.5</v>
      </c>
      <c r="E165" s="234">
        <f>SUM('Հավելված 3 Մաս 2'!F108)</f>
        <v>10164865.199999999</v>
      </c>
      <c r="F165" s="234">
        <f>SUM('Հավելված 3 Մաս 2'!G108)</f>
        <v>2482415.4</v>
      </c>
      <c r="G165" s="234">
        <f>SUM('Հավելված 3 Մաս 2'!H108)</f>
        <v>4964830.8</v>
      </c>
      <c r="H165" s="234">
        <f>SUM('Հավելված 3 Մաս 2'!I108)</f>
        <v>7447246.1999999993</v>
      </c>
      <c r="I165" s="234">
        <f>SUM('Հավելված 3 Մաս 2'!J108)</f>
        <v>9929661.5999999996</v>
      </c>
      <c r="J165" s="234">
        <f>SUM('Հավելված 3 Մաս 2'!K108)</f>
        <v>9945159.0999999996</v>
      </c>
      <c r="K165" s="234">
        <f>SUM('Հավելված 3 Մաս 2'!L108)</f>
        <v>10026018.5</v>
      </c>
      <c r="L165" s="212"/>
    </row>
    <row r="166" spans="2:12" ht="15" customHeight="1" x14ac:dyDescent="0.3">
      <c r="B166" s="151"/>
      <c r="C166" s="151"/>
      <c r="D166" s="151"/>
      <c r="E166" s="151"/>
      <c r="F166" s="151"/>
      <c r="G166" s="151"/>
      <c r="H166" s="151"/>
      <c r="I166" s="151"/>
      <c r="J166" s="151"/>
      <c r="K166" s="151"/>
      <c r="L166" s="151"/>
    </row>
    <row r="167" spans="2:12" ht="15" customHeight="1" x14ac:dyDescent="0.3">
      <c r="B167" s="235" t="s">
        <v>152</v>
      </c>
      <c r="C167" s="236">
        <v>1082</v>
      </c>
      <c r="D167" s="392" t="s">
        <v>263</v>
      </c>
      <c r="E167" s="394"/>
      <c r="F167" s="394"/>
      <c r="G167" s="394"/>
      <c r="H167" s="394"/>
      <c r="I167" s="394"/>
      <c r="J167" s="394"/>
      <c r="K167" s="394"/>
      <c r="L167" s="393"/>
    </row>
    <row r="168" spans="2:12" ht="15" customHeight="1" x14ac:dyDescent="0.3">
      <c r="B168" s="235" t="s">
        <v>153</v>
      </c>
      <c r="C168" s="236">
        <v>12003</v>
      </c>
      <c r="D168" s="187" t="s">
        <v>264</v>
      </c>
      <c r="E168" s="187" t="s">
        <v>265</v>
      </c>
      <c r="F168" s="187" t="s">
        <v>51</v>
      </c>
      <c r="G168" s="187" t="s">
        <v>266</v>
      </c>
      <c r="H168" s="187" t="s">
        <v>52</v>
      </c>
      <c r="I168" s="187" t="s">
        <v>53</v>
      </c>
      <c r="J168" s="187" t="s">
        <v>267</v>
      </c>
      <c r="K168" s="187" t="s">
        <v>268</v>
      </c>
      <c r="L168" s="188" t="s">
        <v>269</v>
      </c>
    </row>
    <row r="169" spans="2:12" ht="68.25" customHeight="1" x14ac:dyDescent="0.3">
      <c r="B169" s="235" t="s">
        <v>154</v>
      </c>
      <c r="C169" s="236" t="s">
        <v>419</v>
      </c>
      <c r="D169" s="189"/>
      <c r="E169" s="189"/>
      <c r="F169" s="189"/>
      <c r="G169" s="189"/>
      <c r="H169" s="189"/>
      <c r="I169" s="189"/>
      <c r="J169" s="189"/>
      <c r="K169" s="189"/>
      <c r="L169" s="190"/>
    </row>
    <row r="170" spans="2:12" ht="73.5" customHeight="1" x14ac:dyDescent="0.3">
      <c r="B170" s="235" t="s">
        <v>156</v>
      </c>
      <c r="C170" s="236" t="s">
        <v>420</v>
      </c>
      <c r="D170" s="189"/>
      <c r="E170" s="189"/>
      <c r="F170" s="189"/>
      <c r="G170" s="189"/>
      <c r="H170" s="189"/>
      <c r="I170" s="189"/>
      <c r="J170" s="189"/>
      <c r="K170" s="189"/>
      <c r="L170" s="190"/>
    </row>
    <row r="171" spans="2:12" ht="15" customHeight="1" x14ac:dyDescent="0.3">
      <c r="B171" s="235" t="s">
        <v>158</v>
      </c>
      <c r="C171" s="236" t="s">
        <v>159</v>
      </c>
      <c r="D171" s="189"/>
      <c r="E171" s="189"/>
      <c r="F171" s="189"/>
      <c r="G171" s="189"/>
      <c r="H171" s="189"/>
      <c r="I171" s="189"/>
      <c r="J171" s="189"/>
      <c r="K171" s="189"/>
      <c r="L171" s="190"/>
    </row>
    <row r="172" spans="2:12" ht="41.4" x14ac:dyDescent="0.3">
      <c r="B172" s="235" t="s">
        <v>160</v>
      </c>
      <c r="C172" s="236" t="s">
        <v>421</v>
      </c>
      <c r="D172" s="191"/>
      <c r="E172" s="191"/>
      <c r="F172" s="191"/>
      <c r="G172" s="191"/>
      <c r="H172" s="191"/>
      <c r="I172" s="191"/>
      <c r="J172" s="191"/>
      <c r="K172" s="191"/>
      <c r="L172" s="192"/>
    </row>
    <row r="173" spans="2:12" ht="15" customHeight="1" x14ac:dyDescent="0.3">
      <c r="B173" s="411" t="s">
        <v>162</v>
      </c>
      <c r="C173" s="412"/>
      <c r="D173" s="219"/>
      <c r="E173" s="219"/>
      <c r="F173" s="219"/>
      <c r="G173" s="219"/>
      <c r="H173" s="219"/>
      <c r="I173" s="219"/>
      <c r="J173" s="219"/>
      <c r="K173" s="219"/>
      <c r="L173" s="219"/>
    </row>
    <row r="174" spans="2:12" ht="15" customHeight="1" x14ac:dyDescent="0.3">
      <c r="B174" s="237" t="s">
        <v>422</v>
      </c>
      <c r="C174" s="238"/>
      <c r="D174" s="239">
        <v>381</v>
      </c>
      <c r="E174" s="239">
        <v>383</v>
      </c>
      <c r="F174" s="239">
        <v>575</v>
      </c>
      <c r="G174" s="239">
        <v>575</v>
      </c>
      <c r="H174" s="239">
        <v>575</v>
      </c>
      <c r="I174" s="239">
        <v>575</v>
      </c>
      <c r="J174" s="239">
        <v>565</v>
      </c>
      <c r="K174" s="239">
        <v>555</v>
      </c>
      <c r="L174" s="239"/>
    </row>
    <row r="175" spans="2:12" ht="15" customHeight="1" x14ac:dyDescent="0.3">
      <c r="B175" s="240" t="s">
        <v>151</v>
      </c>
      <c r="C175" s="235"/>
      <c r="D175" s="241">
        <v>75949.899999999994</v>
      </c>
      <c r="E175" s="241">
        <v>76626</v>
      </c>
      <c r="F175" s="241">
        <v>59784.45</v>
      </c>
      <c r="G175" s="241">
        <v>119568.9</v>
      </c>
      <c r="H175" s="241">
        <v>179353.34999999998</v>
      </c>
      <c r="I175" s="241">
        <v>239137.8</v>
      </c>
      <c r="J175" s="241">
        <v>112444.2</v>
      </c>
      <c r="K175" s="241">
        <v>110365.2</v>
      </c>
      <c r="L175" s="241">
        <v>0</v>
      </c>
    </row>
    <row r="176" spans="2:12" ht="15" customHeight="1" x14ac:dyDescent="0.3">
      <c r="B176" s="240"/>
      <c r="C176" s="235"/>
      <c r="D176" s="242"/>
      <c r="E176" s="242"/>
      <c r="F176" s="242"/>
      <c r="G176" s="242"/>
      <c r="H176" s="242"/>
      <c r="I176" s="242"/>
      <c r="J176" s="242"/>
      <c r="K176" s="242"/>
      <c r="L176" s="242"/>
    </row>
    <row r="177" spans="2:12" x14ac:dyDescent="0.3">
      <c r="B177" s="147" t="s">
        <v>29</v>
      </c>
      <c r="C177" s="147" t="s">
        <v>30</v>
      </c>
    </row>
    <row r="178" spans="2:12" x14ac:dyDescent="0.3">
      <c r="B178" s="243">
        <v>1102</v>
      </c>
      <c r="C178" s="142" t="s">
        <v>33</v>
      </c>
    </row>
    <row r="179" spans="2:12" x14ac:dyDescent="0.3">
      <c r="B179" s="184" t="s">
        <v>31</v>
      </c>
    </row>
    <row r="180" spans="2:12" x14ac:dyDescent="0.3">
      <c r="B180" s="142" t="s">
        <v>152</v>
      </c>
      <c r="C180" s="186">
        <v>1102</v>
      </c>
      <c r="D180" s="392" t="s">
        <v>263</v>
      </c>
      <c r="E180" s="394"/>
      <c r="F180" s="394"/>
      <c r="G180" s="394"/>
      <c r="H180" s="394"/>
      <c r="I180" s="394"/>
      <c r="J180" s="394"/>
      <c r="K180" s="394"/>
      <c r="L180" s="393"/>
    </row>
    <row r="181" spans="2:12" ht="21.75" customHeight="1" x14ac:dyDescent="0.3">
      <c r="B181" s="142" t="s">
        <v>153</v>
      </c>
      <c r="C181" s="186">
        <v>11001</v>
      </c>
      <c r="D181" s="187" t="s">
        <v>264</v>
      </c>
      <c r="E181" s="187" t="s">
        <v>265</v>
      </c>
      <c r="F181" s="187" t="s">
        <v>51</v>
      </c>
      <c r="G181" s="187" t="s">
        <v>266</v>
      </c>
      <c r="H181" s="187" t="s">
        <v>52</v>
      </c>
      <c r="I181" s="187" t="s">
        <v>53</v>
      </c>
      <c r="J181" s="187" t="s">
        <v>267</v>
      </c>
      <c r="K181" s="187" t="s">
        <v>268</v>
      </c>
      <c r="L181" s="188" t="s">
        <v>269</v>
      </c>
    </row>
    <row r="182" spans="2:12" ht="59.25" customHeight="1" x14ac:dyDescent="0.3">
      <c r="B182" s="142" t="s">
        <v>154</v>
      </c>
      <c r="C182" s="186" t="s">
        <v>226</v>
      </c>
      <c r="D182" s="189"/>
      <c r="E182" s="189"/>
      <c r="F182" s="189"/>
      <c r="G182" s="189"/>
      <c r="H182" s="189"/>
      <c r="I182" s="189"/>
      <c r="J182" s="189"/>
      <c r="K182" s="189"/>
      <c r="L182" s="190"/>
    </row>
    <row r="183" spans="2:12" ht="59.25" customHeight="1" x14ac:dyDescent="0.3">
      <c r="B183" s="142" t="s">
        <v>156</v>
      </c>
      <c r="C183" s="186" t="s">
        <v>227</v>
      </c>
      <c r="D183" s="189"/>
      <c r="E183" s="189"/>
      <c r="F183" s="189"/>
      <c r="G183" s="189"/>
      <c r="H183" s="189"/>
      <c r="I183" s="189"/>
      <c r="J183" s="189"/>
      <c r="K183" s="189"/>
      <c r="L183" s="190"/>
    </row>
    <row r="184" spans="2:12" x14ac:dyDescent="0.3">
      <c r="B184" s="142" t="s">
        <v>158</v>
      </c>
      <c r="C184" s="186" t="s">
        <v>228</v>
      </c>
      <c r="D184" s="189"/>
      <c r="E184" s="189"/>
      <c r="F184" s="189"/>
      <c r="G184" s="189"/>
      <c r="H184" s="189"/>
      <c r="I184" s="189"/>
      <c r="J184" s="189"/>
      <c r="K184" s="189"/>
      <c r="L184" s="190"/>
    </row>
    <row r="185" spans="2:12" ht="35.25" customHeight="1" x14ac:dyDescent="0.3">
      <c r="B185" s="142" t="s">
        <v>229</v>
      </c>
      <c r="C185" s="186" t="s">
        <v>224</v>
      </c>
      <c r="D185" s="191"/>
      <c r="E185" s="191"/>
      <c r="F185" s="191"/>
      <c r="G185" s="191"/>
      <c r="H185" s="191"/>
      <c r="I185" s="191"/>
      <c r="J185" s="191"/>
      <c r="K185" s="191"/>
      <c r="L185" s="192"/>
    </row>
    <row r="186" spans="2:12" x14ac:dyDescent="0.3">
      <c r="B186" s="392" t="s">
        <v>162</v>
      </c>
      <c r="C186" s="393"/>
      <c r="D186" s="196"/>
      <c r="E186" s="196"/>
      <c r="F186" s="196"/>
      <c r="G186" s="196"/>
      <c r="H186" s="196"/>
      <c r="I186" s="196"/>
      <c r="J186" s="196"/>
      <c r="K186" s="196"/>
      <c r="L186" s="196"/>
    </row>
    <row r="187" spans="2:12" ht="120" customHeight="1" x14ac:dyDescent="0.3">
      <c r="B187" s="244" t="s">
        <v>230</v>
      </c>
      <c r="C187" s="232"/>
      <c r="D187" s="23">
        <v>3</v>
      </c>
      <c r="E187" s="23">
        <v>3</v>
      </c>
      <c r="F187" s="23">
        <v>2</v>
      </c>
      <c r="G187" s="23">
        <v>2</v>
      </c>
      <c r="H187" s="23">
        <v>2</v>
      </c>
      <c r="I187" s="23">
        <v>2</v>
      </c>
      <c r="J187" s="23">
        <v>2</v>
      </c>
      <c r="K187" s="23">
        <v>2</v>
      </c>
      <c r="L187" s="23"/>
    </row>
    <row r="188" spans="2:12" ht="24" customHeight="1" x14ac:dyDescent="0.3">
      <c r="B188" s="197" t="s">
        <v>151</v>
      </c>
      <c r="C188" s="194"/>
      <c r="D188" s="234">
        <f>SUM('Հավելված 3 Մաս 2'!E128)</f>
        <v>64000</v>
      </c>
      <c r="E188" s="234">
        <f>SUM('Հավելված 3 Մաս 2'!F128)</f>
        <v>79400</v>
      </c>
      <c r="F188" s="234">
        <f>SUM('Հավելված 3 Մաս 2'!G128)</f>
        <v>14480</v>
      </c>
      <c r="G188" s="234">
        <f>SUM('Հավելված 3 Մաս 2'!H128)</f>
        <v>36200</v>
      </c>
      <c r="H188" s="234">
        <f>SUM('Հավելված 3 Մաս 2'!I128)</f>
        <v>54300</v>
      </c>
      <c r="I188" s="234">
        <f>SUM('Հավելված 3 Մաս 2'!J128)</f>
        <v>72400</v>
      </c>
      <c r="J188" s="234">
        <f>SUM('Հավելված 3 Մաս 2'!K128)</f>
        <v>72400</v>
      </c>
      <c r="K188" s="234">
        <f>SUM('Հավելված 3 Մաս 2'!L128)</f>
        <v>72400</v>
      </c>
      <c r="L188" s="212"/>
    </row>
    <row r="189" spans="2:12" x14ac:dyDescent="0.3">
      <c r="B189" s="151"/>
      <c r="C189" s="151"/>
      <c r="D189" s="151"/>
      <c r="E189" s="151"/>
      <c r="F189" s="151"/>
      <c r="G189" s="151"/>
      <c r="H189" s="151"/>
      <c r="I189" s="151"/>
      <c r="J189" s="151"/>
      <c r="K189" s="151"/>
      <c r="L189" s="151"/>
    </row>
    <row r="190" spans="2:12" x14ac:dyDescent="0.3">
      <c r="B190" s="142" t="s">
        <v>152</v>
      </c>
      <c r="C190" s="186">
        <v>1102</v>
      </c>
      <c r="D190" s="392" t="s">
        <v>263</v>
      </c>
      <c r="E190" s="394"/>
      <c r="F190" s="394"/>
      <c r="G190" s="394"/>
      <c r="H190" s="394"/>
      <c r="I190" s="394"/>
      <c r="J190" s="394"/>
      <c r="K190" s="394"/>
      <c r="L190" s="393"/>
    </row>
    <row r="191" spans="2:12" ht="24.9" customHeight="1" x14ac:dyDescent="0.3">
      <c r="B191" s="142" t="s">
        <v>153</v>
      </c>
      <c r="C191" s="186">
        <v>11002</v>
      </c>
      <c r="D191" s="187" t="s">
        <v>264</v>
      </c>
      <c r="E191" s="187" t="s">
        <v>265</v>
      </c>
      <c r="F191" s="187" t="s">
        <v>51</v>
      </c>
      <c r="G191" s="187" t="s">
        <v>266</v>
      </c>
      <c r="H191" s="187" t="s">
        <v>52</v>
      </c>
      <c r="I191" s="187" t="s">
        <v>53</v>
      </c>
      <c r="J191" s="187" t="s">
        <v>267</v>
      </c>
      <c r="K191" s="187" t="s">
        <v>268</v>
      </c>
      <c r="L191" s="188" t="s">
        <v>269</v>
      </c>
    </row>
    <row r="192" spans="2:12" ht="27.6" x14ac:dyDescent="0.3">
      <c r="B192" s="142" t="s">
        <v>154</v>
      </c>
      <c r="C192" s="186" t="s">
        <v>231</v>
      </c>
      <c r="D192" s="189"/>
      <c r="E192" s="189"/>
      <c r="F192" s="189"/>
      <c r="G192" s="189"/>
      <c r="H192" s="189"/>
      <c r="I192" s="189"/>
      <c r="J192" s="189"/>
      <c r="K192" s="189"/>
      <c r="L192" s="190"/>
    </row>
    <row r="193" spans="2:12" ht="27.6" x14ac:dyDescent="0.3">
      <c r="B193" s="142" t="s">
        <v>156</v>
      </c>
      <c r="C193" s="186" t="s">
        <v>232</v>
      </c>
      <c r="D193" s="189"/>
      <c r="E193" s="189"/>
      <c r="F193" s="189"/>
      <c r="G193" s="189"/>
      <c r="H193" s="189"/>
      <c r="I193" s="189"/>
      <c r="J193" s="189"/>
      <c r="K193" s="189"/>
      <c r="L193" s="190"/>
    </row>
    <row r="194" spans="2:12" x14ac:dyDescent="0.3">
      <c r="B194" s="142" t="s">
        <v>158</v>
      </c>
      <c r="C194" s="186" t="s">
        <v>228</v>
      </c>
      <c r="D194" s="189"/>
      <c r="E194" s="189"/>
      <c r="F194" s="189"/>
      <c r="G194" s="189"/>
      <c r="H194" s="189"/>
      <c r="I194" s="189"/>
      <c r="J194" s="189"/>
      <c r="K194" s="189"/>
      <c r="L194" s="190"/>
    </row>
    <row r="195" spans="2:12" ht="27.6" x14ac:dyDescent="0.3">
      <c r="B195" s="142" t="s">
        <v>208</v>
      </c>
      <c r="C195" s="186" t="s">
        <v>240</v>
      </c>
      <c r="D195" s="191"/>
      <c r="E195" s="191"/>
      <c r="F195" s="191"/>
      <c r="G195" s="191"/>
      <c r="H195" s="191"/>
      <c r="I195" s="191"/>
      <c r="J195" s="191"/>
      <c r="K195" s="191"/>
      <c r="L195" s="192"/>
    </row>
    <row r="196" spans="2:12" x14ac:dyDescent="0.3">
      <c r="B196" s="392" t="s">
        <v>162</v>
      </c>
      <c r="C196" s="393"/>
      <c r="D196" s="196"/>
      <c r="E196" s="196"/>
      <c r="F196" s="196"/>
      <c r="G196" s="196"/>
      <c r="H196" s="196"/>
      <c r="I196" s="196"/>
      <c r="J196" s="196"/>
      <c r="K196" s="196"/>
      <c r="L196" s="196"/>
    </row>
    <row r="197" spans="2:12" ht="30.75" customHeight="1" x14ac:dyDescent="0.3">
      <c r="B197" s="395" t="s">
        <v>233</v>
      </c>
      <c r="C197" s="396"/>
      <c r="D197" s="156">
        <v>310229</v>
      </c>
      <c r="E197" s="156">
        <v>343885</v>
      </c>
      <c r="F197" s="156">
        <f>SUM(I197)</f>
        <v>367889</v>
      </c>
      <c r="G197" s="156">
        <f>SUM(I197)</f>
        <v>367889</v>
      </c>
      <c r="H197" s="156">
        <f>SUM(I197)</f>
        <v>367889</v>
      </c>
      <c r="I197" s="156">
        <v>367889</v>
      </c>
      <c r="J197" s="156">
        <v>404678</v>
      </c>
      <c r="K197" s="156">
        <v>445146</v>
      </c>
      <c r="L197" s="23"/>
    </row>
    <row r="198" spans="2:12" ht="36" customHeight="1" x14ac:dyDescent="0.3">
      <c r="B198" s="395" t="s">
        <v>234</v>
      </c>
      <c r="C198" s="396"/>
      <c r="D198" s="212">
        <v>240403</v>
      </c>
      <c r="E198" s="212">
        <v>255353</v>
      </c>
      <c r="F198" s="212">
        <f>SUM(I198)</f>
        <v>238219</v>
      </c>
      <c r="G198" s="156">
        <f>SUM(I198)</f>
        <v>238219</v>
      </c>
      <c r="H198" s="156">
        <f>SUM(I198)</f>
        <v>238219</v>
      </c>
      <c r="I198" s="212">
        <v>238219</v>
      </c>
      <c r="J198" s="212">
        <v>204443</v>
      </c>
      <c r="K198" s="212">
        <v>166886</v>
      </c>
      <c r="L198" s="212"/>
    </row>
    <row r="199" spans="2:12" ht="49.5" customHeight="1" x14ac:dyDescent="0.3">
      <c r="B199" s="244" t="s">
        <v>235</v>
      </c>
      <c r="C199" s="232"/>
      <c r="D199" s="212">
        <v>10</v>
      </c>
      <c r="E199" s="212">
        <v>10</v>
      </c>
      <c r="F199" s="212">
        <v>10</v>
      </c>
      <c r="G199" s="212">
        <v>10</v>
      </c>
      <c r="H199" s="212">
        <v>10</v>
      </c>
      <c r="I199" s="212">
        <v>10</v>
      </c>
      <c r="J199" s="212">
        <v>10</v>
      </c>
      <c r="K199" s="212">
        <v>10</v>
      </c>
      <c r="L199" s="212"/>
    </row>
    <row r="200" spans="2:12" ht="32.25" customHeight="1" x14ac:dyDescent="0.3">
      <c r="B200" s="197" t="s">
        <v>151</v>
      </c>
      <c r="C200" s="194"/>
      <c r="D200" s="234">
        <f>SUM('Հավելված 3 Մաս 2'!E134)</f>
        <v>1417343.4</v>
      </c>
      <c r="E200" s="234">
        <f>SUM('Հավելված 3 Մաս 2'!F134)</f>
        <v>1546107.5</v>
      </c>
      <c r="F200" s="234">
        <f>SUM('Հավելված 3 Մաս 2'!G134)</f>
        <v>385000</v>
      </c>
      <c r="G200" s="234">
        <f>SUM('Հավելված 3 Մաս 2'!H134)</f>
        <v>770000</v>
      </c>
      <c r="H200" s="234">
        <f>SUM('Հավելված 3 Մաս 2'!I134)</f>
        <v>1155000</v>
      </c>
      <c r="I200" s="234">
        <f>SUM('Հավելված 3 Մաս 2'!J134)</f>
        <v>1540000</v>
      </c>
      <c r="J200" s="234">
        <f>SUM('Հավելված 3 Մաս 2'!K134)</f>
        <v>1290000</v>
      </c>
      <c r="K200" s="234">
        <f>SUM('Հավելված 3 Մաս 2'!L134)</f>
        <v>1040000</v>
      </c>
      <c r="L200" s="212"/>
    </row>
    <row r="201" spans="2:12" ht="15" customHeight="1" x14ac:dyDescent="0.3">
      <c r="B201" s="151"/>
      <c r="C201" s="151"/>
      <c r="D201" s="151"/>
      <c r="E201" s="151"/>
      <c r="F201" s="151"/>
      <c r="G201" s="151"/>
      <c r="H201" s="151"/>
      <c r="I201" s="151"/>
      <c r="J201" s="151"/>
      <c r="K201" s="151"/>
      <c r="L201" s="151"/>
    </row>
    <row r="202" spans="2:12" x14ac:dyDescent="0.3">
      <c r="B202" s="142" t="s">
        <v>152</v>
      </c>
      <c r="C202" s="186">
        <v>1102</v>
      </c>
      <c r="D202" s="392" t="s">
        <v>263</v>
      </c>
      <c r="E202" s="394"/>
      <c r="F202" s="394"/>
      <c r="G202" s="394"/>
      <c r="H202" s="394"/>
      <c r="I202" s="394"/>
      <c r="J202" s="394"/>
      <c r="K202" s="394"/>
      <c r="L202" s="393"/>
    </row>
    <row r="203" spans="2:12" ht="42.75" customHeight="1" x14ac:dyDescent="0.3">
      <c r="B203" s="142" t="s">
        <v>153</v>
      </c>
      <c r="C203" s="186">
        <v>11003</v>
      </c>
      <c r="D203" s="187" t="s">
        <v>264</v>
      </c>
      <c r="E203" s="187" t="s">
        <v>265</v>
      </c>
      <c r="F203" s="187" t="s">
        <v>51</v>
      </c>
      <c r="G203" s="187" t="s">
        <v>266</v>
      </c>
      <c r="H203" s="187" t="s">
        <v>52</v>
      </c>
      <c r="I203" s="187" t="s">
        <v>53</v>
      </c>
      <c r="J203" s="187" t="s">
        <v>267</v>
      </c>
      <c r="K203" s="187" t="s">
        <v>268</v>
      </c>
      <c r="L203" s="188" t="s">
        <v>269</v>
      </c>
    </row>
    <row r="204" spans="2:12" ht="33.75" customHeight="1" x14ac:dyDescent="0.3">
      <c r="B204" s="142" t="s">
        <v>154</v>
      </c>
      <c r="C204" s="186" t="s">
        <v>236</v>
      </c>
      <c r="D204" s="189"/>
      <c r="E204" s="189"/>
      <c r="F204" s="189"/>
      <c r="G204" s="189"/>
      <c r="H204" s="189"/>
      <c r="I204" s="189"/>
      <c r="J204" s="189"/>
      <c r="K204" s="189"/>
      <c r="L204" s="190"/>
    </row>
    <row r="205" spans="2:12" ht="33.75" customHeight="1" x14ac:dyDescent="0.3">
      <c r="B205" s="142" t="s">
        <v>156</v>
      </c>
      <c r="C205" s="186" t="s">
        <v>237</v>
      </c>
      <c r="D205" s="189"/>
      <c r="E205" s="189"/>
      <c r="F205" s="189"/>
      <c r="G205" s="189"/>
      <c r="H205" s="189"/>
      <c r="I205" s="189"/>
      <c r="J205" s="189"/>
      <c r="K205" s="189"/>
      <c r="L205" s="190"/>
    </row>
    <row r="206" spans="2:12" x14ac:dyDescent="0.3">
      <c r="B206" s="142" t="s">
        <v>158</v>
      </c>
      <c r="C206" s="186" t="s">
        <v>238</v>
      </c>
      <c r="D206" s="189"/>
      <c r="E206" s="189"/>
      <c r="F206" s="189"/>
      <c r="G206" s="189"/>
      <c r="H206" s="189"/>
      <c r="I206" s="189"/>
      <c r="J206" s="189"/>
      <c r="K206" s="189"/>
      <c r="L206" s="190"/>
    </row>
    <row r="207" spans="2:12" ht="27.6" x14ac:dyDescent="0.3">
      <c r="B207" s="142" t="s">
        <v>208</v>
      </c>
      <c r="C207" s="186" t="s">
        <v>224</v>
      </c>
      <c r="D207" s="191"/>
      <c r="E207" s="191"/>
      <c r="F207" s="191"/>
      <c r="G207" s="191"/>
      <c r="H207" s="191"/>
      <c r="I207" s="191"/>
      <c r="J207" s="191"/>
      <c r="K207" s="191"/>
      <c r="L207" s="192"/>
    </row>
    <row r="208" spans="2:12" x14ac:dyDescent="0.3">
      <c r="B208" s="392" t="s">
        <v>162</v>
      </c>
      <c r="C208" s="393"/>
      <c r="D208" s="196"/>
      <c r="E208" s="196"/>
      <c r="F208" s="196"/>
      <c r="G208" s="196"/>
      <c r="H208" s="196"/>
      <c r="I208" s="196"/>
      <c r="J208" s="196"/>
      <c r="K208" s="196"/>
      <c r="L208" s="196"/>
    </row>
    <row r="209" spans="2:12" ht="26.25" customHeight="1" x14ac:dyDescent="0.3">
      <c r="B209" s="227" t="s">
        <v>239</v>
      </c>
      <c r="C209" s="232"/>
      <c r="D209" s="23">
        <v>55000</v>
      </c>
      <c r="E209" s="23">
        <v>55000</v>
      </c>
      <c r="F209" s="23"/>
      <c r="G209" s="23"/>
      <c r="H209" s="23">
        <v>50000</v>
      </c>
      <c r="I209" s="23">
        <v>50000</v>
      </c>
      <c r="J209" s="23">
        <v>50000</v>
      </c>
      <c r="K209" s="23">
        <v>50000</v>
      </c>
      <c r="L209" s="23"/>
    </row>
    <row r="210" spans="2:12" ht="33.75" customHeight="1" x14ac:dyDescent="0.3">
      <c r="B210" s="197" t="s">
        <v>151</v>
      </c>
      <c r="C210" s="194"/>
      <c r="D210" s="234">
        <f>SUM('Հավելված 3 Մաս 2'!E140)</f>
        <v>388</v>
      </c>
      <c r="E210" s="234">
        <f>SUM('Հավելված 3 Մաս 2'!F140)</f>
        <v>634.29999999999995</v>
      </c>
      <c r="F210" s="234">
        <f>SUM('Հավելված 3 Մաս 2'!G140)</f>
        <v>0</v>
      </c>
      <c r="G210" s="234">
        <f>SUM('Հավելված 3 Մաս 2'!H140)</f>
        <v>0</v>
      </c>
      <c r="H210" s="234">
        <f>SUM('Հավելված 3 Մաս 2'!I140)</f>
        <v>600</v>
      </c>
      <c r="I210" s="234">
        <f>SUM('Հավելված 3 Մաս 2'!J140)</f>
        <v>600</v>
      </c>
      <c r="J210" s="234">
        <f>SUM('Հավելված 3 Մաս 2'!K140)</f>
        <v>600</v>
      </c>
      <c r="K210" s="234">
        <f>SUM('Հավելված 3 Մաս 2'!L140)</f>
        <v>600</v>
      </c>
      <c r="L210" s="212"/>
    </row>
    <row r="211" spans="2:12" ht="15" customHeight="1" x14ac:dyDescent="0.3">
      <c r="B211" s="151"/>
      <c r="C211" s="151"/>
      <c r="D211" s="151"/>
      <c r="E211" s="151"/>
      <c r="F211" s="151"/>
      <c r="G211" s="151"/>
      <c r="H211" s="151"/>
      <c r="I211" s="151"/>
      <c r="J211" s="151"/>
      <c r="K211" s="151"/>
      <c r="L211" s="151"/>
    </row>
    <row r="212" spans="2:12" x14ac:dyDescent="0.3">
      <c r="B212" s="142" t="s">
        <v>152</v>
      </c>
      <c r="C212" s="186">
        <v>1102</v>
      </c>
      <c r="D212" s="392" t="s">
        <v>263</v>
      </c>
      <c r="E212" s="394"/>
      <c r="F212" s="394"/>
      <c r="G212" s="394"/>
      <c r="H212" s="394"/>
      <c r="I212" s="394"/>
      <c r="J212" s="394"/>
      <c r="K212" s="394"/>
      <c r="L212" s="393"/>
    </row>
    <row r="213" spans="2:12" ht="40.5" customHeight="1" x14ac:dyDescent="0.3">
      <c r="B213" s="142" t="s">
        <v>153</v>
      </c>
      <c r="C213" s="186">
        <v>11004</v>
      </c>
      <c r="D213" s="187" t="s">
        <v>264</v>
      </c>
      <c r="E213" s="187" t="s">
        <v>265</v>
      </c>
      <c r="F213" s="187" t="s">
        <v>427</v>
      </c>
      <c r="G213" s="187" t="s">
        <v>426</v>
      </c>
      <c r="H213" s="187" t="s">
        <v>52</v>
      </c>
      <c r="I213" s="187" t="s">
        <v>53</v>
      </c>
      <c r="J213" s="187" t="s">
        <v>267</v>
      </c>
      <c r="K213" s="187" t="s">
        <v>268</v>
      </c>
      <c r="L213" s="188" t="s">
        <v>269</v>
      </c>
    </row>
    <row r="214" spans="2:12" ht="33.75" customHeight="1" x14ac:dyDescent="0.3">
      <c r="B214" s="142" t="s">
        <v>154</v>
      </c>
      <c r="C214" s="186" t="s">
        <v>423</v>
      </c>
      <c r="D214" s="189"/>
      <c r="E214" s="189"/>
      <c r="F214" s="189"/>
      <c r="G214" s="189"/>
      <c r="H214" s="189"/>
      <c r="I214" s="189"/>
      <c r="J214" s="189"/>
      <c r="K214" s="189"/>
      <c r="L214" s="190"/>
    </row>
    <row r="215" spans="2:12" ht="33.75" customHeight="1" x14ac:dyDescent="0.3">
      <c r="B215" s="142" t="s">
        <v>156</v>
      </c>
      <c r="C215" s="186" t="s">
        <v>424</v>
      </c>
      <c r="D215" s="189"/>
      <c r="E215" s="189"/>
      <c r="F215" s="189"/>
      <c r="G215" s="189"/>
      <c r="H215" s="189"/>
      <c r="I215" s="189"/>
      <c r="J215" s="189"/>
      <c r="K215" s="189"/>
      <c r="L215" s="190"/>
    </row>
    <row r="216" spans="2:12" x14ac:dyDescent="0.3">
      <c r="B216" s="142" t="s">
        <v>158</v>
      </c>
      <c r="C216" s="186" t="s">
        <v>238</v>
      </c>
      <c r="D216" s="189"/>
      <c r="E216" s="189"/>
      <c r="F216" s="189"/>
      <c r="G216" s="189"/>
      <c r="H216" s="189"/>
      <c r="I216" s="189"/>
      <c r="J216" s="189"/>
      <c r="K216" s="189"/>
      <c r="L216" s="190"/>
    </row>
    <row r="217" spans="2:12" ht="27.6" x14ac:dyDescent="0.3">
      <c r="B217" s="142" t="s">
        <v>208</v>
      </c>
      <c r="C217" s="186" t="s">
        <v>224</v>
      </c>
      <c r="D217" s="191"/>
      <c r="E217" s="191"/>
      <c r="F217" s="191"/>
      <c r="G217" s="191"/>
      <c r="H217" s="191"/>
      <c r="I217" s="191"/>
      <c r="J217" s="191"/>
      <c r="K217" s="191"/>
      <c r="L217" s="192"/>
    </row>
    <row r="218" spans="2:12" x14ac:dyDescent="0.3">
      <c r="B218" s="392" t="s">
        <v>162</v>
      </c>
      <c r="C218" s="393"/>
      <c r="D218" s="196"/>
      <c r="E218" s="196"/>
      <c r="F218" s="196"/>
      <c r="G218" s="196"/>
      <c r="H218" s="196"/>
      <c r="I218" s="196"/>
      <c r="J218" s="196"/>
      <c r="K218" s="196"/>
      <c r="L218" s="196"/>
    </row>
    <row r="219" spans="2:12" ht="33.75" customHeight="1" x14ac:dyDescent="0.3">
      <c r="B219" s="330"/>
      <c r="C219" s="142" t="s">
        <v>428</v>
      </c>
      <c r="D219" s="234"/>
      <c r="E219" s="331">
        <v>80000</v>
      </c>
      <c r="F219" s="331">
        <v>20000</v>
      </c>
      <c r="G219" s="331">
        <v>40000</v>
      </c>
      <c r="H219" s="331">
        <v>60000</v>
      </c>
      <c r="I219" s="331">
        <v>80000</v>
      </c>
      <c r="J219" s="331">
        <v>80000</v>
      </c>
      <c r="K219" s="331">
        <v>80000</v>
      </c>
      <c r="L219" s="212"/>
    </row>
    <row r="220" spans="2:12" ht="33.75" customHeight="1" x14ac:dyDescent="0.3">
      <c r="B220" s="330"/>
      <c r="C220" s="142" t="s">
        <v>429</v>
      </c>
      <c r="D220" s="234"/>
      <c r="E220" s="245" t="s">
        <v>430</v>
      </c>
      <c r="F220" s="245" t="s">
        <v>430</v>
      </c>
      <c r="G220" s="245" t="s">
        <v>430</v>
      </c>
      <c r="H220" s="245" t="s">
        <v>430</v>
      </c>
      <c r="I220" s="234"/>
      <c r="J220" s="234"/>
      <c r="K220" s="234"/>
      <c r="L220" s="212"/>
    </row>
    <row r="221" spans="2:12" ht="33.75" customHeight="1" x14ac:dyDescent="0.3">
      <c r="B221" s="197" t="s">
        <v>151</v>
      </c>
      <c r="C221" s="194"/>
      <c r="D221" s="234">
        <f>+'Հավելված 3 Մաս 2'!E146</f>
        <v>44120.4</v>
      </c>
      <c r="E221" s="234">
        <f>+'Հավելված 3 Մաս 2'!F146</f>
        <v>9923.5</v>
      </c>
      <c r="F221" s="234">
        <f>+'Հավելված 3 Մաս 2'!G146</f>
        <v>2480.875</v>
      </c>
      <c r="G221" s="234">
        <f>+'Հավելված 3 Մաս 2'!H146</f>
        <v>4961.75</v>
      </c>
      <c r="H221" s="234">
        <f>+'Հավելված 3 Մաս 2'!I146</f>
        <v>7442.625</v>
      </c>
      <c r="I221" s="234">
        <f>+'Հավելված 3 Մաս 2'!J146</f>
        <v>9923.5</v>
      </c>
      <c r="J221" s="234">
        <f>+'Հավելված 3 Մաս 2'!K146</f>
        <v>9923.5</v>
      </c>
      <c r="K221" s="234">
        <f>+'Հավելված 3 Մաս 2'!L146</f>
        <v>9923.5</v>
      </c>
      <c r="L221" s="212"/>
    </row>
    <row r="222" spans="2:12" ht="15" customHeight="1" x14ac:dyDescent="0.3">
      <c r="B222" s="151"/>
      <c r="C222" s="151"/>
      <c r="D222" s="151"/>
      <c r="E222" s="151"/>
      <c r="F222" s="151"/>
      <c r="G222" s="151"/>
      <c r="H222" s="151"/>
      <c r="I222" s="151"/>
      <c r="J222" s="151"/>
      <c r="K222" s="151"/>
      <c r="L222" s="151"/>
    </row>
    <row r="223" spans="2:12" x14ac:dyDescent="0.3">
      <c r="B223" s="142" t="s">
        <v>152</v>
      </c>
      <c r="C223" s="186">
        <v>1102</v>
      </c>
      <c r="D223" s="392" t="s">
        <v>263</v>
      </c>
      <c r="E223" s="394"/>
      <c r="F223" s="394"/>
      <c r="G223" s="394"/>
      <c r="H223" s="394"/>
      <c r="I223" s="394"/>
      <c r="J223" s="394"/>
      <c r="K223" s="394"/>
      <c r="L223" s="393"/>
    </row>
    <row r="224" spans="2:12" ht="27" customHeight="1" x14ac:dyDescent="0.3">
      <c r="B224" s="142" t="s">
        <v>153</v>
      </c>
      <c r="C224" s="186">
        <v>12001</v>
      </c>
      <c r="D224" s="187" t="s">
        <v>264</v>
      </c>
      <c r="E224" s="187" t="s">
        <v>265</v>
      </c>
      <c r="F224" s="187" t="s">
        <v>51</v>
      </c>
      <c r="G224" s="187" t="s">
        <v>266</v>
      </c>
      <c r="H224" s="187" t="s">
        <v>52</v>
      </c>
      <c r="I224" s="187" t="s">
        <v>53</v>
      </c>
      <c r="J224" s="187" t="s">
        <v>267</v>
      </c>
      <c r="K224" s="187" t="s">
        <v>268</v>
      </c>
      <c r="L224" s="188" t="s">
        <v>269</v>
      </c>
    </row>
    <row r="225" spans="2:12" ht="40.5" customHeight="1" x14ac:dyDescent="0.3">
      <c r="B225" s="142" t="s">
        <v>154</v>
      </c>
      <c r="C225" s="186" t="s">
        <v>241</v>
      </c>
      <c r="D225" s="189"/>
      <c r="E225" s="189"/>
      <c r="F225" s="189"/>
      <c r="G225" s="189"/>
      <c r="H225" s="189"/>
      <c r="I225" s="189"/>
      <c r="J225" s="189"/>
      <c r="K225" s="189"/>
      <c r="L225" s="190"/>
    </row>
    <row r="226" spans="2:12" ht="58.5" customHeight="1" x14ac:dyDescent="0.3">
      <c r="B226" s="142" t="s">
        <v>156</v>
      </c>
      <c r="C226" s="186" t="s">
        <v>242</v>
      </c>
      <c r="D226" s="189"/>
      <c r="E226" s="189"/>
      <c r="F226" s="189"/>
      <c r="G226" s="189"/>
      <c r="H226" s="189"/>
      <c r="I226" s="189"/>
      <c r="J226" s="189"/>
      <c r="K226" s="189"/>
      <c r="L226" s="190"/>
    </row>
    <row r="227" spans="2:12" ht="20.25" customHeight="1" x14ac:dyDescent="0.3">
      <c r="B227" s="142" t="s">
        <v>158</v>
      </c>
      <c r="C227" s="186" t="s">
        <v>243</v>
      </c>
      <c r="D227" s="189"/>
      <c r="E227" s="189"/>
      <c r="F227" s="189"/>
      <c r="G227" s="189"/>
      <c r="H227" s="189"/>
      <c r="I227" s="189"/>
      <c r="J227" s="189"/>
      <c r="K227" s="189"/>
      <c r="L227" s="190"/>
    </row>
    <row r="228" spans="2:12" ht="70.5" customHeight="1" x14ac:dyDescent="0.3">
      <c r="B228" s="142" t="s">
        <v>160</v>
      </c>
      <c r="C228" s="186" t="s">
        <v>244</v>
      </c>
      <c r="D228" s="191"/>
      <c r="E228" s="191"/>
      <c r="F228" s="191"/>
      <c r="G228" s="191"/>
      <c r="H228" s="191"/>
      <c r="I228" s="191"/>
      <c r="J228" s="191"/>
      <c r="K228" s="191"/>
      <c r="L228" s="192"/>
    </row>
    <row r="229" spans="2:12" x14ac:dyDescent="0.3">
      <c r="B229" s="392" t="s">
        <v>162</v>
      </c>
      <c r="C229" s="393"/>
      <c r="D229" s="196"/>
      <c r="E229" s="196"/>
      <c r="F229" s="196"/>
      <c r="G229" s="196"/>
      <c r="H229" s="196"/>
      <c r="I229" s="196"/>
      <c r="J229" s="196"/>
      <c r="K229" s="196"/>
      <c r="L229" s="196"/>
    </row>
    <row r="230" spans="2:12" x14ac:dyDescent="0.3">
      <c r="B230" s="244" t="s">
        <v>245</v>
      </c>
      <c r="C230" s="232"/>
      <c r="D230" s="6">
        <v>29845</v>
      </c>
      <c r="E230" s="6">
        <v>32508</v>
      </c>
      <c r="F230" s="6">
        <f>SUM(I230)</f>
        <v>33646</v>
      </c>
      <c r="G230" s="6">
        <f>SUM(I230)</f>
        <v>33646</v>
      </c>
      <c r="H230" s="6">
        <f>SUM(I230)</f>
        <v>33646</v>
      </c>
      <c r="I230" s="6">
        <v>33646</v>
      </c>
      <c r="J230" s="6">
        <v>34440</v>
      </c>
      <c r="K230" s="6">
        <v>35607</v>
      </c>
      <c r="L230" s="23"/>
    </row>
    <row r="231" spans="2:12" ht="15" customHeight="1" x14ac:dyDescent="0.3">
      <c r="B231" s="197" t="s">
        <v>151</v>
      </c>
      <c r="C231" s="194"/>
      <c r="D231" s="245">
        <f>SUM('Հավելված 3 Մաս 2'!E152)</f>
        <v>26316457.600000001</v>
      </c>
      <c r="E231" s="245">
        <f>SUM('Հավելված 3 Մաս 2'!F152)</f>
        <v>27510488.699999999</v>
      </c>
      <c r="F231" s="245">
        <f>SUM('Հավելված 3 Մաս 2'!G152)</f>
        <v>7533429.625</v>
      </c>
      <c r="G231" s="245">
        <f>SUM('Հավելված 3 Մաս 2'!H152)</f>
        <v>15066859.25</v>
      </c>
      <c r="H231" s="245">
        <f>SUM('Հավելված 3 Մաս 2'!I152)</f>
        <v>22600288.875</v>
      </c>
      <c r="I231" s="245">
        <f>SUM('Հավելված 3 Մաս 2'!J152)</f>
        <v>30133718.5</v>
      </c>
      <c r="J231" s="245">
        <f>SUM('Հավելված 3 Մաս 2'!K152)</f>
        <v>33098677.100000001</v>
      </c>
      <c r="K231" s="245">
        <f>SUM('Հավելված 3 Մաս 2'!L152)</f>
        <v>36571159.899999999</v>
      </c>
      <c r="L231" s="245">
        <f>SUM('Հավելված 3 Մաս 2'!M152)</f>
        <v>0</v>
      </c>
    </row>
    <row r="232" spans="2:12" ht="15" customHeight="1" x14ac:dyDescent="0.3">
      <c r="B232" s="151"/>
      <c r="C232" s="151"/>
      <c r="D232" s="151"/>
      <c r="E232" s="151"/>
      <c r="F232" s="151"/>
      <c r="G232" s="151"/>
      <c r="H232" s="151"/>
      <c r="I232" s="151"/>
      <c r="J232" s="151"/>
      <c r="K232" s="151"/>
      <c r="L232" s="151"/>
    </row>
    <row r="233" spans="2:12" x14ac:dyDescent="0.3">
      <c r="B233" s="142" t="s">
        <v>152</v>
      </c>
      <c r="C233" s="186">
        <v>1102</v>
      </c>
      <c r="D233" s="392" t="s">
        <v>263</v>
      </c>
      <c r="E233" s="394"/>
      <c r="F233" s="394"/>
      <c r="G233" s="394"/>
      <c r="H233" s="394"/>
      <c r="I233" s="394"/>
      <c r="J233" s="394"/>
      <c r="K233" s="394"/>
      <c r="L233" s="393"/>
    </row>
    <row r="234" spans="2:12" ht="65.25" customHeight="1" x14ac:dyDescent="0.3">
      <c r="B234" s="142" t="s">
        <v>153</v>
      </c>
      <c r="C234" s="186">
        <v>12002</v>
      </c>
      <c r="D234" s="187" t="s">
        <v>264</v>
      </c>
      <c r="E234" s="187" t="s">
        <v>265</v>
      </c>
      <c r="F234" s="187" t="s">
        <v>51</v>
      </c>
      <c r="G234" s="187" t="s">
        <v>266</v>
      </c>
      <c r="H234" s="187" t="s">
        <v>52</v>
      </c>
      <c r="I234" s="187" t="s">
        <v>53</v>
      </c>
      <c r="J234" s="187" t="s">
        <v>267</v>
      </c>
      <c r="K234" s="187" t="s">
        <v>268</v>
      </c>
      <c r="L234" s="188" t="s">
        <v>269</v>
      </c>
    </row>
    <row r="235" spans="2:12" ht="33.75" customHeight="1" x14ac:dyDescent="0.3">
      <c r="B235" s="142" t="s">
        <v>154</v>
      </c>
      <c r="C235" s="186" t="s">
        <v>246</v>
      </c>
      <c r="D235" s="189"/>
      <c r="E235" s="189"/>
      <c r="F235" s="189"/>
      <c r="G235" s="189"/>
      <c r="H235" s="189"/>
      <c r="I235" s="189"/>
      <c r="J235" s="189"/>
      <c r="K235" s="189"/>
      <c r="L235" s="190"/>
    </row>
    <row r="236" spans="2:12" ht="57.75" customHeight="1" x14ac:dyDescent="0.3">
      <c r="B236" s="142" t="s">
        <v>156</v>
      </c>
      <c r="C236" s="186" t="s">
        <v>247</v>
      </c>
      <c r="D236" s="189"/>
      <c r="E236" s="189"/>
      <c r="F236" s="189"/>
      <c r="G236" s="189"/>
      <c r="H236" s="189"/>
      <c r="I236" s="189"/>
      <c r="J236" s="189"/>
      <c r="K236" s="189"/>
      <c r="L236" s="190"/>
    </row>
    <row r="237" spans="2:12" x14ac:dyDescent="0.3">
      <c r="B237" s="142" t="s">
        <v>158</v>
      </c>
      <c r="C237" s="186" t="s">
        <v>243</v>
      </c>
      <c r="D237" s="189"/>
      <c r="E237" s="189"/>
      <c r="F237" s="189"/>
      <c r="G237" s="189"/>
      <c r="H237" s="189"/>
      <c r="I237" s="189"/>
      <c r="J237" s="189"/>
      <c r="K237" s="189"/>
      <c r="L237" s="190"/>
    </row>
    <row r="238" spans="2:12" ht="74.25" customHeight="1" x14ac:dyDescent="0.3">
      <c r="B238" s="142" t="s">
        <v>160</v>
      </c>
      <c r="C238" s="186" t="s">
        <v>248</v>
      </c>
      <c r="D238" s="191"/>
      <c r="E238" s="191"/>
      <c r="F238" s="191"/>
      <c r="G238" s="191"/>
      <c r="H238" s="191"/>
      <c r="I238" s="191"/>
      <c r="J238" s="191"/>
      <c r="K238" s="191"/>
      <c r="L238" s="192"/>
    </row>
    <row r="239" spans="2:12" x14ac:dyDescent="0.3">
      <c r="B239" s="392" t="s">
        <v>162</v>
      </c>
      <c r="C239" s="393"/>
      <c r="D239" s="219"/>
      <c r="E239" s="219"/>
      <c r="F239" s="219"/>
      <c r="G239" s="219"/>
      <c r="H239" s="219"/>
      <c r="I239" s="219"/>
      <c r="J239" s="219"/>
      <c r="K239" s="219"/>
      <c r="L239" s="219"/>
    </row>
    <row r="240" spans="2:12" x14ac:dyDescent="0.3">
      <c r="B240" s="244" t="s">
        <v>245</v>
      </c>
      <c r="C240" s="232"/>
      <c r="D240" s="6">
        <v>1817</v>
      </c>
      <c r="E240" s="6">
        <v>1750</v>
      </c>
      <c r="F240" s="6">
        <f>SUM(I240)</f>
        <v>1734</v>
      </c>
      <c r="G240" s="6">
        <f>SUM(I240)</f>
        <v>1734</v>
      </c>
      <c r="H240" s="6">
        <f>SUM(I240)</f>
        <v>1734</v>
      </c>
      <c r="I240" s="6">
        <v>1734</v>
      </c>
      <c r="J240" s="6">
        <v>1655</v>
      </c>
      <c r="K240" s="6">
        <v>1576</v>
      </c>
      <c r="L240" s="6"/>
    </row>
    <row r="241" spans="2:12" ht="15" customHeight="1" x14ac:dyDescent="0.3">
      <c r="B241" s="246" t="s">
        <v>151</v>
      </c>
      <c r="C241" s="194"/>
      <c r="D241" s="234">
        <f>SUM('Հավելված 3 Մաս 2'!E158)</f>
        <v>549900</v>
      </c>
      <c r="E241" s="234">
        <f>SUM('Հավելված 3 Մաս 2'!F158)</f>
        <v>559085.69999999995</v>
      </c>
      <c r="F241" s="234">
        <f>SUM('Հավելված 3 Մաս 2'!G158)</f>
        <v>161709.6</v>
      </c>
      <c r="G241" s="234">
        <f>SUM('Հավելված 3 Մաս 2'!H158)</f>
        <v>310980</v>
      </c>
      <c r="H241" s="234">
        <f>SUM('Հավելված 3 Մաս 2'!I158)</f>
        <v>466470</v>
      </c>
      <c r="I241" s="234">
        <f>SUM('Հավելված 3 Մաս 2'!J158)</f>
        <v>621960</v>
      </c>
      <c r="J241" s="234">
        <f>SUM('Հավելված 3 Մաս 2'!K158)</f>
        <v>668964</v>
      </c>
      <c r="K241" s="234">
        <f>SUM('Հավելված 3 Մաս 2'!L158)</f>
        <v>714000</v>
      </c>
      <c r="L241" s="212"/>
    </row>
    <row r="242" spans="2:12" ht="15" customHeight="1" x14ac:dyDescent="0.3">
      <c r="B242" s="151"/>
      <c r="C242" s="151"/>
      <c r="D242" s="151"/>
      <c r="E242" s="151"/>
      <c r="F242" s="151"/>
      <c r="G242" s="151"/>
      <c r="H242" s="151"/>
      <c r="I242" s="151"/>
      <c r="J242" s="151"/>
      <c r="K242" s="151"/>
      <c r="L242" s="151"/>
    </row>
    <row r="243" spans="2:12" x14ac:dyDescent="0.3">
      <c r="B243" s="142" t="s">
        <v>152</v>
      </c>
      <c r="C243" s="186">
        <v>1102</v>
      </c>
      <c r="D243" s="392" t="s">
        <v>263</v>
      </c>
      <c r="E243" s="394"/>
      <c r="F243" s="394"/>
      <c r="G243" s="394"/>
      <c r="H243" s="394"/>
      <c r="I243" s="394"/>
      <c r="J243" s="394"/>
      <c r="K243" s="394"/>
      <c r="L243" s="393"/>
    </row>
    <row r="244" spans="2:12" ht="29.25" customHeight="1" x14ac:dyDescent="0.3">
      <c r="B244" s="142" t="s">
        <v>153</v>
      </c>
      <c r="C244" s="186">
        <v>12003</v>
      </c>
      <c r="D244" s="187" t="s">
        <v>264</v>
      </c>
      <c r="E244" s="187" t="s">
        <v>265</v>
      </c>
      <c r="F244" s="187" t="s">
        <v>51</v>
      </c>
      <c r="G244" s="187" t="s">
        <v>266</v>
      </c>
      <c r="H244" s="187" t="s">
        <v>52</v>
      </c>
      <c r="I244" s="187" t="s">
        <v>53</v>
      </c>
      <c r="J244" s="187" t="s">
        <v>267</v>
      </c>
      <c r="K244" s="187" t="s">
        <v>268</v>
      </c>
      <c r="L244" s="188" t="s">
        <v>269</v>
      </c>
    </row>
    <row r="245" spans="2:12" x14ac:dyDescent="0.3">
      <c r="B245" s="142" t="s">
        <v>154</v>
      </c>
      <c r="C245" s="186" t="s">
        <v>249</v>
      </c>
      <c r="D245" s="189"/>
      <c r="E245" s="189"/>
      <c r="F245" s="189"/>
      <c r="G245" s="189"/>
      <c r="H245" s="189"/>
      <c r="I245" s="189"/>
      <c r="J245" s="189"/>
      <c r="K245" s="189"/>
      <c r="L245" s="190"/>
    </row>
    <row r="246" spans="2:12" ht="69" x14ac:dyDescent="0.3">
      <c r="B246" s="142" t="s">
        <v>156</v>
      </c>
      <c r="C246" s="186" t="s">
        <v>250</v>
      </c>
      <c r="D246" s="189"/>
      <c r="E246" s="189"/>
      <c r="F246" s="189"/>
      <c r="G246" s="189"/>
      <c r="H246" s="189"/>
      <c r="I246" s="189"/>
      <c r="J246" s="189"/>
      <c r="K246" s="189"/>
      <c r="L246" s="190"/>
    </row>
    <row r="247" spans="2:12" x14ac:dyDescent="0.3">
      <c r="B247" s="142" t="s">
        <v>158</v>
      </c>
      <c r="C247" s="186" t="s">
        <v>243</v>
      </c>
      <c r="D247" s="189"/>
      <c r="E247" s="189"/>
      <c r="F247" s="189"/>
      <c r="G247" s="189"/>
      <c r="H247" s="189"/>
      <c r="I247" s="189"/>
      <c r="J247" s="189"/>
      <c r="K247" s="189"/>
      <c r="L247" s="190"/>
    </row>
    <row r="248" spans="2:12" ht="58.5" customHeight="1" x14ac:dyDescent="0.3">
      <c r="B248" s="142" t="s">
        <v>160</v>
      </c>
      <c r="C248" s="186" t="s">
        <v>251</v>
      </c>
      <c r="D248" s="191"/>
      <c r="E248" s="191"/>
      <c r="F248" s="191"/>
      <c r="G248" s="191"/>
      <c r="H248" s="191"/>
      <c r="I248" s="191"/>
      <c r="J248" s="191"/>
      <c r="K248" s="191"/>
      <c r="L248" s="192"/>
    </row>
    <row r="249" spans="2:12" x14ac:dyDescent="0.3">
      <c r="B249" s="392" t="s">
        <v>162</v>
      </c>
      <c r="C249" s="393"/>
      <c r="D249" s="219"/>
      <c r="E249" s="219"/>
      <c r="F249" s="219"/>
      <c r="G249" s="219"/>
      <c r="H249" s="219"/>
      <c r="I249" s="219"/>
      <c r="J249" s="219"/>
      <c r="K249" s="219"/>
      <c r="L249" s="219"/>
    </row>
    <row r="250" spans="2:12" ht="16.5" customHeight="1" x14ac:dyDescent="0.3">
      <c r="B250" s="244" t="s">
        <v>396</v>
      </c>
      <c r="C250" s="232"/>
      <c r="D250" s="6">
        <v>454411</v>
      </c>
      <c r="E250" s="6">
        <v>461474</v>
      </c>
      <c r="F250" s="6">
        <f>SUM(I250)</f>
        <v>468761</v>
      </c>
      <c r="G250" s="6">
        <f>SUM(I250)</f>
        <v>468761</v>
      </c>
      <c r="H250" s="6">
        <f>SUM(I250)</f>
        <v>468761</v>
      </c>
      <c r="I250" s="6">
        <v>468761</v>
      </c>
      <c r="J250" s="6">
        <v>478341</v>
      </c>
      <c r="K250" s="6">
        <v>487921</v>
      </c>
      <c r="L250" s="6"/>
    </row>
    <row r="251" spans="2:12" ht="27.75" customHeight="1" x14ac:dyDescent="0.3">
      <c r="B251" s="246" t="s">
        <v>151</v>
      </c>
      <c r="C251" s="194"/>
      <c r="D251" s="234">
        <f>SUM('Հավելված 3 Մաս 2'!E164)</f>
        <v>218782086.59999999</v>
      </c>
      <c r="E251" s="234">
        <f>SUM('Հավելված 3 Մաս 2'!F164)</f>
        <v>222863933.40000001</v>
      </c>
      <c r="F251" s="234">
        <f>SUM('Հավելված 3 Մաս 2'!G164)</f>
        <v>61618008.075000003</v>
      </c>
      <c r="G251" s="234">
        <f>SUM('Հավելված 3 Մաս 2'!H164)</f>
        <v>123236016.15000001</v>
      </c>
      <c r="H251" s="234">
        <f>SUM('Հավելված 3 Մաս 2'!I164)</f>
        <v>184854024.22500002</v>
      </c>
      <c r="I251" s="234">
        <f>SUM('Հավելված 3 Մաս 2'!J164)</f>
        <v>246472032.30000001</v>
      </c>
      <c r="J251" s="234">
        <f>SUM('Հավելված 3 Մաս 2'!K164)</f>
        <v>277346692.5</v>
      </c>
      <c r="K251" s="234">
        <f>SUM('Հավելված 3 Մաս 2'!L164)</f>
        <v>303968820.5</v>
      </c>
      <c r="L251" s="212"/>
    </row>
    <row r="252" spans="2:12" ht="15" customHeight="1" x14ac:dyDescent="0.3">
      <c r="B252" s="151"/>
      <c r="C252" s="151"/>
      <c r="D252" s="151"/>
      <c r="E252" s="151"/>
      <c r="F252" s="151"/>
      <c r="G252" s="151"/>
      <c r="H252" s="151"/>
      <c r="I252" s="151"/>
      <c r="J252" s="151"/>
      <c r="K252" s="151"/>
      <c r="L252" s="151"/>
    </row>
    <row r="253" spans="2:12" x14ac:dyDescent="0.3">
      <c r="B253" s="142" t="s">
        <v>152</v>
      </c>
      <c r="C253" s="186">
        <v>1102</v>
      </c>
      <c r="D253" s="392" t="s">
        <v>263</v>
      </c>
      <c r="E253" s="394"/>
      <c r="F253" s="394"/>
      <c r="G253" s="394"/>
      <c r="H253" s="394"/>
      <c r="I253" s="394"/>
      <c r="J253" s="394"/>
      <c r="K253" s="394"/>
      <c r="L253" s="393"/>
    </row>
    <row r="254" spans="2:12" ht="34.5" customHeight="1" x14ac:dyDescent="0.3">
      <c r="B254" s="142" t="s">
        <v>153</v>
      </c>
      <c r="C254" s="186">
        <v>12004</v>
      </c>
      <c r="D254" s="187" t="s">
        <v>264</v>
      </c>
      <c r="E254" s="187" t="s">
        <v>265</v>
      </c>
      <c r="F254" s="187" t="s">
        <v>51</v>
      </c>
      <c r="G254" s="187" t="s">
        <v>266</v>
      </c>
      <c r="H254" s="187" t="s">
        <v>52</v>
      </c>
      <c r="I254" s="187" t="s">
        <v>53</v>
      </c>
      <c r="J254" s="187" t="s">
        <v>267</v>
      </c>
      <c r="K254" s="187" t="s">
        <v>268</v>
      </c>
      <c r="L254" s="188" t="s">
        <v>269</v>
      </c>
    </row>
    <row r="255" spans="2:12" ht="34.5" customHeight="1" x14ac:dyDescent="0.3">
      <c r="B255" s="142" t="s">
        <v>154</v>
      </c>
      <c r="C255" s="186" t="s">
        <v>252</v>
      </c>
      <c r="D255" s="189"/>
      <c r="E255" s="189"/>
      <c r="F255" s="189"/>
      <c r="G255" s="189"/>
      <c r="H255" s="189"/>
      <c r="I255" s="189"/>
      <c r="J255" s="189"/>
      <c r="K255" s="189"/>
      <c r="L255" s="190"/>
    </row>
    <row r="256" spans="2:12" ht="63" customHeight="1" x14ac:dyDescent="0.3">
      <c r="B256" s="142" t="s">
        <v>156</v>
      </c>
      <c r="C256" s="186" t="s">
        <v>281</v>
      </c>
      <c r="D256" s="189"/>
      <c r="E256" s="189"/>
      <c r="F256" s="189"/>
      <c r="G256" s="189"/>
      <c r="H256" s="189"/>
      <c r="I256" s="189"/>
      <c r="J256" s="189"/>
      <c r="K256" s="189"/>
      <c r="L256" s="190"/>
    </row>
    <row r="257" spans="2:12" x14ac:dyDescent="0.3">
      <c r="B257" s="142" t="s">
        <v>158</v>
      </c>
      <c r="C257" s="186" t="s">
        <v>243</v>
      </c>
      <c r="D257" s="189"/>
      <c r="E257" s="189"/>
      <c r="F257" s="189"/>
      <c r="G257" s="189"/>
      <c r="H257" s="189"/>
      <c r="I257" s="189"/>
      <c r="J257" s="189"/>
      <c r="K257" s="189"/>
      <c r="L257" s="190"/>
    </row>
    <row r="258" spans="2:12" ht="66" customHeight="1" x14ac:dyDescent="0.3">
      <c r="B258" s="142" t="s">
        <v>160</v>
      </c>
      <c r="C258" s="186" t="s">
        <v>253</v>
      </c>
      <c r="D258" s="191"/>
      <c r="E258" s="191"/>
      <c r="F258" s="191"/>
      <c r="G258" s="191"/>
      <c r="H258" s="191"/>
      <c r="I258" s="191"/>
      <c r="J258" s="191"/>
      <c r="K258" s="191"/>
      <c r="L258" s="192"/>
    </row>
    <row r="259" spans="2:12" x14ac:dyDescent="0.3">
      <c r="B259" s="392" t="s">
        <v>162</v>
      </c>
      <c r="C259" s="393"/>
      <c r="D259" s="219"/>
      <c r="E259" s="219"/>
      <c r="F259" s="219"/>
      <c r="G259" s="219"/>
      <c r="H259" s="219"/>
      <c r="I259" s="219"/>
      <c r="J259" s="219"/>
      <c r="K259" s="219"/>
      <c r="L259" s="219"/>
    </row>
    <row r="260" spans="2:12" ht="28.5" customHeight="1" x14ac:dyDescent="0.3">
      <c r="B260" s="244" t="s">
        <v>337</v>
      </c>
      <c r="C260" s="232"/>
      <c r="D260" s="6">
        <v>645</v>
      </c>
      <c r="E260" s="6">
        <v>656</v>
      </c>
      <c r="F260" s="6">
        <f>SUM(I260)</f>
        <v>720</v>
      </c>
      <c r="G260" s="6">
        <f>SUM(I260)</f>
        <v>720</v>
      </c>
      <c r="H260" s="6">
        <f>SUM(I260)</f>
        <v>720</v>
      </c>
      <c r="I260" s="6">
        <v>720</v>
      </c>
      <c r="J260" s="6">
        <v>750</v>
      </c>
      <c r="K260" s="6">
        <v>771</v>
      </c>
      <c r="L260" s="6"/>
    </row>
    <row r="261" spans="2:12" ht="22.5" customHeight="1" x14ac:dyDescent="0.3">
      <c r="B261" s="197" t="s">
        <v>151</v>
      </c>
      <c r="C261" s="194"/>
      <c r="D261" s="234">
        <f>SUM('Հավելված 3 Մաս 2'!E170)</f>
        <v>2635454.4</v>
      </c>
      <c r="E261" s="234">
        <f>SUM('Հավելված 3 Մաս 2'!F170)</f>
        <v>2732055.5</v>
      </c>
      <c r="F261" s="234">
        <f>SUM('Հավելված 3 Մաս 2'!G170)</f>
        <v>739864.65</v>
      </c>
      <c r="G261" s="234">
        <f>SUM('Հավելված 3 Մաս 2'!H170)</f>
        <v>1479729.3</v>
      </c>
      <c r="H261" s="234">
        <f>SUM('Հավելված 3 Մաս 2'!I170)</f>
        <v>2219593.9500000002</v>
      </c>
      <c r="I261" s="234">
        <f>SUM('Հավելված 3 Մաս 2'!J170)</f>
        <v>2959458.6</v>
      </c>
      <c r="J261" s="234">
        <f>SUM('Հավելված 3 Մաս 2'!K170)</f>
        <v>3071301</v>
      </c>
      <c r="K261" s="234">
        <f>SUM('Հավելված 3 Մաս 2'!L170)</f>
        <v>3155951.4</v>
      </c>
      <c r="L261" s="212"/>
    </row>
    <row r="262" spans="2:12" ht="22.5" customHeight="1" x14ac:dyDescent="0.3">
      <c r="B262" s="247"/>
      <c r="C262" s="248"/>
      <c r="D262" s="249"/>
      <c r="E262" s="249"/>
      <c r="F262" s="249"/>
      <c r="G262" s="249"/>
      <c r="H262" s="249"/>
      <c r="I262" s="249"/>
      <c r="J262" s="249"/>
      <c r="K262" s="249"/>
      <c r="L262" s="230"/>
    </row>
    <row r="263" spans="2:12" ht="22.5" customHeight="1" x14ac:dyDescent="0.3">
      <c r="B263" s="250" t="s">
        <v>314</v>
      </c>
      <c r="C263" s="186" t="s">
        <v>315</v>
      </c>
      <c r="D263" s="251" t="s">
        <v>316</v>
      </c>
      <c r="E263" s="251" t="s">
        <v>317</v>
      </c>
      <c r="F263" s="251" t="s">
        <v>318</v>
      </c>
      <c r="G263" s="251" t="s">
        <v>319</v>
      </c>
      <c r="H263" s="251" t="s">
        <v>320</v>
      </c>
      <c r="I263" s="251" t="s">
        <v>321</v>
      </c>
      <c r="J263" s="251" t="s">
        <v>322</v>
      </c>
      <c r="K263" s="251" t="s">
        <v>323</v>
      </c>
      <c r="L263" s="230"/>
    </row>
    <row r="264" spans="2:12" ht="22.5" customHeight="1" x14ac:dyDescent="0.3">
      <c r="B264" s="250" t="s">
        <v>324</v>
      </c>
      <c r="C264" s="186" t="s">
        <v>325</v>
      </c>
      <c r="D264" s="252"/>
      <c r="E264" s="252"/>
      <c r="F264" s="252"/>
      <c r="G264" s="252"/>
      <c r="H264" s="252"/>
      <c r="I264" s="252"/>
      <c r="J264" s="252"/>
      <c r="K264" s="252"/>
      <c r="L264" s="230"/>
    </row>
    <row r="265" spans="2:12" ht="42" customHeight="1" x14ac:dyDescent="0.3">
      <c r="B265" s="250" t="s">
        <v>326</v>
      </c>
      <c r="C265" s="186" t="s">
        <v>327</v>
      </c>
      <c r="D265" s="252"/>
      <c r="E265" s="252"/>
      <c r="F265" s="252"/>
      <c r="G265" s="252"/>
      <c r="H265" s="252"/>
      <c r="I265" s="252"/>
      <c r="J265" s="252"/>
      <c r="K265" s="252"/>
      <c r="L265" s="230"/>
    </row>
    <row r="266" spans="2:12" ht="51" customHeight="1" x14ac:dyDescent="0.3">
      <c r="B266" s="250" t="s">
        <v>328</v>
      </c>
      <c r="C266" s="186" t="s">
        <v>329</v>
      </c>
      <c r="D266" s="252"/>
      <c r="E266" s="252"/>
      <c r="F266" s="252"/>
      <c r="G266" s="252"/>
      <c r="H266" s="252"/>
      <c r="I266" s="252"/>
      <c r="J266" s="252"/>
      <c r="K266" s="252"/>
      <c r="L266" s="230"/>
    </row>
    <row r="267" spans="2:12" ht="22.5" customHeight="1" x14ac:dyDescent="0.3">
      <c r="B267" s="250" t="s">
        <v>330</v>
      </c>
      <c r="C267" s="186" t="s">
        <v>331</v>
      </c>
      <c r="D267" s="252"/>
      <c r="E267" s="252"/>
      <c r="F267" s="252"/>
      <c r="G267" s="252"/>
      <c r="H267" s="252"/>
      <c r="I267" s="252"/>
      <c r="J267" s="252"/>
      <c r="K267" s="252"/>
      <c r="L267" s="230"/>
    </row>
    <row r="268" spans="2:12" ht="22.5" customHeight="1" x14ac:dyDescent="0.3">
      <c r="B268" s="250" t="s">
        <v>332</v>
      </c>
      <c r="C268" s="186" t="s">
        <v>333</v>
      </c>
      <c r="D268" s="253"/>
      <c r="E268" s="253"/>
      <c r="F268" s="253"/>
      <c r="G268" s="253"/>
      <c r="H268" s="253"/>
      <c r="I268" s="253"/>
      <c r="J268" s="253"/>
      <c r="K268" s="253"/>
      <c r="L268" s="230"/>
    </row>
    <row r="269" spans="2:12" ht="22.5" customHeight="1" x14ac:dyDescent="0.3">
      <c r="B269" s="405" t="s">
        <v>334</v>
      </c>
      <c r="C269" s="406"/>
      <c r="D269" s="254"/>
      <c r="E269" s="254"/>
      <c r="F269" s="254"/>
      <c r="G269" s="254"/>
      <c r="H269" s="254"/>
      <c r="I269" s="254"/>
      <c r="J269" s="254"/>
      <c r="K269" s="254"/>
      <c r="L269" s="230"/>
    </row>
    <row r="270" spans="2:12" ht="22.5" customHeight="1" x14ac:dyDescent="0.3">
      <c r="B270" s="407" t="s">
        <v>335</v>
      </c>
      <c r="C270" s="408"/>
      <c r="D270" s="7">
        <v>326727</v>
      </c>
      <c r="E270" s="24">
        <v>307600</v>
      </c>
      <c r="F270" s="7">
        <v>345467</v>
      </c>
      <c r="G270" s="7">
        <v>345467</v>
      </c>
      <c r="H270" s="7">
        <v>345467</v>
      </c>
      <c r="I270" s="7">
        <v>345467</v>
      </c>
      <c r="J270" s="7">
        <v>345467</v>
      </c>
      <c r="K270" s="7">
        <v>345467</v>
      </c>
      <c r="L270" s="230"/>
    </row>
    <row r="271" spans="2:12" ht="22.5" customHeight="1" x14ac:dyDescent="0.3">
      <c r="B271" s="409" t="s">
        <v>336</v>
      </c>
      <c r="C271" s="410"/>
      <c r="D271" s="234">
        <f>SUM('Հավելված 3 Մաս 2'!E176)</f>
        <v>46382920</v>
      </c>
      <c r="E271" s="234">
        <f>SUM('Հավելված 3 Մաս 2'!F176)</f>
        <v>63279611.799999997</v>
      </c>
      <c r="F271" s="234">
        <f>SUM('Հավելված 3 Մաս 2'!G176)</f>
        <v>17501889.054000001</v>
      </c>
      <c r="G271" s="234">
        <f>SUM('Հավելված 3 Մաս 2'!H176)</f>
        <v>35003778.108000003</v>
      </c>
      <c r="H271" s="234">
        <f>SUM('Հավելված 3 Մաս 2'!I176)</f>
        <v>52505667.162</v>
      </c>
      <c r="I271" s="234">
        <f>SUM('Հավելված 3 Մաս 2'!J176)</f>
        <v>70007556.216000006</v>
      </c>
      <c r="J271" s="234">
        <f>SUM('Հավելված 3 Մաս 2'!K176)</f>
        <v>75455726.8134</v>
      </c>
      <c r="K271" s="234">
        <f>SUM('Հավելված 3 Մաս 2'!L176)</f>
        <v>75455726.8134</v>
      </c>
      <c r="L271" s="230"/>
    </row>
    <row r="272" spans="2:12" ht="22.5" customHeight="1" x14ac:dyDescent="0.3">
      <c r="B272" s="247"/>
      <c r="C272" s="248"/>
      <c r="D272" s="249"/>
      <c r="E272" s="249"/>
      <c r="F272" s="249"/>
      <c r="G272" s="249"/>
      <c r="H272" s="249"/>
      <c r="I272" s="249"/>
      <c r="J272" s="249"/>
      <c r="K272" s="249"/>
      <c r="L272" s="230"/>
    </row>
    <row r="273" spans="2:12" ht="15" customHeight="1" x14ac:dyDescent="0.3">
      <c r="B273" s="151"/>
      <c r="C273" s="151"/>
      <c r="D273" s="151"/>
      <c r="E273" s="151"/>
      <c r="F273" s="151"/>
      <c r="G273" s="151"/>
      <c r="H273" s="151"/>
      <c r="I273" s="151"/>
      <c r="J273" s="151"/>
      <c r="K273" s="151"/>
      <c r="L273" s="151"/>
    </row>
    <row r="274" spans="2:12" ht="15" customHeight="1" x14ac:dyDescent="0.3">
      <c r="B274" s="142" t="s">
        <v>152</v>
      </c>
      <c r="C274" s="186">
        <v>1102</v>
      </c>
      <c r="D274" s="392" t="s">
        <v>263</v>
      </c>
      <c r="E274" s="394"/>
      <c r="F274" s="394"/>
      <c r="G274" s="394"/>
      <c r="H274" s="394"/>
      <c r="I274" s="394"/>
      <c r="J274" s="394"/>
      <c r="K274" s="394"/>
      <c r="L274" s="393"/>
    </row>
    <row r="275" spans="2:12" ht="15" customHeight="1" x14ac:dyDescent="0.3">
      <c r="B275" s="142" t="s">
        <v>153</v>
      </c>
      <c r="C275" s="186">
        <v>31001</v>
      </c>
      <c r="D275" s="187" t="s">
        <v>264</v>
      </c>
      <c r="E275" s="187" t="s">
        <v>265</v>
      </c>
      <c r="F275" s="187" t="s">
        <v>51</v>
      </c>
      <c r="G275" s="187" t="s">
        <v>266</v>
      </c>
      <c r="H275" s="187" t="s">
        <v>52</v>
      </c>
      <c r="I275" s="187" t="s">
        <v>53</v>
      </c>
      <c r="J275" s="187" t="s">
        <v>267</v>
      </c>
      <c r="K275" s="187" t="s">
        <v>268</v>
      </c>
      <c r="L275" s="188" t="s">
        <v>269</v>
      </c>
    </row>
    <row r="276" spans="2:12" ht="30.75" customHeight="1" x14ac:dyDescent="0.3">
      <c r="B276" s="142" t="s">
        <v>154</v>
      </c>
      <c r="C276" s="186" t="s">
        <v>278</v>
      </c>
      <c r="D276" s="189"/>
      <c r="E276" s="189"/>
      <c r="F276" s="189"/>
      <c r="G276" s="189"/>
      <c r="H276" s="189"/>
      <c r="I276" s="189"/>
      <c r="J276" s="189"/>
      <c r="K276" s="189"/>
      <c r="L276" s="190"/>
    </row>
    <row r="277" spans="2:12" ht="65.25" customHeight="1" x14ac:dyDescent="0.3">
      <c r="B277" s="142" t="s">
        <v>156</v>
      </c>
      <c r="C277" s="186" t="s">
        <v>279</v>
      </c>
      <c r="D277" s="189"/>
      <c r="E277" s="189"/>
      <c r="F277" s="189"/>
      <c r="G277" s="189"/>
      <c r="H277" s="189"/>
      <c r="I277" s="189"/>
      <c r="J277" s="189"/>
      <c r="K277" s="189"/>
      <c r="L277" s="190"/>
    </row>
    <row r="278" spans="2:12" ht="36.75" customHeight="1" x14ac:dyDescent="0.3">
      <c r="B278" s="142" t="s">
        <v>158</v>
      </c>
      <c r="C278" s="186" t="s">
        <v>280</v>
      </c>
      <c r="D278" s="189"/>
      <c r="E278" s="189"/>
      <c r="F278" s="189"/>
      <c r="G278" s="189"/>
      <c r="H278" s="189"/>
      <c r="I278" s="189"/>
      <c r="J278" s="189"/>
      <c r="K278" s="189"/>
      <c r="L278" s="190"/>
    </row>
    <row r="279" spans="2:12" ht="15" customHeight="1" x14ac:dyDescent="0.3">
      <c r="B279" s="392" t="s">
        <v>162</v>
      </c>
      <c r="C279" s="393"/>
      <c r="D279" s="196"/>
      <c r="E279" s="196"/>
      <c r="F279" s="196"/>
      <c r="G279" s="196"/>
      <c r="H279" s="196"/>
      <c r="I279" s="196"/>
      <c r="J279" s="196"/>
      <c r="K279" s="196"/>
      <c r="L279" s="196"/>
    </row>
    <row r="280" spans="2:12" ht="15" customHeight="1" x14ac:dyDescent="0.3">
      <c r="B280" s="197" t="s">
        <v>151</v>
      </c>
      <c r="C280" s="194"/>
      <c r="D280" s="255">
        <f>SUM('Հավելված 3 Մաս 2'!E182)</f>
        <v>0</v>
      </c>
      <c r="E280" s="234">
        <f>SUM('Հավելված 3 Մաս 2'!F182)</f>
        <v>1096</v>
      </c>
      <c r="F280" s="255">
        <f>SUM('Հավելված 3 Մաս 2'!G182)</f>
        <v>0</v>
      </c>
      <c r="G280" s="255">
        <f>SUM('Հավելված 3 Մաս 2'!H182)</f>
        <v>0</v>
      </c>
      <c r="H280" s="255">
        <f>SUM('Հավելված 3 Մաս 2'!I182)</f>
        <v>0</v>
      </c>
      <c r="I280" s="255">
        <f>SUM('Հավելված 3 Մաս 2'!J182)</f>
        <v>0</v>
      </c>
      <c r="J280" s="255">
        <f>SUM('Հավելված 3 Մաս 2'!K182)</f>
        <v>0</v>
      </c>
      <c r="K280" s="255">
        <f>SUM('Հավելված 3 Մաս 2'!L182)</f>
        <v>0</v>
      </c>
      <c r="L280" s="212"/>
    </row>
    <row r="281" spans="2:12" ht="15" customHeight="1" x14ac:dyDescent="0.3">
      <c r="B281" s="151"/>
      <c r="C281" s="151"/>
      <c r="D281" s="151"/>
      <c r="E281" s="151"/>
      <c r="F281" s="151"/>
      <c r="G281" s="151"/>
      <c r="H281" s="151"/>
      <c r="I281" s="151"/>
      <c r="J281" s="151"/>
      <c r="K281" s="151"/>
      <c r="L281" s="151"/>
    </row>
    <row r="282" spans="2:12" ht="15" customHeight="1" x14ac:dyDescent="0.3">
      <c r="B282" s="156" t="s">
        <v>176</v>
      </c>
      <c r="C282" s="156" t="s">
        <v>177</v>
      </c>
    </row>
    <row r="283" spans="2:12" ht="63.75" customHeight="1" x14ac:dyDescent="0.3">
      <c r="B283" s="154">
        <v>1117</v>
      </c>
      <c r="C283" s="186" t="s">
        <v>410</v>
      </c>
    </row>
    <row r="284" spans="2:12" ht="15" customHeight="1" x14ac:dyDescent="0.3">
      <c r="B284" s="184" t="s">
        <v>179</v>
      </c>
    </row>
    <row r="285" spans="2:12" ht="15" customHeight="1" x14ac:dyDescent="0.3">
      <c r="B285" s="142" t="s">
        <v>152</v>
      </c>
      <c r="C285" s="256">
        <v>1117</v>
      </c>
      <c r="D285" s="392" t="s">
        <v>263</v>
      </c>
      <c r="E285" s="394"/>
      <c r="F285" s="394"/>
      <c r="G285" s="394"/>
      <c r="H285" s="394"/>
      <c r="I285" s="394"/>
      <c r="J285" s="394"/>
      <c r="K285" s="394"/>
      <c r="L285" s="393"/>
    </row>
    <row r="286" spans="2:12" ht="15" customHeight="1" x14ac:dyDescent="0.3">
      <c r="B286" s="142" t="s">
        <v>153</v>
      </c>
      <c r="C286" s="256">
        <v>11002</v>
      </c>
      <c r="D286" s="187" t="s">
        <v>264</v>
      </c>
      <c r="E286" s="187" t="s">
        <v>265</v>
      </c>
      <c r="F286" s="187" t="s">
        <v>51</v>
      </c>
      <c r="G286" s="187" t="s">
        <v>266</v>
      </c>
      <c r="H286" s="187" t="s">
        <v>52</v>
      </c>
      <c r="I286" s="187" t="s">
        <v>53</v>
      </c>
      <c r="J286" s="187" t="s">
        <v>267</v>
      </c>
      <c r="K286" s="187" t="s">
        <v>268</v>
      </c>
      <c r="L286" s="188" t="s">
        <v>269</v>
      </c>
    </row>
    <row r="287" spans="2:12" ht="43.5" customHeight="1" x14ac:dyDescent="0.3">
      <c r="B287" s="142" t="s">
        <v>154</v>
      </c>
      <c r="C287" s="186" t="s">
        <v>413</v>
      </c>
      <c r="D287" s="189"/>
      <c r="E287" s="189"/>
      <c r="F287" s="189"/>
      <c r="G287" s="189"/>
      <c r="H287" s="189"/>
      <c r="I287" s="189"/>
      <c r="J287" s="189"/>
      <c r="K287" s="189"/>
      <c r="L287" s="190"/>
    </row>
    <row r="288" spans="2:12" ht="37.5" customHeight="1" x14ac:dyDescent="0.3">
      <c r="B288" s="142" t="s">
        <v>156</v>
      </c>
      <c r="C288" s="186" t="s">
        <v>414</v>
      </c>
      <c r="D288" s="189"/>
      <c r="E288" s="189"/>
      <c r="F288" s="189"/>
      <c r="G288" s="189"/>
      <c r="H288" s="189"/>
      <c r="I288" s="189"/>
      <c r="J288" s="189"/>
      <c r="K288" s="189"/>
      <c r="L288" s="190"/>
    </row>
    <row r="289" spans="2:12" ht="24" customHeight="1" x14ac:dyDescent="0.3">
      <c r="B289" s="142" t="s">
        <v>158</v>
      </c>
      <c r="C289" s="186" t="s">
        <v>105</v>
      </c>
      <c r="D289" s="189"/>
      <c r="E289" s="189"/>
      <c r="F289" s="189"/>
      <c r="G289" s="189"/>
      <c r="H289" s="189"/>
      <c r="I289" s="189"/>
      <c r="J289" s="189"/>
      <c r="K289" s="189"/>
      <c r="L289" s="190"/>
    </row>
    <row r="290" spans="2:12" ht="30.75" customHeight="1" x14ac:dyDescent="0.3">
      <c r="B290" s="142" t="s">
        <v>415</v>
      </c>
      <c r="C290" s="186" t="s">
        <v>126</v>
      </c>
      <c r="D290" s="191"/>
      <c r="E290" s="191"/>
      <c r="F290" s="191"/>
      <c r="G290" s="191"/>
      <c r="H290" s="191"/>
      <c r="I290" s="191"/>
      <c r="J290" s="191"/>
      <c r="K290" s="191"/>
      <c r="L290" s="192"/>
    </row>
    <row r="291" spans="2:12" ht="15" customHeight="1" x14ac:dyDescent="0.3">
      <c r="B291" s="197" t="s">
        <v>151</v>
      </c>
      <c r="C291" s="194"/>
      <c r="D291" s="234">
        <v>1983561.2</v>
      </c>
      <c r="E291" s="234">
        <v>2466002.2999999998</v>
      </c>
      <c r="F291" s="234">
        <v>538250.49600000004</v>
      </c>
      <c r="G291" s="234">
        <v>1281548.8</v>
      </c>
      <c r="H291" s="234">
        <v>1922323.2000000002</v>
      </c>
      <c r="I291" s="234">
        <v>2563097.6000000001</v>
      </c>
      <c r="J291" s="234">
        <v>2524862.6</v>
      </c>
      <c r="K291" s="234">
        <v>2547270.4</v>
      </c>
      <c r="L291" s="212"/>
    </row>
    <row r="292" spans="2:12" ht="15" customHeight="1" x14ac:dyDescent="0.3">
      <c r="B292" s="230"/>
      <c r="C292" s="230"/>
      <c r="D292" s="230"/>
      <c r="E292" s="230"/>
      <c r="F292" s="230"/>
      <c r="G292" s="230"/>
      <c r="H292" s="230"/>
      <c r="I292" s="230"/>
      <c r="J292" s="230"/>
      <c r="K292" s="230"/>
      <c r="L292" s="230"/>
    </row>
    <row r="293" spans="2:12" x14ac:dyDescent="0.3">
      <c r="B293" s="147" t="s">
        <v>176</v>
      </c>
      <c r="C293" s="147" t="s">
        <v>177</v>
      </c>
    </row>
    <row r="294" spans="2:12" x14ac:dyDescent="0.3">
      <c r="B294" s="154">
        <v>1205</v>
      </c>
      <c r="C294" s="142" t="s">
        <v>254</v>
      </c>
    </row>
    <row r="295" spans="2:12" x14ac:dyDescent="0.3">
      <c r="B295" s="184" t="s">
        <v>179</v>
      </c>
    </row>
    <row r="296" spans="2:12" x14ac:dyDescent="0.3">
      <c r="B296" s="142" t="s">
        <v>152</v>
      </c>
      <c r="C296" s="186">
        <v>1205</v>
      </c>
      <c r="D296" s="392" t="s">
        <v>263</v>
      </c>
      <c r="E296" s="394"/>
      <c r="F296" s="394"/>
      <c r="G296" s="394"/>
      <c r="H296" s="394"/>
      <c r="I296" s="394"/>
      <c r="J296" s="394"/>
      <c r="K296" s="394"/>
      <c r="L296" s="393"/>
    </row>
    <row r="297" spans="2:12" ht="43.5" customHeight="1" x14ac:dyDescent="0.3">
      <c r="B297" s="142" t="s">
        <v>153</v>
      </c>
      <c r="C297" s="186">
        <v>12001</v>
      </c>
      <c r="D297" s="187" t="s">
        <v>264</v>
      </c>
      <c r="E297" s="187" t="s">
        <v>265</v>
      </c>
      <c r="F297" s="187" t="s">
        <v>51</v>
      </c>
      <c r="G297" s="187" t="s">
        <v>266</v>
      </c>
      <c r="H297" s="187" t="s">
        <v>52</v>
      </c>
      <c r="I297" s="187" t="s">
        <v>53</v>
      </c>
      <c r="J297" s="187" t="s">
        <v>267</v>
      </c>
      <c r="K297" s="187" t="s">
        <v>268</v>
      </c>
      <c r="L297" s="188" t="s">
        <v>269</v>
      </c>
    </row>
    <row r="298" spans="2:12" ht="27.6" x14ac:dyDescent="0.3">
      <c r="B298" s="142" t="s">
        <v>154</v>
      </c>
      <c r="C298" s="186" t="s">
        <v>255</v>
      </c>
      <c r="D298" s="189"/>
      <c r="E298" s="189"/>
      <c r="F298" s="189"/>
      <c r="G298" s="189"/>
      <c r="H298" s="189"/>
      <c r="I298" s="189"/>
      <c r="J298" s="189"/>
      <c r="K298" s="189"/>
      <c r="L298" s="190"/>
    </row>
    <row r="299" spans="2:12" ht="27.6" x14ac:dyDescent="0.3">
      <c r="B299" s="142" t="s">
        <v>156</v>
      </c>
      <c r="C299" s="186" t="s">
        <v>256</v>
      </c>
      <c r="D299" s="189"/>
      <c r="E299" s="189"/>
      <c r="F299" s="189"/>
      <c r="G299" s="189"/>
      <c r="H299" s="189"/>
      <c r="I299" s="189"/>
      <c r="J299" s="189"/>
      <c r="K299" s="189"/>
      <c r="L299" s="190"/>
    </row>
    <row r="300" spans="2:12" x14ac:dyDescent="0.3">
      <c r="B300" s="142" t="s">
        <v>158</v>
      </c>
      <c r="C300" s="186" t="s">
        <v>159</v>
      </c>
      <c r="D300" s="189"/>
      <c r="E300" s="189"/>
      <c r="F300" s="189"/>
      <c r="G300" s="189"/>
      <c r="H300" s="189"/>
      <c r="I300" s="189"/>
      <c r="J300" s="189"/>
      <c r="K300" s="189"/>
      <c r="L300" s="190"/>
    </row>
    <row r="301" spans="2:12" ht="57.75" customHeight="1" x14ac:dyDescent="0.3">
      <c r="B301" s="142" t="s">
        <v>160</v>
      </c>
      <c r="C301" s="186" t="s">
        <v>257</v>
      </c>
      <c r="D301" s="191"/>
      <c r="E301" s="191"/>
      <c r="F301" s="191"/>
      <c r="G301" s="191"/>
      <c r="H301" s="191"/>
      <c r="I301" s="191"/>
      <c r="J301" s="191"/>
      <c r="K301" s="191"/>
      <c r="L301" s="192"/>
    </row>
    <row r="302" spans="2:12" x14ac:dyDescent="0.3">
      <c r="B302" s="392" t="s">
        <v>162</v>
      </c>
      <c r="C302" s="393"/>
      <c r="D302" s="196"/>
      <c r="E302" s="196"/>
      <c r="F302" s="196"/>
      <c r="G302" s="196"/>
      <c r="H302" s="196"/>
      <c r="I302" s="196"/>
      <c r="J302" s="196"/>
      <c r="K302" s="196"/>
      <c r="L302" s="196"/>
    </row>
    <row r="303" spans="2:12" x14ac:dyDescent="0.3">
      <c r="B303" s="244" t="s">
        <v>258</v>
      </c>
      <c r="C303" s="232"/>
      <c r="D303" s="6">
        <v>63547</v>
      </c>
      <c r="E303" s="6">
        <v>64418</v>
      </c>
      <c r="F303" s="6">
        <f>SUM(I303)</f>
        <v>70922</v>
      </c>
      <c r="G303" s="6">
        <f>SUM(F303)</f>
        <v>70922</v>
      </c>
      <c r="H303" s="6">
        <f>SUM(G303)</f>
        <v>70922</v>
      </c>
      <c r="I303" s="6">
        <v>70922</v>
      </c>
      <c r="J303" s="6">
        <v>75842</v>
      </c>
      <c r="K303" s="6">
        <v>80747</v>
      </c>
      <c r="L303" s="23"/>
    </row>
    <row r="304" spans="2:12" ht="15" customHeight="1" x14ac:dyDescent="0.3">
      <c r="B304" s="197" t="s">
        <v>151</v>
      </c>
      <c r="C304" s="194"/>
      <c r="D304" s="234">
        <f>SUM('Հավելված 3 Մաս 2'!E212)</f>
        <v>13587347.4</v>
      </c>
      <c r="E304" s="234">
        <f>SUM('Հավելված 3 Մաս 2'!F212)</f>
        <v>19824936.600000001</v>
      </c>
      <c r="F304" s="234">
        <f>SUM('Հավելված 3 Մաս 2'!G212)</f>
        <v>5673351</v>
      </c>
      <c r="G304" s="234">
        <f>SUM('Հավելված 3 Մաս 2'!H212)</f>
        <v>11346702</v>
      </c>
      <c r="H304" s="234">
        <f>SUM('Հավելված 3 Մաս 2'!I212)</f>
        <v>17020053</v>
      </c>
      <c r="I304" s="234">
        <f>SUM('Հավելված 3 Մաս 2'!J212)</f>
        <v>22693404</v>
      </c>
      <c r="J304" s="234">
        <f>SUM('Հավելված 3 Մաս 2'!K212)</f>
        <v>25195770</v>
      </c>
      <c r="K304" s="234">
        <f>SUM('Հավելված 3 Մաս 2'!L212)</f>
        <v>27812052</v>
      </c>
      <c r="L304" s="212"/>
    </row>
    <row r="305" spans="2:12" ht="15" customHeight="1" x14ac:dyDescent="0.3">
      <c r="B305" s="151"/>
      <c r="C305" s="151"/>
      <c r="D305" s="151"/>
      <c r="E305" s="151"/>
      <c r="F305" s="151"/>
      <c r="G305" s="151"/>
      <c r="H305" s="151"/>
      <c r="I305" s="151"/>
      <c r="J305" s="151"/>
      <c r="K305" s="151"/>
      <c r="L305" s="151"/>
    </row>
    <row r="306" spans="2:12" x14ac:dyDescent="0.3">
      <c r="B306" s="142" t="s">
        <v>152</v>
      </c>
      <c r="C306" s="186">
        <v>1205</v>
      </c>
      <c r="D306" s="392" t="s">
        <v>263</v>
      </c>
      <c r="E306" s="394"/>
      <c r="F306" s="394"/>
      <c r="G306" s="394"/>
      <c r="H306" s="394"/>
      <c r="I306" s="394"/>
      <c r="J306" s="394"/>
      <c r="K306" s="394"/>
      <c r="L306" s="393"/>
    </row>
    <row r="307" spans="2:12" ht="54" customHeight="1" x14ac:dyDescent="0.3">
      <c r="B307" s="142" t="s">
        <v>153</v>
      </c>
      <c r="C307" s="186">
        <v>12002</v>
      </c>
      <c r="D307" s="187" t="s">
        <v>264</v>
      </c>
      <c r="E307" s="187" t="s">
        <v>265</v>
      </c>
      <c r="F307" s="187" t="s">
        <v>51</v>
      </c>
      <c r="G307" s="187" t="s">
        <v>266</v>
      </c>
      <c r="H307" s="187" t="s">
        <v>52</v>
      </c>
      <c r="I307" s="187" t="s">
        <v>53</v>
      </c>
      <c r="J307" s="187" t="s">
        <v>267</v>
      </c>
      <c r="K307" s="187" t="s">
        <v>268</v>
      </c>
      <c r="L307" s="188" t="s">
        <v>269</v>
      </c>
    </row>
    <row r="308" spans="2:12" ht="41.4" x14ac:dyDescent="0.3">
      <c r="B308" s="142" t="s">
        <v>154</v>
      </c>
      <c r="C308" s="186" t="s">
        <v>259</v>
      </c>
      <c r="D308" s="189"/>
      <c r="E308" s="189"/>
      <c r="F308" s="189"/>
      <c r="G308" s="189"/>
      <c r="H308" s="189"/>
      <c r="I308" s="189"/>
      <c r="J308" s="189"/>
      <c r="K308" s="189"/>
      <c r="L308" s="190"/>
    </row>
    <row r="309" spans="2:12" ht="42" customHeight="1" x14ac:dyDescent="0.3">
      <c r="B309" s="142" t="s">
        <v>156</v>
      </c>
      <c r="C309" s="186" t="s">
        <v>260</v>
      </c>
      <c r="D309" s="189"/>
      <c r="E309" s="189"/>
      <c r="F309" s="189"/>
      <c r="G309" s="189"/>
      <c r="H309" s="189"/>
      <c r="I309" s="189"/>
      <c r="J309" s="189"/>
      <c r="K309" s="189"/>
      <c r="L309" s="190"/>
    </row>
    <row r="310" spans="2:12" x14ac:dyDescent="0.3">
      <c r="B310" s="142" t="s">
        <v>158</v>
      </c>
      <c r="C310" s="186" t="s">
        <v>159</v>
      </c>
      <c r="D310" s="189"/>
      <c r="E310" s="189"/>
      <c r="F310" s="189"/>
      <c r="G310" s="189"/>
      <c r="H310" s="189"/>
      <c r="I310" s="189"/>
      <c r="J310" s="189"/>
      <c r="K310" s="189"/>
      <c r="L310" s="190"/>
    </row>
    <row r="311" spans="2:12" ht="41.4" x14ac:dyDescent="0.3">
      <c r="B311" s="142" t="s">
        <v>160</v>
      </c>
      <c r="C311" s="186" t="s">
        <v>261</v>
      </c>
      <c r="D311" s="191"/>
      <c r="E311" s="191"/>
      <c r="F311" s="191"/>
      <c r="G311" s="191"/>
      <c r="H311" s="191"/>
      <c r="I311" s="191"/>
      <c r="J311" s="191"/>
      <c r="K311" s="191"/>
      <c r="L311" s="192"/>
    </row>
    <row r="312" spans="2:12" x14ac:dyDescent="0.3">
      <c r="B312" s="392" t="s">
        <v>162</v>
      </c>
      <c r="C312" s="393"/>
      <c r="D312" s="219"/>
      <c r="E312" s="219"/>
      <c r="F312" s="219"/>
      <c r="G312" s="219"/>
      <c r="H312" s="219"/>
      <c r="I312" s="219"/>
      <c r="J312" s="219"/>
      <c r="K312" s="219"/>
      <c r="L312" s="219"/>
    </row>
    <row r="313" spans="2:12" x14ac:dyDescent="0.3">
      <c r="B313" s="244" t="s">
        <v>262</v>
      </c>
      <c r="C313" s="232"/>
      <c r="D313" s="6">
        <v>21890</v>
      </c>
      <c r="E313" s="6">
        <v>24487</v>
      </c>
      <c r="F313" s="6">
        <f>SUM(I313)</f>
        <v>24535</v>
      </c>
      <c r="G313" s="6">
        <f>SUM(F313)</f>
        <v>24535</v>
      </c>
      <c r="H313" s="6">
        <f>SUM(G313)</f>
        <v>24535</v>
      </c>
      <c r="I313" s="6">
        <v>24535</v>
      </c>
      <c r="J313" s="6">
        <v>24575</v>
      </c>
      <c r="K313" s="6">
        <v>24600</v>
      </c>
      <c r="L313" s="6"/>
    </row>
    <row r="314" spans="2:12" ht="15" customHeight="1" x14ac:dyDescent="0.3">
      <c r="B314" s="197" t="s">
        <v>151</v>
      </c>
      <c r="C314" s="194"/>
      <c r="D314" s="234">
        <f>SUM('Հավելված 3 Մաս 2'!E218)</f>
        <v>4401914.7</v>
      </c>
      <c r="E314" s="234">
        <f>SUM('Հավելված 3 Մաս 2'!F218)</f>
        <v>4897400</v>
      </c>
      <c r="F314" s="234">
        <f>SUM('Հավելված 3 Մաս 2'!G218)</f>
        <v>1472160</v>
      </c>
      <c r="G314" s="234">
        <f>SUM('Հավելված 3 Մաս 2'!H218)</f>
        <v>2453600</v>
      </c>
      <c r="H314" s="234">
        <f>SUM('Հավելված 3 Մաս 2'!I218)</f>
        <v>3680400</v>
      </c>
      <c r="I314" s="234">
        <f>SUM('Հավելված 3 Մաս 2'!J218)</f>
        <v>4907200</v>
      </c>
      <c r="J314" s="234">
        <f>SUM('Հավելված 3 Մաս 2'!K218)</f>
        <v>4915000</v>
      </c>
      <c r="K314" s="234">
        <f>SUM('Հավելված 3 Մաս 2'!L218)</f>
        <v>4920000</v>
      </c>
      <c r="L314" s="212"/>
    </row>
    <row r="315" spans="2:12" ht="15" customHeight="1" x14ac:dyDescent="0.3">
      <c r="B315" s="151"/>
      <c r="C315" s="151"/>
      <c r="D315" s="151"/>
      <c r="E315" s="151"/>
      <c r="F315" s="151"/>
      <c r="G315" s="151"/>
      <c r="H315" s="151"/>
      <c r="I315" s="151"/>
      <c r="J315" s="151"/>
      <c r="K315" s="151"/>
      <c r="L315" s="151"/>
    </row>
    <row r="316" spans="2:12" ht="15" customHeight="1" x14ac:dyDescent="0.3">
      <c r="B316" s="151"/>
      <c r="C316" s="151"/>
      <c r="D316" s="151"/>
      <c r="E316" s="151"/>
      <c r="F316" s="151"/>
      <c r="G316" s="151"/>
      <c r="H316" s="151"/>
      <c r="I316" s="151"/>
      <c r="J316" s="151"/>
      <c r="K316" s="151"/>
      <c r="L316" s="151"/>
    </row>
    <row r="317" spans="2:12" ht="15" customHeight="1" x14ac:dyDescent="0.3">
      <c r="B317" s="257" t="s">
        <v>314</v>
      </c>
      <c r="C317" s="14" t="s">
        <v>338</v>
      </c>
      <c r="D317" s="258" t="s">
        <v>316</v>
      </c>
      <c r="E317" s="258" t="s">
        <v>317</v>
      </c>
      <c r="F317" s="258" t="s">
        <v>318</v>
      </c>
      <c r="G317" s="258" t="s">
        <v>319</v>
      </c>
      <c r="H317" s="258" t="s">
        <v>320</v>
      </c>
      <c r="I317" s="258" t="s">
        <v>321</v>
      </c>
      <c r="J317" s="258" t="s">
        <v>322</v>
      </c>
      <c r="K317" s="258" t="s">
        <v>323</v>
      </c>
      <c r="L317" s="151"/>
    </row>
    <row r="318" spans="2:12" ht="15" customHeight="1" x14ac:dyDescent="0.3">
      <c r="B318" s="257" t="s">
        <v>324</v>
      </c>
      <c r="C318" s="14" t="s">
        <v>339</v>
      </c>
      <c r="D318" s="259"/>
      <c r="E318" s="259"/>
      <c r="F318" s="259"/>
      <c r="G318" s="259"/>
      <c r="H318" s="259"/>
      <c r="I318" s="259"/>
      <c r="J318" s="259"/>
      <c r="K318" s="259"/>
      <c r="L318" s="151"/>
    </row>
    <row r="319" spans="2:12" ht="15" customHeight="1" x14ac:dyDescent="0.3">
      <c r="B319" s="257" t="s">
        <v>326</v>
      </c>
      <c r="C319" s="14" t="s">
        <v>340</v>
      </c>
      <c r="D319" s="259"/>
      <c r="E319" s="259"/>
      <c r="F319" s="259"/>
      <c r="G319" s="259"/>
      <c r="H319" s="259"/>
      <c r="I319" s="259"/>
      <c r="J319" s="259"/>
      <c r="K319" s="259"/>
      <c r="L319" s="151"/>
    </row>
    <row r="320" spans="2:12" ht="15" customHeight="1" x14ac:dyDescent="0.3">
      <c r="B320" s="257" t="s">
        <v>328</v>
      </c>
      <c r="C320" s="14" t="s">
        <v>341</v>
      </c>
      <c r="D320" s="259"/>
      <c r="E320" s="259"/>
      <c r="F320" s="259"/>
      <c r="G320" s="259"/>
      <c r="H320" s="259"/>
      <c r="I320" s="259"/>
      <c r="J320" s="259"/>
      <c r="K320" s="259"/>
      <c r="L320" s="151"/>
    </row>
    <row r="321" spans="2:12" ht="15" customHeight="1" x14ac:dyDescent="0.3">
      <c r="B321" s="257" t="s">
        <v>330</v>
      </c>
      <c r="C321" s="14" t="s">
        <v>342</v>
      </c>
      <c r="D321" s="259"/>
      <c r="E321" s="259"/>
      <c r="F321" s="259"/>
      <c r="G321" s="259"/>
      <c r="H321" s="259"/>
      <c r="I321" s="259"/>
      <c r="J321" s="259"/>
      <c r="K321" s="259"/>
      <c r="L321" s="151"/>
    </row>
    <row r="322" spans="2:12" ht="15" customHeight="1" x14ac:dyDescent="0.3">
      <c r="B322" s="257" t="s">
        <v>343</v>
      </c>
      <c r="C322" s="14" t="s">
        <v>344</v>
      </c>
      <c r="D322" s="260"/>
      <c r="E322" s="260"/>
      <c r="F322" s="260"/>
      <c r="G322" s="260"/>
      <c r="H322" s="260"/>
      <c r="I322" s="260"/>
      <c r="J322" s="260"/>
      <c r="K322" s="260"/>
      <c r="L322" s="151"/>
    </row>
    <row r="323" spans="2:12" ht="15" customHeight="1" x14ac:dyDescent="0.3">
      <c r="B323" s="401" t="s">
        <v>334</v>
      </c>
      <c r="C323" s="402"/>
      <c r="D323" s="261"/>
      <c r="E323" s="261"/>
      <c r="F323" s="261"/>
      <c r="G323" s="261"/>
      <c r="H323" s="261"/>
      <c r="I323" s="261"/>
      <c r="J323" s="261"/>
      <c r="K323" s="261"/>
      <c r="L323" s="151"/>
    </row>
    <row r="324" spans="2:12" ht="15" customHeight="1" x14ac:dyDescent="0.3">
      <c r="B324" s="399" t="s">
        <v>357</v>
      </c>
      <c r="C324" s="400"/>
      <c r="D324" s="262">
        <v>3</v>
      </c>
      <c r="E324" s="262">
        <v>3</v>
      </c>
      <c r="F324" s="262">
        <v>3</v>
      </c>
      <c r="G324" s="262">
        <v>3</v>
      </c>
      <c r="H324" s="262">
        <v>3</v>
      </c>
      <c r="I324" s="262">
        <v>3</v>
      </c>
      <c r="J324" s="262">
        <v>3</v>
      </c>
      <c r="K324" s="262">
        <v>3</v>
      </c>
      <c r="L324" s="151"/>
    </row>
    <row r="325" spans="2:12" ht="15" customHeight="1" x14ac:dyDescent="0.3">
      <c r="B325" s="403" t="s">
        <v>336</v>
      </c>
      <c r="C325" s="404"/>
      <c r="D325" s="234">
        <v>7202.88</v>
      </c>
      <c r="E325" s="234">
        <v>7202.88</v>
      </c>
      <c r="F325" s="234">
        <f>SUM(I325*0.3)</f>
        <v>2160.864</v>
      </c>
      <c r="G325" s="234">
        <f>SUM(I325*0.5)</f>
        <v>3601.44</v>
      </c>
      <c r="H325" s="234">
        <f>SUM(I325*0.75)</f>
        <v>5402.16</v>
      </c>
      <c r="I325" s="234">
        <v>7202.88</v>
      </c>
      <c r="J325" s="234">
        <v>7202.88</v>
      </c>
      <c r="K325" s="234">
        <v>7202.88</v>
      </c>
      <c r="L325" s="151"/>
    </row>
    <row r="326" spans="2:12" ht="18" customHeight="1" x14ac:dyDescent="0.3">
      <c r="B326" s="151"/>
      <c r="C326" s="151"/>
      <c r="D326" s="151"/>
      <c r="E326" s="151"/>
      <c r="F326" s="151"/>
      <c r="G326" s="151"/>
      <c r="H326" s="151"/>
      <c r="I326" s="151"/>
      <c r="J326" s="151"/>
      <c r="K326" s="151"/>
      <c r="L326" s="151"/>
    </row>
    <row r="327" spans="2:12" x14ac:dyDescent="0.3">
      <c r="B327" s="142" t="s">
        <v>152</v>
      </c>
      <c r="C327" s="186">
        <v>1205</v>
      </c>
      <c r="D327" s="392" t="s">
        <v>263</v>
      </c>
      <c r="E327" s="394"/>
      <c r="F327" s="394"/>
      <c r="G327" s="394"/>
      <c r="H327" s="394"/>
      <c r="I327" s="394"/>
      <c r="J327" s="394"/>
      <c r="K327" s="394"/>
      <c r="L327" s="393"/>
    </row>
    <row r="328" spans="2:12" ht="38.25" customHeight="1" x14ac:dyDescent="0.3">
      <c r="B328" s="142" t="s">
        <v>153</v>
      </c>
      <c r="C328" s="186">
        <v>12004</v>
      </c>
      <c r="D328" s="187" t="s">
        <v>264</v>
      </c>
      <c r="E328" s="187" t="s">
        <v>265</v>
      </c>
      <c r="F328" s="187" t="s">
        <v>51</v>
      </c>
      <c r="G328" s="187" t="s">
        <v>266</v>
      </c>
      <c r="H328" s="187" t="s">
        <v>52</v>
      </c>
      <c r="I328" s="187" t="s">
        <v>53</v>
      </c>
      <c r="J328" s="187" t="s">
        <v>267</v>
      </c>
      <c r="K328" s="187" t="s">
        <v>268</v>
      </c>
      <c r="L328" s="188" t="s">
        <v>269</v>
      </c>
    </row>
    <row r="329" spans="2:12" ht="27.6" x14ac:dyDescent="0.3">
      <c r="B329" s="142" t="s">
        <v>154</v>
      </c>
      <c r="C329" s="186" t="s">
        <v>270</v>
      </c>
      <c r="D329" s="189"/>
      <c r="E329" s="189"/>
      <c r="F329" s="189"/>
      <c r="G329" s="189"/>
      <c r="H329" s="189"/>
      <c r="I329" s="189"/>
      <c r="J329" s="189"/>
      <c r="K329" s="189"/>
      <c r="L329" s="190"/>
    </row>
    <row r="330" spans="2:12" ht="93" customHeight="1" x14ac:dyDescent="0.3">
      <c r="B330" s="142" t="s">
        <v>156</v>
      </c>
      <c r="C330" s="186" t="s">
        <v>271</v>
      </c>
      <c r="D330" s="189"/>
      <c r="E330" s="189"/>
      <c r="F330" s="189"/>
      <c r="G330" s="189"/>
      <c r="H330" s="189"/>
      <c r="I330" s="189"/>
      <c r="J330" s="189"/>
      <c r="K330" s="189"/>
      <c r="L330" s="190"/>
    </row>
    <row r="331" spans="2:12" ht="26.25" customHeight="1" x14ac:dyDescent="0.3">
      <c r="B331" s="142" t="s">
        <v>158</v>
      </c>
      <c r="C331" s="186" t="s">
        <v>159</v>
      </c>
      <c r="D331" s="189"/>
      <c r="E331" s="189"/>
      <c r="F331" s="189"/>
      <c r="G331" s="189"/>
      <c r="H331" s="189"/>
      <c r="I331" s="189"/>
      <c r="J331" s="189"/>
      <c r="K331" s="189"/>
      <c r="L331" s="190"/>
    </row>
    <row r="332" spans="2:12" ht="38.25" customHeight="1" x14ac:dyDescent="0.3">
      <c r="B332" s="142" t="s">
        <v>272</v>
      </c>
      <c r="C332" s="186" t="s">
        <v>273</v>
      </c>
      <c r="D332" s="191"/>
      <c r="E332" s="191"/>
      <c r="F332" s="191"/>
      <c r="G332" s="191"/>
      <c r="H332" s="191"/>
      <c r="I332" s="191"/>
      <c r="J332" s="191"/>
      <c r="K332" s="191"/>
      <c r="L332" s="192"/>
    </row>
    <row r="333" spans="2:12" x14ac:dyDescent="0.3">
      <c r="B333" s="392" t="s">
        <v>162</v>
      </c>
      <c r="C333" s="393"/>
      <c r="D333" s="196"/>
      <c r="E333" s="196"/>
      <c r="F333" s="196"/>
      <c r="G333" s="196"/>
      <c r="H333" s="196"/>
      <c r="I333" s="196"/>
      <c r="J333" s="196"/>
      <c r="K333" s="196"/>
      <c r="L333" s="196"/>
    </row>
    <row r="334" spans="2:12" ht="15" customHeight="1" x14ac:dyDescent="0.3">
      <c r="B334" s="244" t="s">
        <v>274</v>
      </c>
      <c r="C334" s="232"/>
      <c r="D334" s="23"/>
      <c r="E334" s="23"/>
      <c r="F334" s="23"/>
      <c r="G334" s="23"/>
      <c r="H334" s="23"/>
      <c r="I334" s="23"/>
      <c r="J334" s="23"/>
      <c r="K334" s="23"/>
      <c r="L334" s="23"/>
    </row>
    <row r="335" spans="2:12" ht="15" customHeight="1" x14ac:dyDescent="0.3">
      <c r="B335" s="197" t="s">
        <v>151</v>
      </c>
      <c r="C335" s="194"/>
      <c r="D335" s="263">
        <f>SUM('Հավելված 3 Մաս 2'!E230)</f>
        <v>0</v>
      </c>
      <c r="E335" s="263">
        <f>SUM('Հավելված 3 Մաս 2'!F230)</f>
        <v>420000</v>
      </c>
      <c r="F335" s="263">
        <f>SUM('Հավելված 3 Մաս 2'!G230)</f>
        <v>105000</v>
      </c>
      <c r="G335" s="263">
        <f>SUM('Հավելված 3 Մաս 2'!H230)</f>
        <v>210000</v>
      </c>
      <c r="H335" s="263">
        <f>SUM('Հավելված 3 Մաս 2'!I230)</f>
        <v>315000</v>
      </c>
      <c r="I335" s="263">
        <f>SUM('Հավելված 3 Մաս 2'!J230)</f>
        <v>420000</v>
      </c>
      <c r="J335" s="263">
        <f>SUM('Հավելված 3 Մաս 2'!K230)</f>
        <v>420000</v>
      </c>
      <c r="K335" s="263">
        <f>SUM('Հավելված 3 Մաս 2'!L230)</f>
        <v>420000</v>
      </c>
      <c r="L335" s="212"/>
    </row>
    <row r="336" spans="2:12" x14ac:dyDescent="0.3">
      <c r="B336" s="151"/>
      <c r="C336" s="151"/>
      <c r="D336" s="151"/>
      <c r="E336" s="151"/>
      <c r="F336" s="151"/>
      <c r="G336" s="151"/>
      <c r="H336" s="151"/>
      <c r="I336" s="151"/>
      <c r="J336" s="151"/>
      <c r="K336" s="151"/>
      <c r="L336" s="151"/>
    </row>
    <row r="337" spans="2:12" x14ac:dyDescent="0.3">
      <c r="B337" s="142" t="s">
        <v>152</v>
      </c>
      <c r="C337" s="186">
        <v>1205</v>
      </c>
      <c r="D337" s="392" t="s">
        <v>263</v>
      </c>
      <c r="E337" s="394"/>
      <c r="F337" s="394"/>
      <c r="G337" s="394"/>
      <c r="H337" s="394"/>
      <c r="I337" s="394"/>
      <c r="J337" s="394"/>
      <c r="K337" s="394"/>
      <c r="L337" s="393"/>
    </row>
    <row r="338" spans="2:12" ht="38.25" customHeight="1" x14ac:dyDescent="0.3">
      <c r="B338" s="142" t="s">
        <v>153</v>
      </c>
      <c r="C338" s="186">
        <v>12005</v>
      </c>
      <c r="D338" s="187" t="s">
        <v>264</v>
      </c>
      <c r="E338" s="187" t="s">
        <v>265</v>
      </c>
      <c r="F338" s="187" t="s">
        <v>51</v>
      </c>
      <c r="G338" s="187" t="s">
        <v>266</v>
      </c>
      <c r="H338" s="187" t="s">
        <v>52</v>
      </c>
      <c r="I338" s="187" t="s">
        <v>53</v>
      </c>
      <c r="J338" s="187" t="s">
        <v>267</v>
      </c>
      <c r="K338" s="187" t="s">
        <v>268</v>
      </c>
      <c r="L338" s="188" t="s">
        <v>269</v>
      </c>
    </row>
    <row r="339" spans="2:12" ht="28.5" customHeight="1" x14ac:dyDescent="0.3">
      <c r="B339" s="142" t="s">
        <v>154</v>
      </c>
      <c r="C339" s="186" t="s">
        <v>275</v>
      </c>
      <c r="D339" s="189"/>
      <c r="E339" s="189"/>
      <c r="F339" s="189"/>
      <c r="G339" s="189"/>
      <c r="H339" s="189"/>
      <c r="I339" s="189"/>
      <c r="J339" s="189"/>
      <c r="K339" s="189"/>
      <c r="L339" s="190"/>
    </row>
    <row r="340" spans="2:12" ht="99" customHeight="1" x14ac:dyDescent="0.3">
      <c r="B340" s="142" t="s">
        <v>156</v>
      </c>
      <c r="C340" s="186" t="s">
        <v>276</v>
      </c>
      <c r="D340" s="189"/>
      <c r="E340" s="189"/>
      <c r="F340" s="189"/>
      <c r="G340" s="189"/>
      <c r="H340" s="189"/>
      <c r="I340" s="189"/>
      <c r="J340" s="189"/>
      <c r="K340" s="189"/>
      <c r="L340" s="190"/>
    </row>
    <row r="341" spans="2:12" x14ac:dyDescent="0.3">
      <c r="B341" s="142" t="s">
        <v>158</v>
      </c>
      <c r="C341" s="186" t="s">
        <v>159</v>
      </c>
      <c r="D341" s="189"/>
      <c r="E341" s="189"/>
      <c r="F341" s="189"/>
      <c r="G341" s="189"/>
      <c r="H341" s="189"/>
      <c r="I341" s="189"/>
      <c r="J341" s="189"/>
      <c r="K341" s="189"/>
      <c r="L341" s="190"/>
    </row>
    <row r="342" spans="2:12" ht="27.6" x14ac:dyDescent="0.3">
      <c r="B342" s="142" t="s">
        <v>272</v>
      </c>
      <c r="C342" s="186" t="s">
        <v>273</v>
      </c>
      <c r="D342" s="191"/>
      <c r="E342" s="191"/>
      <c r="F342" s="191"/>
      <c r="G342" s="191"/>
      <c r="H342" s="191"/>
      <c r="I342" s="191"/>
      <c r="J342" s="191"/>
      <c r="K342" s="191"/>
      <c r="L342" s="192"/>
    </row>
    <row r="343" spans="2:12" x14ac:dyDescent="0.3">
      <c r="B343" s="126" t="s">
        <v>162</v>
      </c>
      <c r="C343" s="127"/>
      <c r="D343" s="196"/>
      <c r="E343" s="196"/>
      <c r="F343" s="196"/>
      <c r="G343" s="196"/>
      <c r="H343" s="196"/>
      <c r="I343" s="196"/>
      <c r="J343" s="196"/>
      <c r="K343" s="196"/>
      <c r="L343" s="196"/>
    </row>
    <row r="344" spans="2:12" ht="15" customHeight="1" x14ac:dyDescent="0.3">
      <c r="B344" s="244" t="s">
        <v>277</v>
      </c>
      <c r="C344" s="232"/>
      <c r="D344" s="23"/>
      <c r="E344" s="23"/>
      <c r="F344" s="23"/>
      <c r="G344" s="23"/>
      <c r="H344" s="23"/>
      <c r="I344" s="23"/>
      <c r="J344" s="23"/>
      <c r="K344" s="23"/>
      <c r="L344" s="23"/>
    </row>
    <row r="345" spans="2:12" ht="18.75" customHeight="1" x14ac:dyDescent="0.3">
      <c r="B345" s="246" t="s">
        <v>151</v>
      </c>
      <c r="C345" s="194"/>
      <c r="D345" s="234">
        <f>SUM('Հավելված 3 Մաս 2'!E236)</f>
        <v>0</v>
      </c>
      <c r="E345" s="234">
        <f>SUM('Հավելված 3 Մաս 2'!F236)</f>
        <v>550000</v>
      </c>
      <c r="F345" s="234">
        <f>SUM('Հավելված 3 Մաս 2'!G236)</f>
        <v>137500</v>
      </c>
      <c r="G345" s="234">
        <f>SUM('Հավելված 3 Մաս 2'!H236)</f>
        <v>275000</v>
      </c>
      <c r="H345" s="234">
        <f>SUM('Հավելված 3 Մաս 2'!I236)</f>
        <v>412500</v>
      </c>
      <c r="I345" s="234">
        <f>SUM('Հավելված 3 Մաս 2'!J236)</f>
        <v>550000</v>
      </c>
      <c r="J345" s="234">
        <f>SUM('Հավելված 3 Մաս 2'!K236)</f>
        <v>550000</v>
      </c>
      <c r="K345" s="234">
        <f>SUM('Հավելված 3 Մաս 2'!L236)</f>
        <v>550000</v>
      </c>
      <c r="L345" s="212"/>
    </row>
    <row r="346" spans="2:12" ht="18.75" customHeight="1" x14ac:dyDescent="0.3">
      <c r="B346" s="230"/>
      <c r="C346" s="248"/>
      <c r="D346" s="249"/>
      <c r="E346" s="249"/>
      <c r="F346" s="249"/>
      <c r="G346" s="249"/>
      <c r="H346" s="249"/>
      <c r="I346" s="249"/>
      <c r="J346" s="249"/>
      <c r="K346" s="249"/>
      <c r="L346" s="230"/>
    </row>
    <row r="347" spans="2:12" ht="18.75" customHeight="1" x14ac:dyDescent="0.3">
      <c r="B347" s="250" t="s">
        <v>314</v>
      </c>
      <c r="C347" s="264" t="s">
        <v>338</v>
      </c>
      <c r="D347" s="251" t="s">
        <v>316</v>
      </c>
      <c r="E347" s="251" t="s">
        <v>317</v>
      </c>
      <c r="F347" s="251" t="s">
        <v>318</v>
      </c>
      <c r="G347" s="251" t="s">
        <v>319</v>
      </c>
      <c r="H347" s="251" t="s">
        <v>320</v>
      </c>
      <c r="I347" s="251" t="s">
        <v>321</v>
      </c>
      <c r="J347" s="251" t="s">
        <v>322</v>
      </c>
      <c r="K347" s="251" t="s">
        <v>323</v>
      </c>
      <c r="L347" s="230"/>
    </row>
    <row r="348" spans="2:12" ht="18.75" customHeight="1" x14ac:dyDescent="0.3">
      <c r="B348" s="250" t="s">
        <v>324</v>
      </c>
      <c r="C348" s="264" t="s">
        <v>345</v>
      </c>
      <c r="D348" s="252"/>
      <c r="E348" s="252"/>
      <c r="F348" s="252"/>
      <c r="G348" s="252"/>
      <c r="H348" s="252"/>
      <c r="I348" s="252"/>
      <c r="J348" s="252"/>
      <c r="K348" s="252"/>
      <c r="L348" s="230"/>
    </row>
    <row r="349" spans="2:12" ht="18.75" customHeight="1" x14ac:dyDescent="0.3">
      <c r="B349" s="250" t="s">
        <v>326</v>
      </c>
      <c r="C349" s="264" t="s">
        <v>346</v>
      </c>
      <c r="D349" s="252"/>
      <c r="E349" s="252"/>
      <c r="F349" s="252"/>
      <c r="G349" s="252"/>
      <c r="H349" s="252"/>
      <c r="I349" s="252"/>
      <c r="J349" s="252"/>
      <c r="K349" s="252"/>
      <c r="L349" s="230"/>
    </row>
    <row r="350" spans="2:12" ht="18.75" customHeight="1" x14ac:dyDescent="0.3">
      <c r="B350" s="250" t="s">
        <v>328</v>
      </c>
      <c r="C350" s="264" t="s">
        <v>347</v>
      </c>
      <c r="D350" s="252"/>
      <c r="E350" s="252"/>
      <c r="F350" s="252"/>
      <c r="G350" s="252"/>
      <c r="H350" s="252"/>
      <c r="I350" s="252"/>
      <c r="J350" s="252"/>
      <c r="K350" s="252"/>
      <c r="L350" s="230"/>
    </row>
    <row r="351" spans="2:12" ht="18.75" customHeight="1" x14ac:dyDescent="0.3">
      <c r="B351" s="250" t="s">
        <v>330</v>
      </c>
      <c r="C351" s="264" t="s">
        <v>342</v>
      </c>
      <c r="D351" s="252"/>
      <c r="E351" s="252"/>
      <c r="F351" s="252"/>
      <c r="G351" s="252"/>
      <c r="H351" s="252"/>
      <c r="I351" s="252"/>
      <c r="J351" s="252"/>
      <c r="K351" s="252"/>
      <c r="L351" s="230"/>
    </row>
    <row r="352" spans="2:12" ht="18.75" customHeight="1" x14ac:dyDescent="0.3">
      <c r="B352" s="250" t="s">
        <v>332</v>
      </c>
      <c r="C352" s="264" t="s">
        <v>43</v>
      </c>
      <c r="D352" s="253"/>
      <c r="E352" s="253"/>
      <c r="F352" s="253"/>
      <c r="G352" s="253"/>
      <c r="H352" s="253"/>
      <c r="I352" s="253"/>
      <c r="J352" s="253"/>
      <c r="K352" s="253"/>
      <c r="L352" s="230"/>
    </row>
    <row r="353" spans="2:12" ht="18.75" customHeight="1" x14ac:dyDescent="0.3">
      <c r="B353" s="405" t="s">
        <v>334</v>
      </c>
      <c r="C353" s="406"/>
      <c r="D353" s="254"/>
      <c r="E353" s="254"/>
      <c r="F353" s="254"/>
      <c r="G353" s="254"/>
      <c r="H353" s="254"/>
      <c r="I353" s="254"/>
      <c r="J353" s="254"/>
      <c r="K353" s="254"/>
      <c r="L353" s="230"/>
    </row>
    <row r="354" spans="2:12" ht="18.75" customHeight="1" x14ac:dyDescent="0.3">
      <c r="B354" s="407" t="s">
        <v>400</v>
      </c>
      <c r="C354" s="408"/>
      <c r="D354" s="265">
        <v>3</v>
      </c>
      <c r="E354" s="265">
        <v>3</v>
      </c>
      <c r="F354" s="265">
        <v>3</v>
      </c>
      <c r="G354" s="265">
        <v>3</v>
      </c>
      <c r="H354" s="265">
        <v>3</v>
      </c>
      <c r="I354" s="265">
        <v>3</v>
      </c>
      <c r="J354" s="265">
        <v>3</v>
      </c>
      <c r="K354" s="265">
        <v>3</v>
      </c>
      <c r="L354" s="230"/>
    </row>
    <row r="355" spans="2:12" ht="18.75" customHeight="1" x14ac:dyDescent="0.3">
      <c r="B355" s="409" t="s">
        <v>336</v>
      </c>
      <c r="C355" s="410"/>
      <c r="D355" s="266">
        <v>4633.3</v>
      </c>
      <c r="E355" s="266">
        <v>4633.2999999999993</v>
      </c>
      <c r="F355" s="266">
        <v>1158.3</v>
      </c>
      <c r="G355" s="266">
        <v>2316.6999999999998</v>
      </c>
      <c r="H355" s="266">
        <v>3475.3</v>
      </c>
      <c r="I355" s="266">
        <v>4633.2999999999993</v>
      </c>
      <c r="J355" s="266">
        <v>4633.2999999999993</v>
      </c>
      <c r="K355" s="266">
        <v>4633.2999999999993</v>
      </c>
      <c r="L355" s="230"/>
    </row>
    <row r="356" spans="2:12" ht="18.75" customHeight="1" x14ac:dyDescent="0.3">
      <c r="B356" s="230"/>
      <c r="C356" s="248"/>
      <c r="D356" s="249"/>
      <c r="E356" s="249"/>
      <c r="F356" s="249"/>
      <c r="G356" s="249"/>
      <c r="H356" s="249"/>
      <c r="I356" s="249"/>
      <c r="J356" s="249"/>
      <c r="K356" s="249"/>
      <c r="L356" s="230"/>
    </row>
    <row r="357" spans="2:12" x14ac:dyDescent="0.3">
      <c r="B357" s="151"/>
      <c r="C357" s="151"/>
      <c r="D357" s="151"/>
      <c r="E357" s="151"/>
      <c r="F357" s="151"/>
      <c r="G357" s="151"/>
      <c r="H357" s="151"/>
      <c r="I357" s="151"/>
      <c r="J357" s="151"/>
      <c r="K357" s="151"/>
      <c r="L357" s="151"/>
    </row>
    <row r="358" spans="2:12" x14ac:dyDescent="0.3">
      <c r="B358" s="142" t="s">
        <v>152</v>
      </c>
      <c r="C358" s="186">
        <v>1205</v>
      </c>
      <c r="D358" s="392" t="s">
        <v>263</v>
      </c>
      <c r="E358" s="394"/>
      <c r="F358" s="394"/>
      <c r="G358" s="394"/>
      <c r="H358" s="394"/>
      <c r="I358" s="394"/>
      <c r="J358" s="394"/>
      <c r="K358" s="394"/>
      <c r="L358" s="393"/>
    </row>
    <row r="359" spans="2:12" ht="48.75" customHeight="1" x14ac:dyDescent="0.3">
      <c r="B359" s="142" t="s">
        <v>153</v>
      </c>
      <c r="C359" s="186">
        <v>12007</v>
      </c>
      <c r="D359" s="187" t="s">
        <v>264</v>
      </c>
      <c r="E359" s="187" t="s">
        <v>265</v>
      </c>
      <c r="F359" s="187" t="s">
        <v>51</v>
      </c>
      <c r="G359" s="187" t="s">
        <v>266</v>
      </c>
      <c r="H359" s="187" t="s">
        <v>52</v>
      </c>
      <c r="I359" s="187" t="s">
        <v>53</v>
      </c>
      <c r="J359" s="187" t="s">
        <v>267</v>
      </c>
      <c r="K359" s="187" t="s">
        <v>268</v>
      </c>
      <c r="L359" s="188" t="s">
        <v>269</v>
      </c>
    </row>
    <row r="360" spans="2:12" ht="41.4" x14ac:dyDescent="0.3">
      <c r="B360" s="142" t="s">
        <v>154</v>
      </c>
      <c r="C360" s="186" t="s">
        <v>282</v>
      </c>
      <c r="D360" s="189"/>
      <c r="E360" s="189"/>
      <c r="F360" s="189"/>
      <c r="G360" s="189"/>
      <c r="H360" s="189"/>
      <c r="I360" s="189"/>
      <c r="J360" s="189"/>
      <c r="K360" s="189"/>
      <c r="L360" s="190"/>
    </row>
    <row r="361" spans="2:12" ht="55.2" x14ac:dyDescent="0.3">
      <c r="B361" s="142" t="s">
        <v>156</v>
      </c>
      <c r="C361" s="186" t="s">
        <v>283</v>
      </c>
      <c r="D361" s="189"/>
      <c r="E361" s="189"/>
      <c r="F361" s="189"/>
      <c r="G361" s="189"/>
      <c r="H361" s="189"/>
      <c r="I361" s="189"/>
      <c r="J361" s="189"/>
      <c r="K361" s="189"/>
      <c r="L361" s="190"/>
    </row>
    <row r="362" spans="2:12" x14ac:dyDescent="0.3">
      <c r="B362" s="142" t="s">
        <v>158</v>
      </c>
      <c r="C362" s="186" t="s">
        <v>159</v>
      </c>
      <c r="D362" s="189"/>
      <c r="E362" s="189"/>
      <c r="F362" s="189"/>
      <c r="G362" s="189"/>
      <c r="H362" s="189"/>
      <c r="I362" s="189"/>
      <c r="J362" s="189"/>
      <c r="K362" s="189"/>
      <c r="L362" s="190"/>
    </row>
    <row r="363" spans="2:12" x14ac:dyDescent="0.3">
      <c r="B363" s="142" t="s">
        <v>272</v>
      </c>
      <c r="C363" s="186" t="s">
        <v>43</v>
      </c>
      <c r="D363" s="191"/>
      <c r="E363" s="191"/>
      <c r="F363" s="191"/>
      <c r="G363" s="191"/>
      <c r="H363" s="191"/>
      <c r="I363" s="191"/>
      <c r="J363" s="191"/>
      <c r="K363" s="191"/>
      <c r="L363" s="192"/>
    </row>
    <row r="364" spans="2:12" x14ac:dyDescent="0.3">
      <c r="B364" s="392" t="s">
        <v>162</v>
      </c>
      <c r="C364" s="393"/>
      <c r="D364" s="196"/>
      <c r="E364" s="196"/>
      <c r="F364" s="196"/>
      <c r="G364" s="196"/>
      <c r="H364" s="196"/>
      <c r="I364" s="196"/>
      <c r="J364" s="196"/>
      <c r="K364" s="196"/>
      <c r="L364" s="196"/>
    </row>
    <row r="365" spans="2:12" ht="15" customHeight="1" x14ac:dyDescent="0.3">
      <c r="B365" s="244" t="s">
        <v>284</v>
      </c>
      <c r="C365" s="232"/>
      <c r="D365" s="23"/>
      <c r="E365" s="23"/>
      <c r="F365" s="23"/>
      <c r="G365" s="23"/>
      <c r="H365" s="23"/>
      <c r="I365" s="23"/>
      <c r="J365" s="23"/>
      <c r="K365" s="23"/>
      <c r="L365" s="23"/>
    </row>
    <row r="366" spans="2:12" ht="15" customHeight="1" x14ac:dyDescent="0.3">
      <c r="B366" s="231" t="s">
        <v>151</v>
      </c>
      <c r="C366" s="194"/>
      <c r="D366" s="234">
        <f>SUM('Հավելված 3 Մաս 2'!E248)</f>
        <v>0</v>
      </c>
      <c r="E366" s="234">
        <f>SUM('Հավելված 3 Մաս 2'!F248)</f>
        <v>26347.3</v>
      </c>
      <c r="F366" s="234">
        <f>SUM('Հավելված 3 Մաս 2'!G248)</f>
        <v>3163.9</v>
      </c>
      <c r="G366" s="234">
        <f>SUM('Հավելված 3 Մաս 2'!H248)</f>
        <v>6327.8</v>
      </c>
      <c r="H366" s="234">
        <f>SUM('Հավելված 3 Մաս 2'!I248)</f>
        <v>9491.7000000000007</v>
      </c>
      <c r="I366" s="234">
        <f>SUM('Հավելված 3 Մաս 2'!J248)</f>
        <v>12655.6</v>
      </c>
      <c r="J366" s="234">
        <f>SUM('Հավելված 3 Մաս 2'!K248)</f>
        <v>15673.4</v>
      </c>
      <c r="K366" s="234">
        <f>SUM('Հավելված 3 Մաս 2'!L248)</f>
        <v>17918.7</v>
      </c>
      <c r="L366" s="212"/>
    </row>
    <row r="367" spans="2:12" x14ac:dyDescent="0.3">
      <c r="B367" s="151"/>
      <c r="C367" s="151"/>
      <c r="D367" s="151"/>
      <c r="E367" s="151"/>
      <c r="F367" s="151"/>
      <c r="G367" s="151"/>
      <c r="H367" s="151"/>
      <c r="I367" s="151"/>
      <c r="J367" s="151"/>
      <c r="K367" s="151"/>
      <c r="L367" s="151"/>
    </row>
    <row r="368" spans="2:12" x14ac:dyDescent="0.3">
      <c r="D368" s="267"/>
      <c r="E368" s="267"/>
      <c r="F368" s="267"/>
      <c r="G368" s="267"/>
      <c r="H368" s="267"/>
      <c r="I368" s="267"/>
      <c r="J368" s="267"/>
      <c r="K368" s="267"/>
    </row>
    <row r="369" spans="2:11" x14ac:dyDescent="0.3">
      <c r="B369" s="257" t="s">
        <v>314</v>
      </c>
      <c r="C369" s="14" t="s">
        <v>338</v>
      </c>
      <c r="D369" s="268" t="s">
        <v>316</v>
      </c>
      <c r="E369" s="268" t="s">
        <v>317</v>
      </c>
      <c r="F369" s="268" t="s">
        <v>318</v>
      </c>
      <c r="G369" s="268" t="s">
        <v>319</v>
      </c>
      <c r="H369" s="268" t="s">
        <v>320</v>
      </c>
      <c r="I369" s="268" t="s">
        <v>321</v>
      </c>
      <c r="J369" s="268" t="s">
        <v>322</v>
      </c>
      <c r="K369" s="268" t="s">
        <v>323</v>
      </c>
    </row>
    <row r="370" spans="2:11" x14ac:dyDescent="0.3">
      <c r="B370" s="257" t="s">
        <v>324</v>
      </c>
      <c r="C370" s="14" t="s">
        <v>348</v>
      </c>
      <c r="D370" s="269"/>
      <c r="E370" s="269"/>
      <c r="F370" s="269"/>
      <c r="G370" s="269"/>
      <c r="H370" s="269"/>
      <c r="I370" s="269"/>
      <c r="J370" s="269"/>
      <c r="K370" s="269"/>
    </row>
    <row r="371" spans="2:11" ht="39.6" x14ac:dyDescent="0.3">
      <c r="B371" s="257" t="s">
        <v>326</v>
      </c>
      <c r="C371" s="14" t="s">
        <v>349</v>
      </c>
      <c r="D371" s="269"/>
      <c r="E371" s="269"/>
      <c r="F371" s="269"/>
      <c r="G371" s="269"/>
      <c r="H371" s="269"/>
      <c r="I371" s="269"/>
      <c r="J371" s="269"/>
      <c r="K371" s="269"/>
    </row>
    <row r="372" spans="2:11" ht="66" x14ac:dyDescent="0.3">
      <c r="B372" s="257" t="s">
        <v>328</v>
      </c>
      <c r="C372" s="14" t="s">
        <v>350</v>
      </c>
      <c r="D372" s="269"/>
      <c r="E372" s="269"/>
      <c r="F372" s="269"/>
      <c r="G372" s="269"/>
      <c r="H372" s="269"/>
      <c r="I372" s="269"/>
      <c r="J372" s="269"/>
      <c r="K372" s="269"/>
    </row>
    <row r="373" spans="2:11" x14ac:dyDescent="0.3">
      <c r="B373" s="257" t="s">
        <v>330</v>
      </c>
      <c r="C373" s="14" t="s">
        <v>342</v>
      </c>
      <c r="D373" s="269"/>
      <c r="E373" s="269"/>
      <c r="F373" s="269"/>
      <c r="G373" s="269"/>
      <c r="H373" s="269"/>
      <c r="I373" s="269"/>
      <c r="J373" s="269"/>
      <c r="K373" s="269"/>
    </row>
    <row r="374" spans="2:11" ht="39.6" x14ac:dyDescent="0.3">
      <c r="B374" s="257" t="s">
        <v>332</v>
      </c>
      <c r="C374" s="14" t="s">
        <v>351</v>
      </c>
      <c r="D374" s="270"/>
      <c r="E374" s="270"/>
      <c r="F374" s="270"/>
      <c r="G374" s="270"/>
      <c r="H374" s="270"/>
      <c r="I374" s="270"/>
      <c r="J374" s="270"/>
      <c r="K374" s="270"/>
    </row>
    <row r="375" spans="2:11" x14ac:dyDescent="0.3">
      <c r="B375" s="401" t="s">
        <v>334</v>
      </c>
      <c r="C375" s="402"/>
      <c r="D375" s="265">
        <v>74</v>
      </c>
      <c r="E375" s="265">
        <v>74</v>
      </c>
      <c r="F375" s="265">
        <v>74</v>
      </c>
      <c r="G375" s="265">
        <v>74</v>
      </c>
      <c r="H375" s="265">
        <v>74</v>
      </c>
      <c r="I375" s="265">
        <v>74</v>
      </c>
      <c r="J375" s="265">
        <v>74</v>
      </c>
      <c r="K375" s="265">
        <v>74</v>
      </c>
    </row>
    <row r="376" spans="2:11" x14ac:dyDescent="0.3">
      <c r="B376" s="399" t="s">
        <v>352</v>
      </c>
      <c r="C376" s="400"/>
      <c r="D376" s="234">
        <f>SUM('Հավելված 3 Մաս 2'!E254)</f>
        <v>22000</v>
      </c>
      <c r="E376" s="234">
        <f>SUM('Հավելված 3 Մաս 2'!F254)</f>
        <v>22000</v>
      </c>
      <c r="F376" s="234">
        <f>SUM('Հավելված 3 Մաս 2'!G254)</f>
        <v>5500</v>
      </c>
      <c r="G376" s="234">
        <f>SUM('Հավելված 3 Մաս 2'!H254)</f>
        <v>11000</v>
      </c>
      <c r="H376" s="234">
        <f>SUM('Հավելված 3 Մաս 2'!I254)</f>
        <v>16500</v>
      </c>
      <c r="I376" s="234">
        <f>SUM('Հավելված 3 Մաս 2'!J254)</f>
        <v>22000</v>
      </c>
      <c r="J376" s="234">
        <f>SUM('Հավելված 3 Մաս 2'!K254)</f>
        <v>22000</v>
      </c>
      <c r="K376" s="234">
        <f>SUM('Հավելված 3 Մաս 2'!L254)</f>
        <v>22000</v>
      </c>
    </row>
  </sheetData>
  <mergeCells count="69">
    <mergeCell ref="B173:C173"/>
    <mergeCell ref="D167:L167"/>
    <mergeCell ref="D212:L212"/>
    <mergeCell ref="B218:C218"/>
    <mergeCell ref="B375:C375"/>
    <mergeCell ref="B186:C186"/>
    <mergeCell ref="B196:C196"/>
    <mergeCell ref="B197:C197"/>
    <mergeCell ref="B229:C229"/>
    <mergeCell ref="B302:C302"/>
    <mergeCell ref="B312:C312"/>
    <mergeCell ref="B269:C269"/>
    <mergeCell ref="B270:C270"/>
    <mergeCell ref="B271:C271"/>
    <mergeCell ref="D180:L180"/>
    <mergeCell ref="D190:L190"/>
    <mergeCell ref="B376:C376"/>
    <mergeCell ref="B324:C324"/>
    <mergeCell ref="B323:C323"/>
    <mergeCell ref="B325:C325"/>
    <mergeCell ref="B364:C364"/>
    <mergeCell ref="B353:C353"/>
    <mergeCell ref="B354:C354"/>
    <mergeCell ref="B355:C355"/>
    <mergeCell ref="B333:C333"/>
    <mergeCell ref="D63:L63"/>
    <mergeCell ref="B44:C44"/>
    <mergeCell ref="B55:C55"/>
    <mergeCell ref="B69:C69"/>
    <mergeCell ref="B33:C33"/>
    <mergeCell ref="D17:L17"/>
    <mergeCell ref="B23:C23"/>
    <mergeCell ref="D27:L27"/>
    <mergeCell ref="D38:L38"/>
    <mergeCell ref="D49:L49"/>
    <mergeCell ref="D73:L73"/>
    <mergeCell ref="B79:C79"/>
    <mergeCell ref="B101:C101"/>
    <mergeCell ref="B115:C115"/>
    <mergeCell ref="B90:C90"/>
    <mergeCell ref="B140:C140"/>
    <mergeCell ref="B150:C150"/>
    <mergeCell ref="B161:C161"/>
    <mergeCell ref="D84:L84"/>
    <mergeCell ref="D95:L95"/>
    <mergeCell ref="D109:L109"/>
    <mergeCell ref="D134:L134"/>
    <mergeCell ref="D143:L143"/>
    <mergeCell ref="D155:L155"/>
    <mergeCell ref="D119:L119"/>
    <mergeCell ref="B127:C127"/>
    <mergeCell ref="D202:L202"/>
    <mergeCell ref="D223:L223"/>
    <mergeCell ref="D233:L233"/>
    <mergeCell ref="D358:L358"/>
    <mergeCell ref="D337:L337"/>
    <mergeCell ref="D327:L327"/>
    <mergeCell ref="D274:L274"/>
    <mergeCell ref="B198:C198"/>
    <mergeCell ref="B208:C208"/>
    <mergeCell ref="B239:C239"/>
    <mergeCell ref="B249:C249"/>
    <mergeCell ref="B259:C259"/>
    <mergeCell ref="B279:C279"/>
    <mergeCell ref="D243:L243"/>
    <mergeCell ref="D253:L253"/>
    <mergeCell ref="D296:L296"/>
    <mergeCell ref="D306:L306"/>
    <mergeCell ref="D285:L285"/>
  </mergeCells>
  <pageMargins left="0" right="0" top="0" bottom="0" header="0" footer="0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3"/>
  <sheetViews>
    <sheetView topLeftCell="A42" zoomScale="85" zoomScaleNormal="85" workbookViewId="0">
      <selection activeCell="F44" sqref="F44"/>
    </sheetView>
  </sheetViews>
  <sheetFormatPr defaultColWidth="9.109375" defaultRowHeight="13.8" x14ac:dyDescent="0.3"/>
  <cols>
    <col min="1" max="1" width="3.88671875" style="133" customWidth="1"/>
    <col min="2" max="2" width="18.33203125" style="133" customWidth="1"/>
    <col min="3" max="3" width="15.88671875" style="133" customWidth="1"/>
    <col min="4" max="4" width="40.33203125" style="133" customWidth="1"/>
    <col min="5" max="5" width="42.88671875" style="133" customWidth="1"/>
    <col min="6" max="6" width="18.44140625" style="133" customWidth="1"/>
    <col min="7" max="7" width="18.33203125" style="133" customWidth="1"/>
    <col min="8" max="16384" width="9.109375" style="133"/>
  </cols>
  <sheetData>
    <row r="1" spans="2:6" x14ac:dyDescent="0.3">
      <c r="C1" s="163"/>
      <c r="D1" s="163"/>
      <c r="E1" s="163"/>
      <c r="F1" s="132" t="s">
        <v>10</v>
      </c>
    </row>
    <row r="2" spans="2:6" x14ac:dyDescent="0.3">
      <c r="E2" s="163"/>
      <c r="F2" s="163"/>
    </row>
    <row r="3" spans="2:6" x14ac:dyDescent="0.3">
      <c r="B3" s="140"/>
      <c r="C3" s="143"/>
      <c r="D3" s="143"/>
      <c r="E3" s="140"/>
      <c r="F3" s="140"/>
    </row>
    <row r="4" spans="2:6" ht="19.5" customHeight="1" x14ac:dyDescent="0.3">
      <c r="B4" s="429" t="s">
        <v>8</v>
      </c>
      <c r="C4" s="429"/>
      <c r="D4" s="429"/>
      <c r="E4" s="141"/>
      <c r="F4" s="140"/>
    </row>
    <row r="5" spans="2:6" ht="17.25" customHeight="1" x14ac:dyDescent="0.3">
      <c r="B5" s="429" t="s">
        <v>9</v>
      </c>
      <c r="C5" s="429"/>
      <c r="D5" s="429"/>
      <c r="E5" s="141"/>
      <c r="F5" s="140"/>
    </row>
    <row r="6" spans="2:6" x14ac:dyDescent="0.3">
      <c r="C6" s="143"/>
      <c r="D6" s="143"/>
      <c r="E6" s="140"/>
      <c r="F6" s="140"/>
    </row>
    <row r="7" spans="2:6" x14ac:dyDescent="0.3">
      <c r="B7" s="152" t="s">
        <v>11</v>
      </c>
      <c r="C7" s="143"/>
      <c r="D7" s="143"/>
      <c r="E7" s="140"/>
      <c r="F7" s="140"/>
    </row>
    <row r="8" spans="2:6" x14ac:dyDescent="0.3">
      <c r="B8" s="140"/>
      <c r="C8" s="140"/>
      <c r="D8" s="140"/>
      <c r="E8" s="140"/>
      <c r="F8" s="140"/>
    </row>
    <row r="9" spans="2:6" ht="15" customHeight="1" x14ac:dyDescent="0.3">
      <c r="B9" s="380" t="s">
        <v>368</v>
      </c>
      <c r="C9" s="430"/>
      <c r="D9" s="419" t="s">
        <v>369</v>
      </c>
      <c r="E9" s="420"/>
      <c r="F9" s="150" t="s">
        <v>53</v>
      </c>
    </row>
    <row r="10" spans="2:6" ht="25.5" customHeight="1" x14ac:dyDescent="0.3">
      <c r="B10" s="134" t="s">
        <v>7</v>
      </c>
      <c r="C10" s="134" t="s">
        <v>370</v>
      </c>
      <c r="D10" s="421"/>
      <c r="E10" s="422"/>
      <c r="F10" s="162" t="s">
        <v>56</v>
      </c>
    </row>
    <row r="11" spans="2:6" ht="15" customHeight="1" x14ac:dyDescent="0.3">
      <c r="B11" s="139" t="s">
        <v>371</v>
      </c>
      <c r="C11" s="148"/>
      <c r="D11" s="146"/>
      <c r="E11" s="146"/>
      <c r="F11" s="160">
        <f>+F12+F21+F34+F43+F63+F65</f>
        <v>420418791.79600012</v>
      </c>
    </row>
    <row r="12" spans="2:6" ht="27.75" customHeight="1" x14ac:dyDescent="0.3">
      <c r="B12" s="415">
        <v>1005</v>
      </c>
      <c r="C12" s="423" t="s">
        <v>372</v>
      </c>
      <c r="D12" s="424"/>
      <c r="E12" s="425"/>
      <c r="F12" s="157">
        <f>SUM(F13,F15,F17,F19)</f>
        <v>11802615</v>
      </c>
    </row>
    <row r="13" spans="2:6" ht="43.5" customHeight="1" x14ac:dyDescent="0.3">
      <c r="B13" s="426"/>
      <c r="C13" s="426">
        <v>11001</v>
      </c>
      <c r="D13" s="427" t="s">
        <v>373</v>
      </c>
      <c r="E13" s="428"/>
      <c r="F13" s="2">
        <v>831</v>
      </c>
    </row>
    <row r="14" spans="2:6" ht="39.6" x14ac:dyDescent="0.3">
      <c r="B14" s="426"/>
      <c r="C14" s="416"/>
      <c r="D14" s="153"/>
      <c r="E14" s="14" t="s">
        <v>360</v>
      </c>
      <c r="F14" s="137"/>
    </row>
    <row r="15" spans="2:6" ht="38.25" customHeight="1" x14ac:dyDescent="0.3">
      <c r="B15" s="426"/>
      <c r="C15" s="415">
        <v>12001</v>
      </c>
      <c r="D15" s="417" t="s">
        <v>374</v>
      </c>
      <c r="E15" s="431"/>
      <c r="F15" s="2">
        <v>11400684</v>
      </c>
    </row>
    <row r="16" spans="2:6" ht="39.6" x14ac:dyDescent="0.3">
      <c r="B16" s="426"/>
      <c r="C16" s="416"/>
      <c r="D16" s="135"/>
      <c r="E16" s="14" t="s">
        <v>360</v>
      </c>
      <c r="F16" s="5"/>
    </row>
    <row r="17" spans="2:6" ht="39" customHeight="1" x14ac:dyDescent="0.3">
      <c r="B17" s="426"/>
      <c r="C17" s="415">
        <v>12002</v>
      </c>
      <c r="D17" s="417" t="s">
        <v>375</v>
      </c>
      <c r="E17" s="431"/>
      <c r="F17" s="2">
        <v>234900</v>
      </c>
    </row>
    <row r="18" spans="2:6" ht="48.75" customHeight="1" x14ac:dyDescent="0.3">
      <c r="B18" s="426"/>
      <c r="C18" s="416"/>
      <c r="D18" s="153"/>
      <c r="E18" s="14" t="s">
        <v>360</v>
      </c>
      <c r="F18" s="5"/>
    </row>
    <row r="19" spans="2:6" ht="38.25" customHeight="1" x14ac:dyDescent="0.3">
      <c r="B19" s="426"/>
      <c r="C19" s="15">
        <v>12003</v>
      </c>
      <c r="D19" s="417" t="s">
        <v>376</v>
      </c>
      <c r="E19" s="431"/>
      <c r="F19" s="2">
        <v>166200</v>
      </c>
    </row>
    <row r="20" spans="2:6" ht="39.6" x14ac:dyDescent="0.3">
      <c r="B20" s="416"/>
      <c r="C20" s="16"/>
      <c r="D20" s="135"/>
      <c r="E20" s="14" t="s">
        <v>360</v>
      </c>
      <c r="F20" s="137"/>
    </row>
    <row r="21" spans="2:6" ht="15" customHeight="1" x14ac:dyDescent="0.3">
      <c r="B21" s="415">
        <v>1068</v>
      </c>
      <c r="C21" s="423" t="s">
        <v>377</v>
      </c>
      <c r="D21" s="424"/>
      <c r="E21" s="425"/>
      <c r="F21" s="157">
        <f>SUM(F22,F24,F26,F28,F30,F32)</f>
        <v>13673144.300000001</v>
      </c>
    </row>
    <row r="22" spans="2:6" ht="40.5" customHeight="1" x14ac:dyDescent="0.3">
      <c r="B22" s="426"/>
      <c r="C22" s="415">
        <v>11001</v>
      </c>
      <c r="D22" s="417" t="s">
        <v>378</v>
      </c>
      <c r="E22" s="418"/>
      <c r="F22" s="2">
        <v>17046.3</v>
      </c>
    </row>
    <row r="23" spans="2:6" ht="40.5" customHeight="1" x14ac:dyDescent="0.3">
      <c r="B23" s="426"/>
      <c r="C23" s="416"/>
      <c r="D23" s="145"/>
      <c r="E23" s="128" t="s">
        <v>360</v>
      </c>
      <c r="F23" s="1"/>
    </row>
    <row r="24" spans="2:6" ht="40.5" customHeight="1" x14ac:dyDescent="0.3">
      <c r="B24" s="426"/>
      <c r="C24" s="415" t="s">
        <v>381</v>
      </c>
      <c r="D24" s="417" t="s">
        <v>216</v>
      </c>
      <c r="E24" s="418"/>
      <c r="F24" s="2" t="s">
        <v>407</v>
      </c>
    </row>
    <row r="25" spans="2:6" ht="40.5" customHeight="1" x14ac:dyDescent="0.3">
      <c r="B25" s="426"/>
      <c r="C25" s="416"/>
      <c r="D25" s="145"/>
      <c r="E25" s="128" t="s">
        <v>360</v>
      </c>
      <c r="F25" s="1"/>
    </row>
    <row r="26" spans="2:6" ht="43.5" customHeight="1" x14ac:dyDescent="0.3">
      <c r="B26" s="426"/>
      <c r="C26" s="415">
        <v>12001</v>
      </c>
      <c r="D26" s="417" t="s">
        <v>379</v>
      </c>
      <c r="E26" s="418"/>
      <c r="F26" s="2">
        <v>2733048</v>
      </c>
    </row>
    <row r="27" spans="2:6" ht="39.6" x14ac:dyDescent="0.3">
      <c r="B27" s="426"/>
      <c r="C27" s="416"/>
      <c r="D27" s="135"/>
      <c r="E27" s="128" t="s">
        <v>360</v>
      </c>
      <c r="F27" s="1"/>
    </row>
    <row r="28" spans="2:6" x14ac:dyDescent="0.3">
      <c r="B28" s="426"/>
      <c r="C28" s="415">
        <v>12002</v>
      </c>
      <c r="D28" s="417" t="s">
        <v>380</v>
      </c>
      <c r="E28" s="418"/>
      <c r="F28" s="17">
        <v>10923050</v>
      </c>
    </row>
    <row r="29" spans="2:6" ht="39.6" x14ac:dyDescent="0.3">
      <c r="B29" s="426"/>
      <c r="C29" s="416"/>
      <c r="D29" s="135"/>
      <c r="E29" s="128" t="s">
        <v>360</v>
      </c>
      <c r="F29" s="5"/>
    </row>
    <row r="30" spans="2:6" x14ac:dyDescent="0.3">
      <c r="B30" s="426"/>
      <c r="C30" s="18" t="s">
        <v>381</v>
      </c>
      <c r="D30" s="432" t="s">
        <v>382</v>
      </c>
      <c r="E30" s="433"/>
      <c r="F30" s="426" t="s">
        <v>407</v>
      </c>
    </row>
    <row r="31" spans="2:6" ht="39.6" x14ac:dyDescent="0.3">
      <c r="B31" s="426"/>
      <c r="C31" s="16"/>
      <c r="D31" s="135"/>
      <c r="E31" s="14" t="s">
        <v>360</v>
      </c>
      <c r="F31" s="416"/>
    </row>
    <row r="32" spans="2:6" x14ac:dyDescent="0.3">
      <c r="B32" s="426"/>
      <c r="C32" s="18" t="s">
        <v>381</v>
      </c>
      <c r="D32" s="434" t="s">
        <v>356</v>
      </c>
      <c r="E32" s="435"/>
      <c r="F32" s="415" t="s">
        <v>407</v>
      </c>
    </row>
    <row r="33" spans="2:6" ht="27.6" x14ac:dyDescent="0.3">
      <c r="B33" s="416"/>
      <c r="C33" s="16"/>
      <c r="D33" s="135"/>
      <c r="E33" s="156" t="s">
        <v>395</v>
      </c>
      <c r="F33" s="416"/>
    </row>
    <row r="34" spans="2:6" ht="15" customHeight="1" x14ac:dyDescent="0.3">
      <c r="B34" s="415">
        <v>1082</v>
      </c>
      <c r="C34" s="423" t="s">
        <v>383</v>
      </c>
      <c r="D34" s="424"/>
      <c r="E34" s="425"/>
      <c r="F34" s="157">
        <f>SUM(F35,F39,F37,F41)</f>
        <v>12567150</v>
      </c>
    </row>
    <row r="35" spans="2:6" x14ac:dyDescent="0.3">
      <c r="B35" s="426"/>
      <c r="C35" s="415">
        <v>11001</v>
      </c>
      <c r="D35" s="417" t="s">
        <v>384</v>
      </c>
      <c r="E35" s="418"/>
      <c r="F35" s="2">
        <v>6976</v>
      </c>
    </row>
    <row r="36" spans="2:6" ht="39.6" x14ac:dyDescent="0.3">
      <c r="B36" s="426"/>
      <c r="C36" s="416"/>
      <c r="D36" s="153"/>
      <c r="E36" s="128" t="s">
        <v>360</v>
      </c>
      <c r="F36" s="1"/>
    </row>
    <row r="37" spans="2:6" x14ac:dyDescent="0.3">
      <c r="B37" s="426"/>
      <c r="C37" s="415">
        <v>12001</v>
      </c>
      <c r="D37" s="417" t="s">
        <v>385</v>
      </c>
      <c r="E37" s="418"/>
      <c r="F37" s="2">
        <v>2391374.6</v>
      </c>
    </row>
    <row r="38" spans="2:6" ht="39.6" x14ac:dyDescent="0.3">
      <c r="B38" s="426"/>
      <c r="C38" s="416"/>
      <c r="D38" s="135"/>
      <c r="E38" s="128" t="s">
        <v>360</v>
      </c>
      <c r="F38" s="1"/>
    </row>
    <row r="39" spans="2:6" x14ac:dyDescent="0.3">
      <c r="B39" s="426"/>
      <c r="C39" s="415">
        <v>12002</v>
      </c>
      <c r="D39" s="417" t="s">
        <v>386</v>
      </c>
      <c r="E39" s="418"/>
      <c r="F39" s="2">
        <v>9929661.5999999996</v>
      </c>
    </row>
    <row r="40" spans="2:6" ht="39.6" x14ac:dyDescent="0.3">
      <c r="B40" s="426"/>
      <c r="C40" s="416"/>
      <c r="D40" s="135"/>
      <c r="E40" s="128" t="s">
        <v>360</v>
      </c>
      <c r="F40" s="5"/>
    </row>
    <row r="41" spans="2:6" ht="39" customHeight="1" x14ac:dyDescent="0.3">
      <c r="B41" s="426"/>
      <c r="C41" s="415">
        <v>12003</v>
      </c>
      <c r="D41" s="417" t="s">
        <v>419</v>
      </c>
      <c r="E41" s="418"/>
      <c r="F41" s="2">
        <v>239137.8</v>
      </c>
    </row>
    <row r="42" spans="2:6" ht="39.6" x14ac:dyDescent="0.3">
      <c r="B42" s="416"/>
      <c r="C42" s="416"/>
      <c r="D42" s="135"/>
      <c r="E42" s="128" t="s">
        <v>360</v>
      </c>
      <c r="F42" s="5"/>
    </row>
    <row r="43" spans="2:6" ht="15" customHeight="1" x14ac:dyDescent="0.3">
      <c r="B43" s="415">
        <v>1102</v>
      </c>
      <c r="C43" s="423" t="s">
        <v>33</v>
      </c>
      <c r="D43" s="424"/>
      <c r="E43" s="425"/>
      <c r="F43" s="157">
        <f>SUM(F44,F46,F48,F50,F52,F56,F58,F60)</f>
        <v>351195689.11600006</v>
      </c>
    </row>
    <row r="44" spans="2:6" ht="24.75" customHeight="1" x14ac:dyDescent="0.3">
      <c r="B44" s="426"/>
      <c r="C44" s="415">
        <v>11001</v>
      </c>
      <c r="D44" s="417" t="s">
        <v>387</v>
      </c>
      <c r="E44" s="418"/>
      <c r="F44" s="2">
        <v>72400</v>
      </c>
    </row>
    <row r="45" spans="2:6" ht="39.6" x14ac:dyDescent="0.3">
      <c r="B45" s="426"/>
      <c r="C45" s="416"/>
      <c r="D45" s="153"/>
      <c r="E45" s="128" t="s">
        <v>360</v>
      </c>
      <c r="F45" s="1"/>
    </row>
    <row r="46" spans="2:6" x14ac:dyDescent="0.3">
      <c r="B46" s="426"/>
      <c r="C46" s="415">
        <v>11002</v>
      </c>
      <c r="D46" s="417" t="s">
        <v>388</v>
      </c>
      <c r="E46" s="418"/>
      <c r="F46" s="2">
        <v>1540000</v>
      </c>
    </row>
    <row r="47" spans="2:6" ht="39.6" x14ac:dyDescent="0.3">
      <c r="B47" s="426"/>
      <c r="C47" s="416"/>
      <c r="D47" s="135"/>
      <c r="E47" s="128" t="s">
        <v>360</v>
      </c>
      <c r="F47" s="1"/>
    </row>
    <row r="48" spans="2:6" x14ac:dyDescent="0.3">
      <c r="B48" s="426"/>
      <c r="C48" s="415">
        <v>11003</v>
      </c>
      <c r="D48" s="417" t="s">
        <v>389</v>
      </c>
      <c r="E48" s="418"/>
      <c r="F48" s="2">
        <v>600</v>
      </c>
    </row>
    <row r="49" spans="2:6" ht="39.6" x14ac:dyDescent="0.3">
      <c r="B49" s="426"/>
      <c r="C49" s="416"/>
      <c r="D49" s="135"/>
      <c r="E49" s="128" t="s">
        <v>360</v>
      </c>
      <c r="F49" s="1"/>
    </row>
    <row r="50" spans="2:6" x14ac:dyDescent="0.3">
      <c r="B50" s="426"/>
      <c r="C50" s="415">
        <v>11004</v>
      </c>
      <c r="D50" s="417" t="s">
        <v>423</v>
      </c>
      <c r="E50" s="418"/>
      <c r="F50" s="2">
        <f>+'Հավելված 3 Մաս 4'!I221</f>
        <v>9923.5</v>
      </c>
    </row>
    <row r="51" spans="2:6" ht="26.4" x14ac:dyDescent="0.3">
      <c r="B51" s="426"/>
      <c r="C51" s="416"/>
      <c r="D51" s="135"/>
      <c r="E51" s="128" t="s">
        <v>431</v>
      </c>
      <c r="F51" s="1"/>
    </row>
    <row r="52" spans="2:6" x14ac:dyDescent="0.3">
      <c r="B52" s="426"/>
      <c r="C52" s="437">
        <v>12001</v>
      </c>
      <c r="D52" s="413" t="s">
        <v>390</v>
      </c>
      <c r="E52" s="414"/>
      <c r="F52" s="2">
        <v>30133718.5</v>
      </c>
    </row>
    <row r="53" spans="2:6" ht="39.6" x14ac:dyDescent="0.3">
      <c r="B53" s="426"/>
      <c r="C53" s="438"/>
      <c r="D53" s="144"/>
      <c r="E53" s="128" t="s">
        <v>360</v>
      </c>
      <c r="F53" s="1"/>
    </row>
    <row r="54" spans="2:6" x14ac:dyDescent="0.3">
      <c r="B54" s="426"/>
      <c r="C54" s="437">
        <v>12002</v>
      </c>
      <c r="D54" s="413" t="s">
        <v>391</v>
      </c>
      <c r="E54" s="414"/>
      <c r="F54" s="2">
        <v>621960</v>
      </c>
    </row>
    <row r="55" spans="2:6" ht="39.6" x14ac:dyDescent="0.3">
      <c r="B55" s="426"/>
      <c r="C55" s="438"/>
      <c r="D55" s="144"/>
      <c r="E55" s="128" t="s">
        <v>360</v>
      </c>
      <c r="F55" s="1"/>
    </row>
    <row r="56" spans="2:6" x14ac:dyDescent="0.3">
      <c r="B56" s="426"/>
      <c r="C56" s="437">
        <v>12003</v>
      </c>
      <c r="D56" s="413" t="s">
        <v>392</v>
      </c>
      <c r="E56" s="414"/>
      <c r="F56" s="2">
        <v>246472032.30000001</v>
      </c>
    </row>
    <row r="57" spans="2:6" ht="39.6" x14ac:dyDescent="0.3">
      <c r="B57" s="426"/>
      <c r="C57" s="438"/>
      <c r="D57" s="144"/>
      <c r="E57" s="131" t="s">
        <v>360</v>
      </c>
      <c r="F57" s="1"/>
    </row>
    <row r="58" spans="2:6" x14ac:dyDescent="0.3">
      <c r="B58" s="426"/>
      <c r="C58" s="437">
        <v>12004</v>
      </c>
      <c r="D58" s="413" t="s">
        <v>393</v>
      </c>
      <c r="E58" s="414"/>
      <c r="F58" s="2">
        <v>2959458.6</v>
      </c>
    </row>
    <row r="59" spans="2:6" ht="39.6" x14ac:dyDescent="0.3">
      <c r="B59" s="426"/>
      <c r="C59" s="438"/>
      <c r="D59" s="144"/>
      <c r="E59" s="128" t="s">
        <v>360</v>
      </c>
      <c r="F59" s="1"/>
    </row>
    <row r="60" spans="2:6" x14ac:dyDescent="0.3">
      <c r="B60" s="426"/>
      <c r="C60" s="437">
        <v>12005</v>
      </c>
      <c r="D60" s="413" t="s">
        <v>327</v>
      </c>
      <c r="E60" s="414"/>
      <c r="F60" s="2">
        <f>+'Հավելված 3 Մաս 2'!J176</f>
        <v>70007556.216000006</v>
      </c>
    </row>
    <row r="61" spans="2:6" x14ac:dyDescent="0.3">
      <c r="B61" s="416"/>
      <c r="C61" s="438"/>
      <c r="D61" s="144"/>
      <c r="E61" s="128" t="s">
        <v>394</v>
      </c>
      <c r="F61" s="5"/>
    </row>
    <row r="62" spans="2:6" ht="33" customHeight="1" x14ac:dyDescent="0.3">
      <c r="B62" s="415">
        <v>1117</v>
      </c>
      <c r="C62" s="417" t="s">
        <v>410</v>
      </c>
      <c r="D62" s="418"/>
      <c r="E62" s="431"/>
      <c r="F62" s="157">
        <f>F63</f>
        <v>2563097.6000000001</v>
      </c>
    </row>
    <row r="63" spans="2:6" ht="24.75" customHeight="1" x14ac:dyDescent="0.3">
      <c r="B63" s="426"/>
      <c r="C63" s="415">
        <v>11002</v>
      </c>
      <c r="D63" s="417" t="s">
        <v>416</v>
      </c>
      <c r="E63" s="418"/>
      <c r="F63" s="2">
        <v>2563097.6000000001</v>
      </c>
    </row>
    <row r="64" spans="2:6" ht="39.6" x14ac:dyDescent="0.3">
      <c r="B64" s="426"/>
      <c r="C64" s="416"/>
      <c r="D64" s="153"/>
      <c r="E64" s="128" t="s">
        <v>360</v>
      </c>
      <c r="F64" s="1"/>
    </row>
    <row r="65" spans="2:7" ht="15" customHeight="1" x14ac:dyDescent="0.3">
      <c r="B65" s="415">
        <v>1205</v>
      </c>
      <c r="C65" s="423" t="s">
        <v>358</v>
      </c>
      <c r="D65" s="424"/>
      <c r="E65" s="425"/>
      <c r="F65" s="157">
        <f>SUM(F66,F68,F70,F72,F74,F76,F78,F80)</f>
        <v>28617095.780000001</v>
      </c>
    </row>
    <row r="66" spans="2:7" x14ac:dyDescent="0.3">
      <c r="B66" s="426"/>
      <c r="C66" s="415">
        <v>12001</v>
      </c>
      <c r="D66" s="417" t="s">
        <v>359</v>
      </c>
      <c r="E66" s="418"/>
      <c r="F66" s="2">
        <v>22693404</v>
      </c>
    </row>
    <row r="67" spans="2:7" ht="39.6" x14ac:dyDescent="0.3">
      <c r="B67" s="426"/>
      <c r="C67" s="416"/>
      <c r="D67" s="153"/>
      <c r="E67" s="128" t="s">
        <v>360</v>
      </c>
      <c r="F67" s="1"/>
    </row>
    <row r="68" spans="2:7" ht="39.75" customHeight="1" x14ac:dyDescent="0.3">
      <c r="B68" s="426"/>
      <c r="C68" s="415">
        <v>12002</v>
      </c>
      <c r="D68" s="417" t="s">
        <v>361</v>
      </c>
      <c r="E68" s="418"/>
      <c r="F68" s="2">
        <v>4907200</v>
      </c>
    </row>
    <row r="69" spans="2:7" ht="39.6" x14ac:dyDescent="0.3">
      <c r="B69" s="426"/>
      <c r="C69" s="416"/>
      <c r="D69" s="135"/>
      <c r="E69" s="128" t="s">
        <v>360</v>
      </c>
      <c r="F69" s="1"/>
    </row>
    <row r="70" spans="2:7" ht="24.75" customHeight="1" x14ac:dyDescent="0.3">
      <c r="B70" s="426"/>
      <c r="C70" s="415">
        <v>12003</v>
      </c>
      <c r="D70" s="417" t="s">
        <v>340</v>
      </c>
      <c r="E70" s="418"/>
      <c r="F70" s="2">
        <v>7202.88</v>
      </c>
    </row>
    <row r="71" spans="2:7" x14ac:dyDescent="0.3">
      <c r="B71" s="426"/>
      <c r="C71" s="416"/>
      <c r="D71" s="135"/>
      <c r="E71" s="131" t="s">
        <v>362</v>
      </c>
      <c r="F71" s="1"/>
    </row>
    <row r="72" spans="2:7" ht="30.75" customHeight="1" x14ac:dyDescent="0.3">
      <c r="B72" s="426"/>
      <c r="C72" s="437">
        <v>12004</v>
      </c>
      <c r="D72" s="413" t="s">
        <v>363</v>
      </c>
      <c r="E72" s="414"/>
      <c r="F72" s="2">
        <v>420000</v>
      </c>
    </row>
    <row r="73" spans="2:7" ht="39.6" x14ac:dyDescent="0.3">
      <c r="B73" s="426"/>
      <c r="C73" s="438"/>
      <c r="D73" s="144"/>
      <c r="E73" s="128" t="s">
        <v>360</v>
      </c>
      <c r="F73" s="1"/>
    </row>
    <row r="74" spans="2:7" x14ac:dyDescent="0.3">
      <c r="B74" s="426"/>
      <c r="C74" s="437">
        <v>12005</v>
      </c>
      <c r="D74" s="413" t="s">
        <v>364</v>
      </c>
      <c r="E74" s="414"/>
      <c r="F74" s="2">
        <v>550000</v>
      </c>
    </row>
    <row r="75" spans="2:7" ht="39.6" x14ac:dyDescent="0.3">
      <c r="B75" s="426"/>
      <c r="C75" s="438"/>
      <c r="D75" s="144"/>
      <c r="E75" s="128" t="s">
        <v>360</v>
      </c>
      <c r="F75" s="1"/>
    </row>
    <row r="76" spans="2:7" ht="15" customHeight="1" x14ac:dyDescent="0.3">
      <c r="B76" s="426"/>
      <c r="C76" s="437">
        <v>12006</v>
      </c>
      <c r="D76" s="413" t="s">
        <v>346</v>
      </c>
      <c r="E76" s="414"/>
      <c r="F76" s="2">
        <v>4633.3</v>
      </c>
    </row>
    <row r="77" spans="2:7" x14ac:dyDescent="0.3">
      <c r="B77" s="426"/>
      <c r="C77" s="438"/>
      <c r="D77" s="144"/>
      <c r="E77" s="128" t="s">
        <v>365</v>
      </c>
      <c r="F77" s="1"/>
    </row>
    <row r="78" spans="2:7" ht="29.25" customHeight="1" x14ac:dyDescent="0.3">
      <c r="B78" s="426"/>
      <c r="C78" s="437">
        <v>12007</v>
      </c>
      <c r="D78" s="413" t="s">
        <v>366</v>
      </c>
      <c r="E78" s="414"/>
      <c r="F78" s="2">
        <v>12655.6</v>
      </c>
    </row>
    <row r="79" spans="2:7" ht="39.6" x14ac:dyDescent="0.3">
      <c r="B79" s="426"/>
      <c r="C79" s="438"/>
      <c r="D79" s="144"/>
      <c r="E79" s="128" t="s">
        <v>360</v>
      </c>
      <c r="F79" s="1"/>
    </row>
    <row r="80" spans="2:7" ht="30.75" customHeight="1" x14ac:dyDescent="0.3">
      <c r="B80" s="426"/>
      <c r="C80" s="437">
        <v>12008</v>
      </c>
      <c r="D80" s="413" t="s">
        <v>349</v>
      </c>
      <c r="E80" s="414"/>
      <c r="F80" s="2">
        <v>22000</v>
      </c>
      <c r="G80" s="436"/>
    </row>
    <row r="81" spans="2:7" ht="26.4" x14ac:dyDescent="0.3">
      <c r="B81" s="416"/>
      <c r="C81" s="438"/>
      <c r="D81" s="144"/>
      <c r="E81" s="19" t="s">
        <v>367</v>
      </c>
      <c r="F81" s="5"/>
      <c r="G81" s="436"/>
    </row>
    <row r="82" spans="2:7" x14ac:dyDescent="0.3">
      <c r="B82" s="159"/>
      <c r="C82" s="155"/>
      <c r="D82" s="20"/>
      <c r="E82" s="136"/>
      <c r="F82" s="136"/>
      <c r="G82" s="136"/>
    </row>
    <row r="83" spans="2:7" x14ac:dyDescent="0.3">
      <c r="B83" s="159"/>
      <c r="C83" s="155"/>
    </row>
  </sheetData>
  <mergeCells count="80">
    <mergeCell ref="B62:B64"/>
    <mergeCell ref="C60:C61"/>
    <mergeCell ref="D60:E60"/>
    <mergeCell ref="C54:C55"/>
    <mergeCell ref="D54:E54"/>
    <mergeCell ref="C56:C57"/>
    <mergeCell ref="D56:E56"/>
    <mergeCell ref="B43:B61"/>
    <mergeCell ref="C43:E43"/>
    <mergeCell ref="C44:C45"/>
    <mergeCell ref="D44:E44"/>
    <mergeCell ref="C52:C53"/>
    <mergeCell ref="D52:E52"/>
    <mergeCell ref="C58:C59"/>
    <mergeCell ref="C62:E62"/>
    <mergeCell ref="C63:C64"/>
    <mergeCell ref="D63:E63"/>
    <mergeCell ref="C50:C51"/>
    <mergeCell ref="D50:E50"/>
    <mergeCell ref="B65:B81"/>
    <mergeCell ref="C65:E65"/>
    <mergeCell ref="C66:C67"/>
    <mergeCell ref="D66:E66"/>
    <mergeCell ref="C68:C69"/>
    <mergeCell ref="D68:E68"/>
    <mergeCell ref="C70:C71"/>
    <mergeCell ref="D70:E70"/>
    <mergeCell ref="C72:C73"/>
    <mergeCell ref="D72:E72"/>
    <mergeCell ref="C74:C75"/>
    <mergeCell ref="D74:E74"/>
    <mergeCell ref="C76:C77"/>
    <mergeCell ref="D76:E76"/>
    <mergeCell ref="G80:G81"/>
    <mergeCell ref="C78:C79"/>
    <mergeCell ref="D78:E78"/>
    <mergeCell ref="C80:C81"/>
    <mergeCell ref="D80:E80"/>
    <mergeCell ref="F30:F31"/>
    <mergeCell ref="D32:E32"/>
    <mergeCell ref="F32:F33"/>
    <mergeCell ref="C41:C42"/>
    <mergeCell ref="D41:E41"/>
    <mergeCell ref="C34:E34"/>
    <mergeCell ref="C35:C36"/>
    <mergeCell ref="D35:E35"/>
    <mergeCell ref="C37:C38"/>
    <mergeCell ref="D37:E37"/>
    <mergeCell ref="C39:C40"/>
    <mergeCell ref="D39:E39"/>
    <mergeCell ref="B34:B42"/>
    <mergeCell ref="B21:B33"/>
    <mergeCell ref="D30:E30"/>
    <mergeCell ref="C28:C29"/>
    <mergeCell ref="D28:E28"/>
    <mergeCell ref="C21:E21"/>
    <mergeCell ref="D22:E22"/>
    <mergeCell ref="C22:C23"/>
    <mergeCell ref="D9:E10"/>
    <mergeCell ref="C12:E12"/>
    <mergeCell ref="C13:C14"/>
    <mergeCell ref="D13:E13"/>
    <mergeCell ref="B4:D4"/>
    <mergeCell ref="B5:D5"/>
    <mergeCell ref="B9:C9"/>
    <mergeCell ref="B12:B20"/>
    <mergeCell ref="C15:C16"/>
    <mergeCell ref="D15:E15"/>
    <mergeCell ref="C17:C18"/>
    <mergeCell ref="D17:E17"/>
    <mergeCell ref="D19:E19"/>
    <mergeCell ref="D58:E58"/>
    <mergeCell ref="C24:C25"/>
    <mergeCell ref="D24:E24"/>
    <mergeCell ref="C26:C27"/>
    <mergeCell ref="D26:E26"/>
    <mergeCell ref="C46:C47"/>
    <mergeCell ref="D46:E46"/>
    <mergeCell ref="C48:C49"/>
    <mergeCell ref="D48:E48"/>
  </mergeCells>
  <conditionalFormatting sqref="D14 D59 D16 D18 E20:G20 E58 D35 E34 D40:E40 G58 D45 D54 D56 D27 G34 G40 D23 D25 D61 D63:D64">
    <cfRule type="expression" dxfId="5" priority="65" stopIfTrue="1">
      <formula>#REF!=1</formula>
    </cfRule>
  </conditionalFormatting>
  <conditionalFormatting sqref="D78">
    <cfRule type="expression" dxfId="4" priority="60" stopIfTrue="1">
      <formula>#REF!=1</formula>
    </cfRule>
  </conditionalFormatting>
  <conditionalFormatting sqref="E79">
    <cfRule type="expression" dxfId="3" priority="48" stopIfTrue="1">
      <formula>#REF!=1</formula>
    </cfRule>
  </conditionalFormatting>
  <conditionalFormatting sqref="G79">
    <cfRule type="expression" dxfId="2" priority="31" stopIfTrue="1">
      <formula>#REF!=1</formula>
    </cfRule>
  </conditionalFormatting>
  <conditionalFormatting sqref="D42 G42">
    <cfRule type="expression" dxfId="1" priority="2" stopIfTrue="1">
      <formula>#REF!=1</formula>
    </cfRule>
  </conditionalFormatting>
  <conditionalFormatting sqref="E42">
    <cfRule type="expression" dxfId="0" priority="1" stopIfTrue="1">
      <formula>#REF!=1</formula>
    </cfRule>
  </conditionalFormatting>
  <dataValidations count="1">
    <dataValidation allowBlank="1" errorTitle="ԱՐԳԵԼՎԱԾ ԴԱՇՏ" error="Այս դաշտում մուտքագրումը և փոփոխությունները արգելված են" promptTitle="ԱՐԳԵԼՎԱԾ ԴԱՇՏ" prompt="Այս դաշտում մուտքագրումը և փոփոխությունները արգելված են" sqref="D75"/>
  </dataValidations>
  <pageMargins left="0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Հավելված 3 Մաս 1</vt:lpstr>
      <vt:lpstr>Հավելված 3 Մաս 2</vt:lpstr>
      <vt:lpstr>Հավելված 3 Մաս 3</vt:lpstr>
      <vt:lpstr>Հավելված 3 Մաս 4</vt:lpstr>
      <vt:lpstr>Աղյուսակ Ա. (կատարողի բացվածք)</vt:lpstr>
      <vt:lpstr>'Հավելված 3 Մաս 3'!_ftn20</vt:lpstr>
      <vt:lpstr>'Հավելված 3 Մաս 3'!_ftn21</vt:lpstr>
      <vt:lpstr>'Հավելված 3 Մաս 3'!_ftn22</vt:lpstr>
      <vt:lpstr>'Հավելված 3 Մաս 2'!_ftnref1</vt:lpstr>
      <vt:lpstr>'Հավելված 3 Մաս 4'!_ftnref1</vt:lpstr>
      <vt:lpstr>'Հավելված 3 Մաս 3'!_ftnref12</vt:lpstr>
      <vt:lpstr>'Հավելված 3 Մաս 4'!_ftnref13</vt:lpstr>
      <vt:lpstr>'Հավելված 3 Մաս 4'!_ftnref14</vt:lpstr>
      <vt:lpstr>'Հավելված 3 Մաս 4'!_ftnref20</vt:lpstr>
      <vt:lpstr>'Հավելված 3 Մաս 2'!_Toc501014755</vt:lpstr>
      <vt:lpstr>'Հավելված 3 Մաս 4'!_Toc501014755</vt:lpstr>
      <vt:lpstr>'Հավելված 3 Մաս 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https://mul-mss.gov.am/tasks/docs/attachment.php?id=379758&amp;fn=2020-2022-havelvac-3.xlsx&amp;out=1&amp;token=0cbb9985145a4a849679</cp:keywords>
  <cp:lastModifiedBy>Anahit.Hamzyan</cp:lastModifiedBy>
  <dcterms:modified xsi:type="dcterms:W3CDTF">2019-05-10T06:31:47Z</dcterms:modified>
</cp:coreProperties>
</file>