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5" windowWidth="15570" windowHeight="11220" activeTab="1"/>
  </bookViews>
  <sheets>
    <sheet name="2018-2019" sheetId="2" r:id="rId1"/>
    <sheet name="հաշվարկ" sheetId="3" r:id="rId2"/>
  </sheets>
  <calcPr calcId="152511"/>
</workbook>
</file>

<file path=xl/calcChain.xml><?xml version="1.0" encoding="utf-8"?>
<calcChain xmlns="http://schemas.openxmlformats.org/spreadsheetml/2006/main">
  <c r="H6" i="3" l="1"/>
  <c r="V12" i="3"/>
  <c r="J7" i="3"/>
  <c r="K7" i="3"/>
  <c r="L7" i="3"/>
  <c r="J13" i="3"/>
  <c r="K13" i="3"/>
  <c r="K6" i="3" s="1"/>
  <c r="T13" i="3"/>
  <c r="S13" i="3"/>
  <c r="U6" i="3"/>
  <c r="I10" i="3"/>
  <c r="I11" i="3"/>
  <c r="I12" i="3"/>
  <c r="I9" i="3"/>
  <c r="L6" i="3"/>
  <c r="I7" i="3" l="1"/>
  <c r="V13" i="3"/>
  <c r="X13" i="3" s="1"/>
  <c r="I13" i="3"/>
  <c r="I6" i="3" s="1"/>
  <c r="Z13" i="3"/>
  <c r="AB13" i="3" s="1"/>
  <c r="J6" i="3"/>
  <c r="X12" i="3"/>
  <c r="Z12" i="3" l="1"/>
  <c r="AB12" i="3" s="1"/>
  <c r="T9" i="3"/>
  <c r="U9" i="3"/>
  <c r="T10" i="3"/>
  <c r="U10" i="3"/>
  <c r="T11" i="3"/>
  <c r="U11" i="3"/>
  <c r="S11" i="3"/>
  <c r="S10" i="3"/>
  <c r="S9" i="3"/>
  <c r="T6" i="3"/>
  <c r="Q9" i="3"/>
  <c r="R6" i="3" s="1"/>
  <c r="Q10" i="3"/>
  <c r="R10" i="3" s="1"/>
  <c r="Q11" i="3"/>
  <c r="P6" i="3"/>
  <c r="S6" i="3" s="1"/>
  <c r="P11" i="3"/>
  <c r="P10" i="3"/>
  <c r="V10" i="3" s="1"/>
  <c r="P9" i="3"/>
  <c r="Z9" i="3" l="1"/>
  <c r="R9" i="3"/>
  <c r="V9" i="3" s="1"/>
  <c r="X9" i="3" s="1"/>
  <c r="X10" i="3"/>
  <c r="Z10" i="3"/>
  <c r="AB10" i="3" s="1"/>
  <c r="Z11" i="3"/>
  <c r="AB11" i="3" s="1"/>
  <c r="R11" i="3"/>
  <c r="V11" i="3" s="1"/>
  <c r="X11" i="3" s="1"/>
  <c r="H34" i="2"/>
  <c r="E34" i="2"/>
  <c r="Z7" i="3" l="1"/>
  <c r="AA7" i="3" s="1"/>
  <c r="Z6" i="3"/>
  <c r="X7" i="3"/>
  <c r="Y7" i="3" s="1"/>
  <c r="X6" i="3"/>
  <c r="Y6" i="3" s="1"/>
  <c r="V7" i="3"/>
  <c r="W7" i="3" s="1"/>
  <c r="V6" i="3"/>
  <c r="W6" i="3" s="1"/>
  <c r="AB9" i="3"/>
  <c r="AB6" i="3" l="1"/>
  <c r="AC6" i="3" s="1"/>
  <c r="AB7" i="3"/>
  <c r="AC7" i="3" s="1"/>
  <c r="AA6" i="3"/>
</calcChain>
</file>

<file path=xl/sharedStrings.xml><?xml version="1.0" encoding="utf-8"?>
<sst xmlns="http://schemas.openxmlformats.org/spreadsheetml/2006/main" count="106" uniqueCount="42">
  <si>
    <t>այդ թվում`</t>
  </si>
  <si>
    <t>Պետական հատված</t>
  </si>
  <si>
    <t>Ոչ պետական հատված</t>
  </si>
  <si>
    <t>որից`</t>
  </si>
  <si>
    <t>01.01.2019թ. դրությամբ</t>
  </si>
  <si>
    <t xml:space="preserve">Մինչև 500.0 հազ. դրամ </t>
  </si>
  <si>
    <t>500.0 հազ. դրամից-825.0 հազ. դրամ</t>
  </si>
  <si>
    <t>Ցուցանիշը</t>
  </si>
  <si>
    <t>ՍՈՑԻԱԼԱԿԱՆ ՎՃԱՐ ԿԱՏԱՐՈՂՆԵՐԻ ԹԻՎՆ ԸՍՏ ԵԿԱՄՏԻ ՉԱՓԻ /մարդ/</t>
  </si>
  <si>
    <t>Հ/Հ</t>
  </si>
  <si>
    <t>ՄԻՋԻՆ ԱՄՍԱԿԱՆ ԱՇԽԱՏԱՎԱՐՁԸ ԿԱՄ ԵԿԱՄՈՒՏԸ /դրամ/</t>
  </si>
  <si>
    <t>1964թ. հունվարի 1-ին և դրանից հետո ծնված՝ սոցիալական վճար կատարողներ</t>
  </si>
  <si>
    <t>ՀՀ հարկային օրենսգրքով սահմանված՝ շրջանառության հարկի և արտոնագրային հարկի համակարգերում հարկվող գործունեության տեսակների մասով ամսական 5000 դրամի չափով սոցիալական վճար վճարողներ</t>
  </si>
  <si>
    <t>2019 ԹՎԱԿԱՆԻՆ ՆԵՐԿԱՅԱՑՎԱԾ ԱՆՁՆԱՎՈՐՎԱԾ ՀԱՇՎԱՐԿ ՆԵՐԱՌՎԱԾ՝  ՍՈՑԻԱԼԱԿԱՆ ՎՃԱՐ ԿԱՏԱՐՈՂՆԵՐԻ ԹՎԻ ԵՎ ՍՏԱՑԱԾ ԵԿԱՄՈՒՏՆԵՐԻ ՎԵՐԱԲԵՐՅԱԼ</t>
  </si>
  <si>
    <t>Ընդամենը անձնավորված հաշվարկ ներառված՝ սոցիալական վճար կատարողներ՝</t>
  </si>
  <si>
    <t>01.04.2019թ. դրությամբ</t>
  </si>
  <si>
    <t xml:space="preserve">N 2 ՏԵՂԵԿԱՆՔ </t>
  </si>
  <si>
    <t>825.0 հազ. դրամից բարձր</t>
  </si>
  <si>
    <t>ՄԻՋԻՆ ԱՄՍԱԿԱՆ ՍՈՑԻԱԼԱԿԱՆ ՎՃԱՐ /դրամ/</t>
  </si>
  <si>
    <t>Մինչև 1964թ. հունվարի 1-ից  ծնված՝ սոցիալական վճար կատարողներ</t>
  </si>
  <si>
    <t>մինչև 2 տարեկան երեխայի խնամքի արձակուրդում գտնվողներ</t>
  </si>
  <si>
    <t>ԱՄՍԱԿԱՆ ՍՈՑԻԱԼԱԿԱՆ ՎՃԱՐ /դրամ/</t>
  </si>
  <si>
    <t>ՀՀ</t>
  </si>
  <si>
    <t xml:space="preserve">1974թ. հունվարի 1-ին և դրանից հետո ծնված վարձու աշխատողներ </t>
  </si>
  <si>
    <r>
      <t>1974թ. հունվարի 1-ին և դրանից հետո ծնված անհատ ձեռնարկատերեր</t>
    </r>
    <r>
      <rPr>
        <vertAlign val="superscript"/>
        <sz val="10"/>
        <color theme="1"/>
        <rFont val="GHEA Grapalat"/>
        <family val="3"/>
      </rPr>
      <t>2</t>
    </r>
  </si>
  <si>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 որոնց սոցիալական վճարների հաշվարկման օբյեկտը ձեռնարկատիրական եկամուտն է:</t>
    </r>
  </si>
  <si>
    <r>
      <t xml:space="preserve">Վարձու աշխատողներ, որոնց համար ներկայացվել է </t>
    </r>
    <r>
      <rPr>
        <b/>
        <sz val="10"/>
        <color theme="1"/>
        <rFont val="GHEA Grapalat"/>
        <family val="3"/>
      </rPr>
      <t>զրոյական</t>
    </r>
    <r>
      <rPr>
        <sz val="10"/>
        <color theme="1"/>
        <rFont val="GHEA Grapalat"/>
        <family val="3"/>
      </rPr>
      <t xml:space="preserve"> հաշվետվություն</t>
    </r>
  </si>
  <si>
    <t>ԱՄՍԱԿԱՆ ՍՈՑԻԱԼԱ ԿԱՆ ՎՃԱՐ /դրամ/</t>
  </si>
  <si>
    <t>ՄԻՋԻՆ ԱՄՍԱԿԱՆ ՍՈՑԻԱԼԱԿԱՆ ՎՃԱՐԸ /դրամ/</t>
  </si>
  <si>
    <t>ՎԱՐՁՈՒ ԱՇԽԱՏՈՂՆԵՐ</t>
  </si>
  <si>
    <t>2018թ. Փաստացի</t>
  </si>
  <si>
    <t>շահառուների թիվը /մարդ/</t>
  </si>
  <si>
    <t>կուտակային հատկացում /հազար դրամ/</t>
  </si>
  <si>
    <t>անհատ ձեռնարկատերեր, նոտարներ</t>
  </si>
  <si>
    <t>Ընդամենը, որից`</t>
  </si>
  <si>
    <t xml:space="preserve">միջին ամսական կուտակային հատկացում 1 անձի համար </t>
  </si>
  <si>
    <t>Ընդամենը անձնավորված հաշվարկ ներառված՝ վարձու աշխատողներ</t>
  </si>
  <si>
    <t>ՄԻՋԻՆ ԱՄՍԱԿԱՆ ԿՈՒՏԱԿԱՅԻՆ ՎՃԱՐն ըստ եկամտի մինչև 01.07.2020թ./դրամ/</t>
  </si>
  <si>
    <t>ՄԻՋԻՆ ԱՄՍԱԿԱՆ ԿՈՒՏԱԿԱՅԻՆ ՎՃԱՐն ըստ եկամտի  01.07.2020թ. հետո /դրամ/</t>
  </si>
  <si>
    <t>Մինչև 1964թ. հունվարի 1-ը  ծնված՝ սոցիալական վճար կատարողներ</t>
  </si>
  <si>
    <t>2019թ. հաստատված բյուջե</t>
  </si>
  <si>
    <t>տարեկան
 (հազ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</si>
</sst>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_-* #,##0_р_._-;\-* #,##0_р_._-;_-* &quot;-&quot;??_р_._-;_-@_-"/>
    <numFmt numFmtId="170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indexed="8"/>
      <name val="Arial"/>
      <family val="2"/>
    </font>
    <font>
      <b/>
      <sz val="10"/>
      <color theme="1"/>
      <name val="GHEA Grapalat"/>
      <family val="3"/>
    </font>
    <font>
      <sz val="10"/>
      <color indexed="8"/>
      <name val="GHEA Grapalat"/>
      <family val="3"/>
    </font>
    <font>
      <vertAlign val="superscript"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lightUp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8" fillId="0" borderId="0" applyFont="0" applyFill="0" applyBorder="0" applyAlignment="0" applyProtection="0"/>
  </cellStyleXfs>
  <cellXfs count="58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6" fontId="6" fillId="0" borderId="1" xfId="2" applyNumberFormat="1" applyFont="1" applyFill="1" applyBorder="1" applyAlignment="1">
      <alignment horizontal="center" vertical="center" wrapText="1"/>
    </xf>
    <xf numFmtId="166" fontId="2" fillId="0" borderId="6" xfId="2" applyNumberFormat="1" applyFont="1" applyBorder="1" applyAlignment="1">
      <alignment horizontal="center" vertical="center" wrapText="1"/>
    </xf>
    <xf numFmtId="166" fontId="2" fillId="0" borderId="2" xfId="2" applyNumberFormat="1" applyFont="1" applyBorder="1" applyAlignment="1">
      <alignment vertical="center"/>
    </xf>
    <xf numFmtId="166" fontId="2" fillId="0" borderId="1" xfId="2" applyNumberFormat="1" applyFont="1" applyBorder="1" applyAlignment="1">
      <alignment vertical="center"/>
    </xf>
    <xf numFmtId="166" fontId="2" fillId="0" borderId="1" xfId="2" applyNumberFormat="1" applyFont="1" applyBorder="1" applyAlignment="1">
      <alignment vertical="center" wrapText="1"/>
    </xf>
    <xf numFmtId="166" fontId="6" fillId="2" borderId="3" xfId="2" applyNumberFormat="1" applyFont="1" applyFill="1" applyBorder="1" applyAlignment="1">
      <alignment horizontal="center" vertical="center" wrapText="1"/>
    </xf>
    <xf numFmtId="166" fontId="6" fillId="0" borderId="3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horizontal="center" vertical="center" wrapText="1"/>
    </xf>
    <xf numFmtId="170" fontId="2" fillId="0" borderId="6" xfId="2" applyNumberFormat="1" applyFont="1" applyBorder="1" applyAlignment="1">
      <alignment horizontal="center" vertical="center" wrapText="1"/>
    </xf>
    <xf numFmtId="170" fontId="6" fillId="0" borderId="2" xfId="2" applyNumberFormat="1" applyFont="1" applyFill="1" applyBorder="1" applyAlignment="1">
      <alignment horizontal="center" vertical="center" wrapText="1"/>
    </xf>
    <xf numFmtId="170" fontId="2" fillId="0" borderId="2" xfId="0" applyNumberFormat="1" applyFont="1" applyBorder="1" applyAlignment="1">
      <alignment vertical="center"/>
    </xf>
    <xf numFmtId="170" fontId="2" fillId="0" borderId="2" xfId="2" applyNumberFormat="1" applyFont="1" applyBorder="1" applyAlignment="1">
      <alignment vertical="center"/>
    </xf>
    <xf numFmtId="170" fontId="2" fillId="0" borderId="3" xfId="0" applyNumberFormat="1" applyFont="1" applyBorder="1" applyAlignment="1">
      <alignment vertical="center" wrapText="1"/>
    </xf>
    <xf numFmtId="170" fontId="2" fillId="0" borderId="1" xfId="0" applyNumberFormat="1" applyFont="1" applyBorder="1" applyAlignment="1">
      <alignment vertical="center" wrapText="1"/>
    </xf>
  </cellXfs>
  <cellStyles count="3">
    <cellStyle name="Comma" xfId="2" builtinId="3"/>
    <cellStyle name="Normal" xfId="0" builtinId="0"/>
    <cellStyle name="Normal_Sheet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zoomScaleNormal="100" workbookViewId="0">
      <selection activeCell="B3" sqref="B3:Q3"/>
    </sheetView>
  </sheetViews>
  <sheetFormatPr defaultColWidth="8.85546875" defaultRowHeight="13.5" x14ac:dyDescent="0.25"/>
  <cols>
    <col min="1" max="1" width="3.7109375" style="3" customWidth="1"/>
    <col min="2" max="2" width="20.85546875" style="3" customWidth="1"/>
    <col min="3" max="3" width="14.85546875" style="3" customWidth="1"/>
    <col min="4" max="4" width="13.140625" style="3" bestFit="1" customWidth="1"/>
    <col min="5" max="5" width="10.5703125" style="3" customWidth="1"/>
    <col min="6" max="6" width="15" style="3" customWidth="1"/>
    <col min="7" max="7" width="13.7109375" style="3" bestFit="1" customWidth="1"/>
    <col min="8" max="8" width="12.42578125" style="3" bestFit="1" customWidth="1"/>
    <col min="9" max="9" width="12.28515625" style="3" bestFit="1" customWidth="1"/>
    <col min="10" max="10" width="11.5703125" style="3" customWidth="1"/>
    <col min="11" max="11" width="11.7109375" style="3" customWidth="1"/>
    <col min="12" max="12" width="13.7109375" style="3" bestFit="1" customWidth="1"/>
    <col min="13" max="14" width="10.7109375" style="3" customWidth="1"/>
    <col min="15" max="15" width="13.140625" style="3" bestFit="1" customWidth="1"/>
    <col min="16" max="16" width="11.28515625" style="3" customWidth="1"/>
    <col min="17" max="17" width="11.7109375" style="3" bestFit="1" customWidth="1"/>
    <col min="18" max="18" width="12.28515625" style="3" bestFit="1" customWidth="1"/>
    <col min="19" max="19" width="11.28515625" style="3" customWidth="1"/>
    <col min="20" max="20" width="10.5703125" style="3" customWidth="1"/>
    <col min="21" max="16384" width="8.85546875" style="3"/>
  </cols>
  <sheetData>
    <row r="1" spans="1:20" ht="10.5" customHeight="1" x14ac:dyDescent="0.25"/>
    <row r="2" spans="1:20" ht="27.75" customHeight="1" x14ac:dyDescent="0.25">
      <c r="B2" s="34" t="s">
        <v>16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</row>
    <row r="3" spans="1:20" ht="52.9" customHeight="1" x14ac:dyDescent="0.25">
      <c r="B3" s="33" t="s">
        <v>13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0" x14ac:dyDescent="0.25">
      <c r="A4" s="36" t="s">
        <v>9</v>
      </c>
      <c r="B4" s="36" t="s">
        <v>7</v>
      </c>
      <c r="C4" s="31" t="s">
        <v>4</v>
      </c>
      <c r="D4" s="31"/>
      <c r="E4" s="31"/>
      <c r="F4" s="31"/>
      <c r="G4" s="31"/>
      <c r="H4" s="31"/>
      <c r="I4" s="31"/>
      <c r="J4" s="31"/>
      <c r="K4" s="31"/>
      <c r="L4" s="31" t="s">
        <v>15</v>
      </c>
      <c r="M4" s="31"/>
      <c r="N4" s="31"/>
      <c r="O4" s="31"/>
      <c r="P4" s="31"/>
      <c r="Q4" s="31"/>
      <c r="R4" s="31"/>
      <c r="S4" s="31"/>
      <c r="T4" s="31"/>
    </row>
    <row r="5" spans="1:20" ht="46.9" customHeight="1" x14ac:dyDescent="0.25">
      <c r="A5" s="37"/>
      <c r="B5" s="37"/>
      <c r="C5" s="32" t="s">
        <v>8</v>
      </c>
      <c r="D5" s="32"/>
      <c r="E5" s="32"/>
      <c r="F5" s="32" t="s">
        <v>10</v>
      </c>
      <c r="G5" s="32"/>
      <c r="H5" s="32"/>
      <c r="I5" s="32" t="s">
        <v>28</v>
      </c>
      <c r="J5" s="32"/>
      <c r="K5" s="32"/>
      <c r="L5" s="32" t="s">
        <v>8</v>
      </c>
      <c r="M5" s="32"/>
      <c r="N5" s="32"/>
      <c r="O5" s="32" t="s">
        <v>10</v>
      </c>
      <c r="P5" s="32"/>
      <c r="Q5" s="32"/>
      <c r="R5" s="32" t="s">
        <v>28</v>
      </c>
      <c r="S5" s="32"/>
      <c r="T5" s="32"/>
    </row>
    <row r="6" spans="1:20" ht="99" customHeight="1" x14ac:dyDescent="0.25">
      <c r="A6" s="38"/>
      <c r="B6" s="38"/>
      <c r="C6" s="4" t="s">
        <v>5</v>
      </c>
      <c r="D6" s="4" t="s">
        <v>6</v>
      </c>
      <c r="E6" s="4" t="s">
        <v>17</v>
      </c>
      <c r="F6" s="4" t="s">
        <v>5</v>
      </c>
      <c r="G6" s="4" t="s">
        <v>6</v>
      </c>
      <c r="H6" s="4" t="s">
        <v>17</v>
      </c>
      <c r="I6" s="4" t="s">
        <v>5</v>
      </c>
      <c r="J6" s="4" t="s">
        <v>6</v>
      </c>
      <c r="K6" s="4" t="s">
        <v>17</v>
      </c>
      <c r="L6" s="4" t="s">
        <v>5</v>
      </c>
      <c r="M6" s="4" t="s">
        <v>6</v>
      </c>
      <c r="N6" s="4" t="s">
        <v>17</v>
      </c>
      <c r="O6" s="4" t="s">
        <v>5</v>
      </c>
      <c r="P6" s="4" t="s">
        <v>6</v>
      </c>
      <c r="Q6" s="4" t="s">
        <v>17</v>
      </c>
      <c r="R6" s="4" t="s">
        <v>5</v>
      </c>
      <c r="S6" s="4" t="s">
        <v>6</v>
      </c>
      <c r="T6" s="4" t="s">
        <v>17</v>
      </c>
    </row>
    <row r="7" spans="1:20" ht="67.5" x14ac:dyDescent="0.25">
      <c r="A7" s="1">
        <v>1</v>
      </c>
      <c r="B7" s="5" t="s">
        <v>14</v>
      </c>
      <c r="C7" s="14">
        <v>296810</v>
      </c>
      <c r="D7" s="14">
        <v>17774</v>
      </c>
      <c r="E7" s="14">
        <v>13206</v>
      </c>
      <c r="F7" s="15">
        <v>147354.60135440179</v>
      </c>
      <c r="G7" s="15">
        <v>628319.46382356249</v>
      </c>
      <c r="H7" s="15">
        <v>1626797.6585642889</v>
      </c>
      <c r="I7" s="15">
        <v>3688.5006772009028</v>
      </c>
      <c r="J7" s="15">
        <v>12506.512490154159</v>
      </c>
      <c r="K7" s="15">
        <v>12521.801908223535</v>
      </c>
      <c r="L7" s="14">
        <v>304084</v>
      </c>
      <c r="M7" s="14">
        <v>11614</v>
      </c>
      <c r="N7" s="14">
        <v>7469</v>
      </c>
      <c r="O7" s="15">
        <v>138665.79916075821</v>
      </c>
      <c r="P7" s="15">
        <v>623201.92379886343</v>
      </c>
      <c r="Q7" s="15">
        <v>1526238.870263757</v>
      </c>
      <c r="R7" s="15">
        <v>3469.5239999473829</v>
      </c>
      <c r="S7" s="15">
        <v>12510.461511968315</v>
      </c>
      <c r="T7" s="15">
        <v>12517.070558307672</v>
      </c>
    </row>
    <row r="8" spans="1:20" ht="15" customHeight="1" x14ac:dyDescent="0.25">
      <c r="A8" s="1"/>
      <c r="B8" s="1" t="s">
        <v>0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61.15" customHeight="1" x14ac:dyDescent="0.25">
      <c r="A9" s="6">
        <v>1.1000000000000001</v>
      </c>
      <c r="B9" s="5" t="s">
        <v>23</v>
      </c>
      <c r="C9" s="14">
        <v>296462</v>
      </c>
      <c r="D9" s="14">
        <v>17663</v>
      </c>
      <c r="E9" s="14">
        <v>12969</v>
      </c>
      <c r="F9" s="15">
        <v>147279.78934905655</v>
      </c>
      <c r="G9" s="15">
        <v>628236.38209817128</v>
      </c>
      <c r="H9" s="15">
        <v>1568487.8561184362</v>
      </c>
      <c r="I9" s="15">
        <v>3685.5434355836496</v>
      </c>
      <c r="J9" s="15">
        <v>12503.01494649833</v>
      </c>
      <c r="K9" s="15">
        <v>12504.85126069859</v>
      </c>
      <c r="L9" s="14">
        <v>303635</v>
      </c>
      <c r="M9" s="14">
        <v>11508</v>
      </c>
      <c r="N9" s="14">
        <v>7338</v>
      </c>
      <c r="O9" s="15">
        <v>138548.73692426764</v>
      </c>
      <c r="P9" s="15">
        <v>623002.80543969409</v>
      </c>
      <c r="Q9" s="15">
        <v>1512781.6617606978</v>
      </c>
      <c r="R9" s="15">
        <v>3465.5321290365077</v>
      </c>
      <c r="S9" s="15">
        <v>12500.782064650677</v>
      </c>
      <c r="T9" s="15">
        <v>12502.044153720361</v>
      </c>
    </row>
    <row r="10" spans="1:20" x14ac:dyDescent="0.25">
      <c r="A10" s="1"/>
      <c r="B10" s="1" t="s">
        <v>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x14ac:dyDescent="0.25">
      <c r="A11" s="1"/>
      <c r="B11" s="1" t="s">
        <v>1</v>
      </c>
      <c r="C11" s="14">
        <v>62870</v>
      </c>
      <c r="D11" s="14">
        <v>3682</v>
      </c>
      <c r="E11" s="14">
        <v>2143</v>
      </c>
      <c r="F11" s="15">
        <v>147835.45742007316</v>
      </c>
      <c r="G11" s="15">
        <v>634320.014937534</v>
      </c>
      <c r="H11" s="15">
        <v>1418233.5585627626</v>
      </c>
      <c r="I11" s="15">
        <v>3700.6309209479878</v>
      </c>
      <c r="J11" s="15">
        <v>12500.814774579034</v>
      </c>
      <c r="K11" s="15">
        <v>12501.399906672888</v>
      </c>
      <c r="L11" s="14">
        <v>65663</v>
      </c>
      <c r="M11" s="14">
        <v>1912</v>
      </c>
      <c r="N11" s="14">
        <v>429</v>
      </c>
      <c r="O11" s="15">
        <v>127397.60256156434</v>
      </c>
      <c r="P11" s="15">
        <v>606975.1820083682</v>
      </c>
      <c r="Q11" s="15">
        <v>1128345.393939394</v>
      </c>
      <c r="R11" s="15">
        <v>3188.6547979836437</v>
      </c>
      <c r="S11" s="15">
        <v>12500</v>
      </c>
      <c r="T11" s="15">
        <v>12506.993006993007</v>
      </c>
    </row>
    <row r="12" spans="1:20" x14ac:dyDescent="0.25">
      <c r="A12" s="1"/>
      <c r="B12" s="1" t="s">
        <v>2</v>
      </c>
      <c r="C12" s="14">
        <v>233592</v>
      </c>
      <c r="D12" s="14">
        <v>13981</v>
      </c>
      <c r="E12" s="14">
        <v>10826</v>
      </c>
      <c r="F12" s="15">
        <v>147130.23434877908</v>
      </c>
      <c r="G12" s="15">
        <v>626634.21228810528</v>
      </c>
      <c r="H12" s="15">
        <v>1598230.6013301311</v>
      </c>
      <c r="I12" s="15">
        <v>3681.4827220110278</v>
      </c>
      <c r="J12" s="15">
        <v>12503.594378084543</v>
      </c>
      <c r="K12" s="15">
        <v>12505.534454092001</v>
      </c>
      <c r="L12" s="14">
        <v>237972</v>
      </c>
      <c r="M12" s="14">
        <v>9596</v>
      </c>
      <c r="N12" s="14">
        <v>6909</v>
      </c>
      <c r="O12" s="15">
        <v>141625.6406594053</v>
      </c>
      <c r="P12" s="15">
        <v>626196.30439766566</v>
      </c>
      <c r="Q12" s="15">
        <v>1536652.4330583296</v>
      </c>
      <c r="R12" s="15">
        <v>3541.930176659439</v>
      </c>
      <c r="S12" s="15">
        <v>12500.937890787829</v>
      </c>
      <c r="T12" s="15">
        <v>12501.73686495875</v>
      </c>
    </row>
    <row r="13" spans="1:20" ht="55.5" x14ac:dyDescent="0.25">
      <c r="A13" s="6">
        <v>1.2</v>
      </c>
      <c r="B13" s="5" t="s">
        <v>24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0" ht="202.5" x14ac:dyDescent="0.25">
      <c r="A14" s="6">
        <v>1.3</v>
      </c>
      <c r="B14" s="7" t="s">
        <v>12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 ht="68.25" customHeight="1" x14ac:dyDescent="0.25">
      <c r="A15" s="6">
        <v>1.4</v>
      </c>
      <c r="B15" s="7" t="s">
        <v>11</v>
      </c>
      <c r="C15" s="14">
        <v>301</v>
      </c>
      <c r="D15" s="14">
        <v>107</v>
      </c>
      <c r="E15" s="14">
        <v>222</v>
      </c>
      <c r="F15" s="15">
        <v>218709.40531561463</v>
      </c>
      <c r="G15" s="15">
        <v>643361.52336448594</v>
      </c>
      <c r="H15" s="15">
        <v>3574590.5855855858</v>
      </c>
      <c r="I15" s="15">
        <v>5910.215946843854</v>
      </c>
      <c r="J15" s="15">
        <v>12616.822429906542</v>
      </c>
      <c r="K15" s="15">
        <v>12668.918918918918</v>
      </c>
      <c r="L15" s="14">
        <v>402</v>
      </c>
      <c r="M15" s="14">
        <v>97</v>
      </c>
      <c r="N15" s="14">
        <v>123</v>
      </c>
      <c r="O15" s="15">
        <v>226963.73880597015</v>
      </c>
      <c r="P15" s="15">
        <v>648824.82474226807</v>
      </c>
      <c r="Q15" s="15">
        <v>2150237.9349593497</v>
      </c>
      <c r="R15" s="15">
        <v>6073.6417910447763</v>
      </c>
      <c r="S15" s="15">
        <v>12500</v>
      </c>
      <c r="T15" s="15">
        <v>12601.626016260163</v>
      </c>
    </row>
    <row r="16" spans="1:20" x14ac:dyDescent="0.25">
      <c r="A16" s="1"/>
      <c r="B16" s="1" t="s">
        <v>3</v>
      </c>
      <c r="C16" s="14"/>
      <c r="D16" s="14"/>
      <c r="E16" s="14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x14ac:dyDescent="0.25">
      <c r="A17" s="1"/>
      <c r="B17" s="1" t="s">
        <v>1</v>
      </c>
      <c r="C17" s="14">
        <v>65</v>
      </c>
      <c r="D17" s="14">
        <v>42</v>
      </c>
      <c r="E17" s="14">
        <v>79</v>
      </c>
      <c r="F17" s="15">
        <v>286889.67692307691</v>
      </c>
      <c r="G17" s="15">
        <v>653249.26190476189</v>
      </c>
      <c r="H17" s="15">
        <v>2920639.0886075948</v>
      </c>
      <c r="I17" s="15">
        <v>7318</v>
      </c>
      <c r="J17" s="15">
        <v>12500</v>
      </c>
      <c r="K17" s="15">
        <v>12500</v>
      </c>
      <c r="L17" s="14">
        <v>112</v>
      </c>
      <c r="M17" s="14">
        <v>45</v>
      </c>
      <c r="N17" s="14">
        <v>23</v>
      </c>
      <c r="O17" s="15">
        <v>279967.99107142858</v>
      </c>
      <c r="P17" s="15">
        <v>672764.46666666667</v>
      </c>
      <c r="Q17" s="15">
        <v>1078307.043478261</v>
      </c>
      <c r="R17" s="15">
        <v>7075.8482142857147</v>
      </c>
      <c r="S17" s="15">
        <v>12500</v>
      </c>
      <c r="T17" s="15">
        <v>12500</v>
      </c>
    </row>
    <row r="18" spans="1:20" x14ac:dyDescent="0.25">
      <c r="A18" s="1"/>
      <c r="B18" s="1" t="s">
        <v>2</v>
      </c>
      <c r="C18" s="14">
        <v>236</v>
      </c>
      <c r="D18" s="14">
        <v>65</v>
      </c>
      <c r="E18" s="14">
        <v>143</v>
      </c>
      <c r="F18" s="15">
        <v>199930.94067796611</v>
      </c>
      <c r="G18" s="15">
        <v>636972.5230769231</v>
      </c>
      <c r="H18" s="15">
        <v>3935864.4895104896</v>
      </c>
      <c r="I18" s="15">
        <v>5522.4788135593217</v>
      </c>
      <c r="J18" s="15">
        <v>12692.307692307691</v>
      </c>
      <c r="K18" s="15">
        <v>12762.237762237763</v>
      </c>
      <c r="L18" s="14">
        <v>290</v>
      </c>
      <c r="M18" s="14">
        <v>52</v>
      </c>
      <c r="N18" s="14">
        <v>100</v>
      </c>
      <c r="O18" s="15">
        <v>206493.13103448277</v>
      </c>
      <c r="P18" s="15">
        <v>628107.82692307688</v>
      </c>
      <c r="Q18" s="15">
        <v>2396782.04</v>
      </c>
      <c r="R18" s="15">
        <v>5686.5827586206897</v>
      </c>
      <c r="S18" s="15">
        <v>12500</v>
      </c>
      <c r="T18" s="15">
        <v>12625</v>
      </c>
    </row>
    <row r="19" spans="1:20" ht="80.25" customHeight="1" x14ac:dyDescent="0.25">
      <c r="A19" s="6">
        <v>1.5</v>
      </c>
      <c r="B19" s="7" t="s">
        <v>19</v>
      </c>
      <c r="C19" s="14">
        <v>47</v>
      </c>
      <c r="D19" s="14">
        <v>4</v>
      </c>
      <c r="E19" s="14">
        <v>15</v>
      </c>
      <c r="F19" s="15">
        <v>162272.06382978722</v>
      </c>
      <c r="G19" s="15">
        <v>592812.5</v>
      </c>
      <c r="H19" s="15">
        <v>23214117.533333335</v>
      </c>
      <c r="I19" s="15">
        <v>8113.4680851063831</v>
      </c>
      <c r="J19" s="15">
        <v>25000</v>
      </c>
      <c r="K19" s="15">
        <v>25000</v>
      </c>
      <c r="L19" s="14">
        <v>47</v>
      </c>
      <c r="M19" s="14">
        <v>9</v>
      </c>
      <c r="N19" s="14">
        <v>8</v>
      </c>
      <c r="O19" s="15">
        <v>139696.02127659574</v>
      </c>
      <c r="P19" s="15">
        <v>601650</v>
      </c>
      <c r="Q19" s="15">
        <v>4275877.75</v>
      </c>
      <c r="R19" s="15">
        <v>6984.7659574468089</v>
      </c>
      <c r="S19" s="15">
        <v>25000</v>
      </c>
      <c r="T19" s="15">
        <v>25000</v>
      </c>
    </row>
    <row r="20" spans="1:20" x14ac:dyDescent="0.25">
      <c r="A20" s="1"/>
      <c r="B20" s="1" t="s">
        <v>3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</row>
    <row r="21" spans="1:20" x14ac:dyDescent="0.25">
      <c r="A21" s="1"/>
      <c r="B21" s="1" t="s">
        <v>1</v>
      </c>
      <c r="C21" s="14">
        <v>3</v>
      </c>
      <c r="D21" s="19"/>
      <c r="E21" s="14">
        <v>2</v>
      </c>
      <c r="F21" s="15">
        <v>222246.66666666666</v>
      </c>
      <c r="G21" s="19"/>
      <c r="H21" s="15">
        <v>1985115</v>
      </c>
      <c r="I21" s="15">
        <v>11112</v>
      </c>
      <c r="J21" s="19"/>
      <c r="K21" s="15">
        <v>25000</v>
      </c>
      <c r="L21" s="20">
        <v>4</v>
      </c>
      <c r="M21" s="20">
        <v>1</v>
      </c>
      <c r="N21" s="19"/>
      <c r="O21" s="15">
        <v>219240</v>
      </c>
      <c r="P21" s="15">
        <v>511300</v>
      </c>
      <c r="Q21" s="19"/>
      <c r="R21" s="15">
        <v>10961.75</v>
      </c>
      <c r="S21" s="15">
        <v>25000</v>
      </c>
      <c r="T21" s="19"/>
    </row>
    <row r="22" spans="1:20" x14ac:dyDescent="0.25">
      <c r="A22" s="1"/>
      <c r="B22" s="1" t="s">
        <v>2</v>
      </c>
      <c r="C22" s="14">
        <v>44</v>
      </c>
      <c r="D22" s="14">
        <v>4</v>
      </c>
      <c r="E22" s="14">
        <v>13</v>
      </c>
      <c r="F22" s="15">
        <v>158182.88636363635</v>
      </c>
      <c r="G22" s="15">
        <v>592812.5</v>
      </c>
      <c r="H22" s="15">
        <v>26480117.923076924</v>
      </c>
      <c r="I22" s="15">
        <v>7909.022727272727</v>
      </c>
      <c r="J22" s="15">
        <v>25000</v>
      </c>
      <c r="K22" s="15">
        <v>25000</v>
      </c>
      <c r="L22" s="20">
        <v>43</v>
      </c>
      <c r="M22" s="20">
        <v>8</v>
      </c>
      <c r="N22" s="20">
        <v>8</v>
      </c>
      <c r="O22" s="15">
        <v>132296.58139534883</v>
      </c>
      <c r="P22" s="15">
        <v>612943.75</v>
      </c>
      <c r="Q22" s="15">
        <v>4275877.75</v>
      </c>
      <c r="R22" s="15">
        <v>6614.8139534883721</v>
      </c>
      <c r="S22" s="15">
        <v>25000</v>
      </c>
      <c r="T22" s="15">
        <v>25000</v>
      </c>
    </row>
    <row r="23" spans="1:20" x14ac:dyDescent="0.25">
      <c r="A23" s="8"/>
      <c r="B23" s="8"/>
      <c r="C23" s="9"/>
      <c r="D23" s="9"/>
      <c r="E23" s="9"/>
      <c r="F23" s="10"/>
      <c r="G23" s="10"/>
      <c r="H23" s="10"/>
      <c r="I23" s="10"/>
      <c r="J23" s="10"/>
      <c r="K23" s="10"/>
      <c r="L23" s="9"/>
      <c r="M23" s="9"/>
      <c r="N23" s="9"/>
      <c r="O23" s="10"/>
      <c r="P23" s="10"/>
      <c r="Q23" s="10"/>
      <c r="R23" s="10"/>
      <c r="S23" s="10"/>
      <c r="T23" s="10"/>
    </row>
    <row r="24" spans="1:20" ht="15" x14ac:dyDescent="0.25">
      <c r="A24" s="3" t="s">
        <v>25</v>
      </c>
      <c r="G24" s="10"/>
      <c r="H24" s="10"/>
      <c r="I24" s="10"/>
      <c r="J24" s="10"/>
      <c r="K24" s="10"/>
      <c r="L24" s="9"/>
      <c r="M24" s="9"/>
      <c r="N24" s="9"/>
      <c r="O24" s="10"/>
      <c r="P24" s="10"/>
      <c r="Q24" s="10"/>
      <c r="R24" s="10"/>
      <c r="S24" s="10"/>
      <c r="T24" s="10"/>
    </row>
    <row r="25" spans="1:20" x14ac:dyDescent="0.25">
      <c r="G25" s="10"/>
      <c r="H25" s="10"/>
      <c r="I25" s="10"/>
      <c r="J25" s="10"/>
      <c r="K25" s="10"/>
      <c r="L25" s="9"/>
      <c r="M25" s="9"/>
      <c r="N25" s="9"/>
      <c r="O25" s="10"/>
      <c r="P25" s="10"/>
      <c r="Q25" s="10"/>
      <c r="R25" s="10"/>
      <c r="S25" s="10"/>
      <c r="T25" s="10"/>
    </row>
    <row r="26" spans="1:20" x14ac:dyDescent="0.25">
      <c r="G26" s="10"/>
      <c r="H26" s="10"/>
      <c r="I26" s="10"/>
      <c r="J26" s="10"/>
      <c r="K26" s="10"/>
      <c r="L26" s="9"/>
      <c r="M26" s="9"/>
      <c r="N26" s="9"/>
      <c r="O26" s="10"/>
      <c r="P26" s="10"/>
      <c r="Q26" s="10"/>
      <c r="R26" s="10"/>
      <c r="S26" s="10"/>
      <c r="T26" s="10"/>
    </row>
    <row r="27" spans="1:20" x14ac:dyDescent="0.25">
      <c r="G27" s="10"/>
      <c r="H27" s="10"/>
      <c r="I27" s="10"/>
      <c r="J27" s="10"/>
      <c r="K27" s="10"/>
      <c r="L27" s="11"/>
      <c r="M27" s="11"/>
      <c r="N27" s="11"/>
      <c r="O27" s="10"/>
      <c r="P27" s="10"/>
      <c r="Q27" s="10"/>
      <c r="R27" s="10"/>
      <c r="S27" s="10"/>
      <c r="T27" s="10"/>
    </row>
    <row r="28" spans="1:20" x14ac:dyDescent="0.25">
      <c r="G28" s="10"/>
      <c r="H28" s="10"/>
      <c r="I28" s="10"/>
      <c r="J28" s="10"/>
      <c r="K28" s="10"/>
      <c r="L28" s="9"/>
      <c r="M28" s="9"/>
      <c r="N28" s="9"/>
      <c r="O28" s="10"/>
      <c r="P28" s="10"/>
      <c r="Q28" s="10"/>
      <c r="R28" s="10"/>
      <c r="S28" s="10"/>
      <c r="T28" s="10"/>
    </row>
    <row r="29" spans="1:20" x14ac:dyDescent="0.25">
      <c r="A29" s="8"/>
      <c r="B29" s="8"/>
      <c r="C29" s="9"/>
      <c r="D29" s="9"/>
      <c r="E29" s="9"/>
      <c r="F29" s="10"/>
      <c r="G29" s="10"/>
      <c r="H29" s="10"/>
      <c r="I29" s="10"/>
      <c r="J29" s="10"/>
      <c r="K29" s="10"/>
      <c r="L29" s="9"/>
      <c r="M29" s="9"/>
      <c r="N29" s="9"/>
      <c r="O29" s="10"/>
      <c r="P29" s="10"/>
      <c r="Q29" s="10"/>
      <c r="R29" s="10"/>
      <c r="S29" s="10"/>
      <c r="T29" s="10"/>
    </row>
    <row r="30" spans="1:20" ht="15.6" customHeight="1" x14ac:dyDescent="0.25">
      <c r="A30" s="31" t="s">
        <v>22</v>
      </c>
      <c r="B30" s="40" t="s">
        <v>7</v>
      </c>
      <c r="C30" s="39" t="s">
        <v>4</v>
      </c>
      <c r="D30" s="39"/>
      <c r="E30" s="39"/>
      <c r="F30" s="39" t="s">
        <v>15</v>
      </c>
      <c r="G30" s="39"/>
      <c r="H30" s="39"/>
      <c r="I30" s="10"/>
      <c r="J30" s="10"/>
      <c r="K30" s="10"/>
      <c r="L30" s="9"/>
      <c r="M30" s="9"/>
      <c r="N30" s="35"/>
      <c r="O30" s="35"/>
      <c r="P30" s="35"/>
      <c r="Q30" s="35"/>
      <c r="R30" s="10"/>
      <c r="S30" s="10"/>
      <c r="T30" s="10"/>
    </row>
    <row r="31" spans="1:20" x14ac:dyDescent="0.25">
      <c r="A31" s="31"/>
      <c r="B31" s="41"/>
      <c r="C31" s="28" t="s">
        <v>29</v>
      </c>
      <c r="D31" s="29"/>
      <c r="E31" s="30"/>
      <c r="F31" s="28" t="s">
        <v>29</v>
      </c>
      <c r="G31" s="29"/>
      <c r="H31" s="30"/>
      <c r="I31" s="10"/>
      <c r="J31" s="10"/>
      <c r="K31" s="10"/>
      <c r="L31" s="9"/>
      <c r="M31" s="9"/>
      <c r="N31" s="9"/>
      <c r="O31" s="9"/>
      <c r="P31" s="9"/>
      <c r="Q31" s="9"/>
      <c r="R31" s="10"/>
      <c r="S31" s="10"/>
      <c r="T31" s="10"/>
    </row>
    <row r="32" spans="1:20" ht="68.25" x14ac:dyDescent="0.25">
      <c r="A32" s="1">
        <v>1</v>
      </c>
      <c r="B32" s="7" t="s">
        <v>26</v>
      </c>
      <c r="C32" s="28">
        <v>31410</v>
      </c>
      <c r="D32" s="29"/>
      <c r="E32" s="30"/>
      <c r="F32" s="28">
        <v>33802</v>
      </c>
      <c r="G32" s="29"/>
      <c r="H32" s="30"/>
      <c r="I32" s="10"/>
      <c r="J32" s="10"/>
      <c r="K32" s="10"/>
      <c r="L32" s="9"/>
      <c r="M32" s="9"/>
      <c r="N32" s="9"/>
      <c r="O32" s="9"/>
      <c r="P32" s="10"/>
      <c r="Q32" s="10"/>
      <c r="R32" s="10"/>
      <c r="S32" s="10"/>
      <c r="T32" s="10"/>
    </row>
    <row r="33" spans="1:20" ht="81" x14ac:dyDescent="0.25">
      <c r="A33" s="1"/>
      <c r="B33" s="1" t="s">
        <v>3</v>
      </c>
      <c r="C33" s="12" t="s">
        <v>29</v>
      </c>
      <c r="D33" s="12" t="s">
        <v>21</v>
      </c>
      <c r="E33" s="12" t="s">
        <v>18</v>
      </c>
      <c r="F33" s="12" t="s">
        <v>29</v>
      </c>
      <c r="G33" s="12" t="s">
        <v>27</v>
      </c>
      <c r="H33" s="12" t="s">
        <v>18</v>
      </c>
      <c r="I33" s="10"/>
      <c r="J33" s="10"/>
      <c r="K33" s="10"/>
      <c r="L33" s="9"/>
      <c r="M33" s="9"/>
      <c r="N33" s="9"/>
      <c r="O33" s="10"/>
      <c r="P33" s="10"/>
      <c r="Q33" s="10"/>
      <c r="R33" s="10"/>
      <c r="S33" s="10"/>
      <c r="T33" s="10"/>
    </row>
    <row r="34" spans="1:20" ht="54" x14ac:dyDescent="0.25">
      <c r="A34" s="1">
        <v>2</v>
      </c>
      <c r="B34" s="7" t="s">
        <v>20</v>
      </c>
      <c r="C34" s="14">
        <v>11504</v>
      </c>
      <c r="D34" s="21">
        <v>34512000</v>
      </c>
      <c r="E34" s="21">
        <f>SUM(D34/C34)</f>
        <v>3000</v>
      </c>
      <c r="F34" s="14">
        <v>12220</v>
      </c>
      <c r="G34" s="21">
        <v>36660000</v>
      </c>
      <c r="H34" s="21">
        <f>SUM(G34/F34)</f>
        <v>3000</v>
      </c>
      <c r="I34" s="10"/>
      <c r="J34" s="10"/>
      <c r="K34" s="10"/>
      <c r="L34" s="9"/>
      <c r="M34" s="9"/>
      <c r="N34" s="9"/>
      <c r="O34" s="10"/>
      <c r="P34" s="10"/>
      <c r="Q34" s="10"/>
      <c r="R34" s="10"/>
      <c r="S34" s="10"/>
      <c r="T34" s="10"/>
    </row>
    <row r="35" spans="1:20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</sheetData>
  <mergeCells count="21">
    <mergeCell ref="A4:A6"/>
    <mergeCell ref="B4:B6"/>
    <mergeCell ref="C5:E5"/>
    <mergeCell ref="C30:E30"/>
    <mergeCell ref="F30:H30"/>
    <mergeCell ref="B30:B31"/>
    <mergeCell ref="A30:A31"/>
    <mergeCell ref="C31:E31"/>
    <mergeCell ref="F31:H31"/>
    <mergeCell ref="B2:P2"/>
    <mergeCell ref="N30:Q30"/>
    <mergeCell ref="I5:K5"/>
    <mergeCell ref="C4:K4"/>
    <mergeCell ref="O5:Q5"/>
    <mergeCell ref="L5:N5"/>
    <mergeCell ref="F5:H5"/>
    <mergeCell ref="C32:E32"/>
    <mergeCell ref="F32:H32"/>
    <mergeCell ref="L4:T4"/>
    <mergeCell ref="R5:T5"/>
    <mergeCell ref="B3:Q3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topLeftCell="O4" workbookViewId="0">
      <selection activeCell="AB6" sqref="AB6"/>
    </sheetView>
  </sheetViews>
  <sheetFormatPr defaultColWidth="8.85546875" defaultRowHeight="13.5" x14ac:dyDescent="0.25"/>
  <cols>
    <col min="1" max="1" width="3.7109375" style="3" customWidth="1"/>
    <col min="2" max="2" width="20.85546875" style="3" customWidth="1"/>
    <col min="3" max="3" width="10.7109375" style="3" bestFit="1" customWidth="1"/>
    <col min="4" max="4" width="12.28515625" style="3" bestFit="1" customWidth="1"/>
    <col min="5" max="5" width="10.5703125" style="3" bestFit="1" customWidth="1"/>
    <col min="6" max="6" width="12.42578125" style="3" bestFit="1" customWidth="1"/>
    <col min="7" max="7" width="11.7109375" style="3" bestFit="1" customWidth="1"/>
    <col min="8" max="8" width="10.7109375" style="3" bestFit="1" customWidth="1"/>
    <col min="9" max="9" width="10.28515625" style="3" bestFit="1" customWidth="1"/>
    <col min="10" max="10" width="10.7109375" style="3" bestFit="1" customWidth="1"/>
    <col min="11" max="11" width="9.28515625" style="3" bestFit="1" customWidth="1"/>
    <col min="12" max="12" width="9.140625" style="3" bestFit="1" customWidth="1"/>
    <col min="13" max="13" width="10.42578125" style="3" bestFit="1" customWidth="1"/>
    <col min="14" max="14" width="10.7109375" style="3" bestFit="1" customWidth="1"/>
    <col min="15" max="15" width="11.85546875" style="3" bestFit="1" customWidth="1"/>
    <col min="16" max="16" width="10.42578125" style="3" bestFit="1" customWidth="1"/>
    <col min="17" max="18" width="9.5703125" style="3" bestFit="1" customWidth="1"/>
    <col min="19" max="19" width="9.42578125" style="3" bestFit="1" customWidth="1"/>
    <col min="20" max="20" width="9.7109375" style="3" bestFit="1" customWidth="1"/>
    <col min="21" max="21" width="10" style="3" bestFit="1" customWidth="1"/>
    <col min="22" max="22" width="12.42578125" style="3" bestFit="1" customWidth="1"/>
    <col min="23" max="23" width="13" style="3" bestFit="1" customWidth="1"/>
    <col min="24" max="24" width="12.5703125" style="3" bestFit="1" customWidth="1"/>
    <col min="25" max="25" width="15" style="3" customWidth="1"/>
    <col min="26" max="26" width="12.5703125" style="3" bestFit="1" customWidth="1"/>
    <col min="27" max="27" width="13" style="3" bestFit="1" customWidth="1"/>
    <col min="28" max="28" width="12.5703125" style="3" bestFit="1" customWidth="1"/>
    <col min="29" max="29" width="13" style="3" bestFit="1" customWidth="1"/>
    <col min="30" max="16384" width="8.85546875" style="3"/>
  </cols>
  <sheetData>
    <row r="1" spans="1:29" ht="10.5" customHeight="1" x14ac:dyDescent="0.25"/>
    <row r="2" spans="1:29" ht="27.75" customHeight="1" x14ac:dyDescent="0.25">
      <c r="B2" s="34" t="s">
        <v>16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2"/>
    </row>
    <row r="3" spans="1:29" ht="52.9" customHeight="1" x14ac:dyDescent="0.25">
      <c r="B3" s="33" t="s">
        <v>13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29" s="22" customFormat="1" ht="37.5" customHeight="1" x14ac:dyDescent="0.25">
      <c r="A4" s="42"/>
      <c r="B4" s="42"/>
      <c r="C4" s="47" t="s">
        <v>30</v>
      </c>
      <c r="D4" s="48"/>
      <c r="E4" s="49"/>
      <c r="F4" s="47" t="s">
        <v>40</v>
      </c>
      <c r="G4" s="48"/>
      <c r="H4" s="49"/>
      <c r="I4" s="44" t="s">
        <v>8</v>
      </c>
      <c r="J4" s="45"/>
      <c r="K4" s="45"/>
      <c r="L4" s="46"/>
      <c r="M4" s="50" t="s">
        <v>10</v>
      </c>
      <c r="N4" s="50"/>
      <c r="O4" s="50"/>
      <c r="P4" s="50" t="s">
        <v>37</v>
      </c>
      <c r="Q4" s="50"/>
      <c r="R4" s="50"/>
      <c r="S4" s="50" t="s">
        <v>38</v>
      </c>
      <c r="T4" s="50"/>
      <c r="U4" s="50"/>
      <c r="V4" s="47">
        <v>2019</v>
      </c>
      <c r="W4" s="49"/>
      <c r="X4" s="47">
        <v>2020</v>
      </c>
      <c r="Y4" s="49"/>
      <c r="Z4" s="47">
        <v>2021</v>
      </c>
      <c r="AA4" s="49"/>
      <c r="AB4" s="47">
        <v>2022</v>
      </c>
      <c r="AC4" s="49"/>
    </row>
    <row r="5" spans="1:29" s="22" customFormat="1" ht="63.75" x14ac:dyDescent="0.25">
      <c r="A5" s="43"/>
      <c r="B5" s="43"/>
      <c r="C5" s="25" t="s">
        <v>31</v>
      </c>
      <c r="D5" s="25" t="s">
        <v>32</v>
      </c>
      <c r="E5" s="25" t="s">
        <v>35</v>
      </c>
      <c r="F5" s="25" t="s">
        <v>31</v>
      </c>
      <c r="G5" s="25" t="s">
        <v>32</v>
      </c>
      <c r="H5" s="25" t="s">
        <v>35</v>
      </c>
      <c r="I5" s="23" t="s">
        <v>34</v>
      </c>
      <c r="J5" s="23" t="s">
        <v>5</v>
      </c>
      <c r="K5" s="23" t="s">
        <v>6</v>
      </c>
      <c r="L5" s="23" t="s">
        <v>17</v>
      </c>
      <c r="M5" s="23" t="s">
        <v>5</v>
      </c>
      <c r="N5" s="23" t="s">
        <v>6</v>
      </c>
      <c r="O5" s="23" t="s">
        <v>17</v>
      </c>
      <c r="P5" s="23" t="s">
        <v>5</v>
      </c>
      <c r="Q5" s="23" t="s">
        <v>6</v>
      </c>
      <c r="R5" s="23" t="s">
        <v>17</v>
      </c>
      <c r="S5" s="23" t="s">
        <v>5</v>
      </c>
      <c r="T5" s="23" t="s">
        <v>6</v>
      </c>
      <c r="U5" s="23" t="s">
        <v>17</v>
      </c>
      <c r="V5" s="24" t="s">
        <v>41</v>
      </c>
      <c r="W5" s="25" t="s">
        <v>35</v>
      </c>
      <c r="X5" s="25" t="s">
        <v>41</v>
      </c>
      <c r="Y5" s="25" t="s">
        <v>35</v>
      </c>
      <c r="Z5" s="25" t="s">
        <v>41</v>
      </c>
      <c r="AA5" s="25" t="s">
        <v>35</v>
      </c>
      <c r="AB5" s="25" t="s">
        <v>41</v>
      </c>
      <c r="AC5" s="25" t="s">
        <v>35</v>
      </c>
    </row>
    <row r="6" spans="1:29" ht="67.5" x14ac:dyDescent="0.25">
      <c r="A6" s="1">
        <v>1</v>
      </c>
      <c r="B6" s="5" t="s">
        <v>14</v>
      </c>
      <c r="C6" s="51">
        <v>326727</v>
      </c>
      <c r="D6" s="52">
        <v>46382919.93</v>
      </c>
      <c r="E6" s="52"/>
      <c r="F6" s="52">
        <v>307600</v>
      </c>
      <c r="G6" s="52">
        <v>56779611.799999997</v>
      </c>
      <c r="H6" s="52">
        <f>+G6/F6/12*1000</f>
        <v>15382.42625704378</v>
      </c>
      <c r="I6" s="51">
        <f>SUM(I9:I13)</f>
        <v>345467</v>
      </c>
      <c r="J6" s="51">
        <f>SUM(J9:J13)</f>
        <v>323685</v>
      </c>
      <c r="K6" s="51">
        <f t="shared" ref="K6:L6" si="0">SUM(K9:K13)</f>
        <v>14313</v>
      </c>
      <c r="L6" s="51">
        <f t="shared" si="0"/>
        <v>7469</v>
      </c>
      <c r="M6" s="52">
        <v>147354.60135440179</v>
      </c>
      <c r="N6" s="52">
        <v>628319.46382356249</v>
      </c>
      <c r="O6" s="52">
        <v>1626797.6585642889</v>
      </c>
      <c r="P6" s="52">
        <f>+M6*10%</f>
        <v>14735.46013544018</v>
      </c>
      <c r="Q6" s="52">
        <v>25000</v>
      </c>
      <c r="R6" s="52">
        <f>+Q9</f>
        <v>50000</v>
      </c>
      <c r="S6" s="52">
        <f>+P6*10%</f>
        <v>1473.546013544018</v>
      </c>
      <c r="T6" s="52">
        <f>+N6*10%</f>
        <v>62831.946382356255</v>
      </c>
      <c r="U6" s="53">
        <f>825000*10%</f>
        <v>82500</v>
      </c>
      <c r="V6" s="52">
        <f>SUM(V9:V13)</f>
        <v>64559385.618600003</v>
      </c>
      <c r="W6" s="52">
        <f>+V6/$I$6/12*1000</f>
        <v>15572.974557772524</v>
      </c>
      <c r="X6" s="52">
        <f>SUM(X9:X13)</f>
        <v>70007556.216000006</v>
      </c>
      <c r="Y6" s="52">
        <f>+X6/$I$6/12*1000</f>
        <v>16887.178856446491</v>
      </c>
      <c r="Z6" s="52">
        <f>SUM(Z9:Z13)</f>
        <v>75455726.8134</v>
      </c>
      <c r="AA6" s="52">
        <f>+Z6/$I$6/12*1000</f>
        <v>18201.38315512046</v>
      </c>
      <c r="AB6" s="52">
        <f>SUM(AB9:AB13)</f>
        <v>75455726.8134</v>
      </c>
      <c r="AC6" s="52">
        <f>+AB6/$I$6/12*1000</f>
        <v>18201.38315512046</v>
      </c>
    </row>
    <row r="7" spans="1:29" ht="54" x14ac:dyDescent="0.25">
      <c r="A7" s="1"/>
      <c r="B7" s="5" t="s">
        <v>36</v>
      </c>
      <c r="C7" s="51">
        <v>315931</v>
      </c>
      <c r="D7" s="52"/>
      <c r="E7" s="52"/>
      <c r="F7" s="52"/>
      <c r="G7" s="52"/>
      <c r="H7" s="52"/>
      <c r="I7" s="53">
        <f>SUM(I9:I11)</f>
        <v>323167</v>
      </c>
      <c r="J7" s="53">
        <f t="shared" ref="J7:L7" si="1">SUM(J9:J11)</f>
        <v>304084</v>
      </c>
      <c r="K7" s="53">
        <f t="shared" si="1"/>
        <v>11614</v>
      </c>
      <c r="L7" s="53">
        <f t="shared" si="1"/>
        <v>7469</v>
      </c>
      <c r="M7" s="53"/>
      <c r="N7" s="53"/>
      <c r="O7" s="53"/>
      <c r="P7" s="53"/>
      <c r="Q7" s="53"/>
      <c r="R7" s="53"/>
      <c r="S7" s="53"/>
      <c r="T7" s="53"/>
      <c r="U7" s="53"/>
      <c r="V7" s="53">
        <f t="shared" ref="V7:AB7" si="2">SUM(V9:V11)</f>
        <v>62040021.618600003</v>
      </c>
      <c r="W7" s="52">
        <f>+V7/$I$7/12*1000</f>
        <v>15997.926154434084</v>
      </c>
      <c r="X7" s="53">
        <f t="shared" si="2"/>
        <v>67488192.216000006</v>
      </c>
      <c r="Y7" s="52">
        <f t="shared" ref="Y7" si="3">+X7/$I$7/12*1000</f>
        <v>17402.816556145895</v>
      </c>
      <c r="Z7" s="53">
        <f t="shared" si="2"/>
        <v>72936362.8134</v>
      </c>
      <c r="AA7" s="52">
        <f t="shared" ref="AA7" si="4">+Z7/$I$7/12*1000</f>
        <v>18807.706957857699</v>
      </c>
      <c r="AB7" s="53">
        <f t="shared" si="2"/>
        <v>72936362.8134</v>
      </c>
      <c r="AC7" s="52">
        <f t="shared" ref="AC7" si="5">+AB7/$I$7/12*1000</f>
        <v>18807.706957857699</v>
      </c>
    </row>
    <row r="8" spans="1:29" ht="15" customHeight="1" x14ac:dyDescent="0.25">
      <c r="A8" s="1"/>
      <c r="B8" s="1" t="s">
        <v>0</v>
      </c>
      <c r="C8" s="54"/>
      <c r="D8" s="54"/>
      <c r="E8" s="54"/>
      <c r="F8" s="54"/>
      <c r="G8" s="54"/>
      <c r="H8" s="54"/>
      <c r="I8" s="54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2"/>
      <c r="W8" s="52"/>
      <c r="X8" s="52"/>
      <c r="Y8" s="52"/>
      <c r="Z8" s="52"/>
      <c r="AA8" s="52"/>
      <c r="AB8" s="52"/>
      <c r="AC8" s="52"/>
    </row>
    <row r="9" spans="1:29" ht="61.15" customHeight="1" x14ac:dyDescent="0.25">
      <c r="A9" s="6">
        <v>1.1000000000000001</v>
      </c>
      <c r="B9" s="5" t="s">
        <v>23</v>
      </c>
      <c r="C9" s="56"/>
      <c r="D9" s="56"/>
      <c r="E9" s="56"/>
      <c r="F9" s="56"/>
      <c r="G9" s="56"/>
      <c r="H9" s="56"/>
      <c r="I9" s="56">
        <f>SUM(J9:L9)</f>
        <v>322481</v>
      </c>
      <c r="J9" s="51">
        <v>303635</v>
      </c>
      <c r="K9" s="51">
        <v>11508</v>
      </c>
      <c r="L9" s="51">
        <v>7338</v>
      </c>
      <c r="M9" s="52">
        <v>138548.73692426764</v>
      </c>
      <c r="N9" s="52">
        <v>623002.80543969409</v>
      </c>
      <c r="O9" s="52">
        <v>1512781.6617606978</v>
      </c>
      <c r="P9" s="52">
        <f>+M9*10%</f>
        <v>13854.873692426765</v>
      </c>
      <c r="Q9" s="52">
        <f>500000*10%</f>
        <v>50000</v>
      </c>
      <c r="R9" s="52">
        <f>+Q9</f>
        <v>50000</v>
      </c>
      <c r="S9" s="52">
        <f>+M9*10%</f>
        <v>13854.873692426765</v>
      </c>
      <c r="T9" s="52">
        <f t="shared" ref="T9:U10" si="6">+N9*10%</f>
        <v>62300.280543969413</v>
      </c>
      <c r="U9" s="52">
        <f t="shared" si="6"/>
        <v>151278.16617606979</v>
      </c>
      <c r="V9" s="52">
        <f>($J9*P9+$K9*Q9+$L9*R9)*12/1000</f>
        <v>61789494.883200005</v>
      </c>
      <c r="W9" s="52"/>
      <c r="X9" s="52">
        <f>+V9/2+(J9*S9+K9*T9+L9*U9)*0.006</f>
        <v>67097879.754600003</v>
      </c>
      <c r="Y9" s="52"/>
      <c r="Z9" s="52">
        <f>+(J9*S9+K9*T9+L9*U9)*12/1000</f>
        <v>72406264.626000002</v>
      </c>
      <c r="AA9" s="52"/>
      <c r="AB9" s="52">
        <f t="shared" ref="AB9:AB12" si="7">+Z9</f>
        <v>72406264.626000002</v>
      </c>
      <c r="AC9" s="52"/>
    </row>
    <row r="10" spans="1:29" ht="68.25" customHeight="1" x14ac:dyDescent="0.25">
      <c r="A10" s="6">
        <v>1.2</v>
      </c>
      <c r="B10" s="7" t="s">
        <v>11</v>
      </c>
      <c r="C10" s="57"/>
      <c r="D10" s="57"/>
      <c r="E10" s="57"/>
      <c r="F10" s="57"/>
      <c r="G10" s="57"/>
      <c r="H10" s="57"/>
      <c r="I10" s="56">
        <f t="shared" ref="I10:I13" si="8">SUM(J10:L10)</f>
        <v>622</v>
      </c>
      <c r="J10" s="51">
        <v>402</v>
      </c>
      <c r="K10" s="51">
        <v>97</v>
      </c>
      <c r="L10" s="51">
        <v>123</v>
      </c>
      <c r="M10" s="52">
        <v>226963.73880597015</v>
      </c>
      <c r="N10" s="52">
        <v>648824.82474226807</v>
      </c>
      <c r="O10" s="52">
        <v>2150237.9349593497</v>
      </c>
      <c r="P10" s="52">
        <f>+M10*10%</f>
        <v>22696.373880597017</v>
      </c>
      <c r="Q10" s="52">
        <f>500000*10%</f>
        <v>50000</v>
      </c>
      <c r="R10" s="52">
        <f t="shared" ref="R10:R11" si="9">+Q10</f>
        <v>50000</v>
      </c>
      <c r="S10" s="52">
        <f>+M10*10%</f>
        <v>22696.373880597017</v>
      </c>
      <c r="T10" s="52">
        <f t="shared" si="6"/>
        <v>64882.48247422681</v>
      </c>
      <c r="U10" s="52">
        <f t="shared" si="6"/>
        <v>215023.79349593498</v>
      </c>
      <c r="V10" s="52">
        <f t="shared" ref="V10:V11" si="10">(J10*P10+K10*Q10+L10*R10)*12/1000</f>
        <v>241487.30760000003</v>
      </c>
      <c r="W10" s="52"/>
      <c r="X10" s="52">
        <f t="shared" ref="X10:X11" si="11">+V10/2+(J10*S10+K10*T10+L10*U10)*0.006</f>
        <v>371936.47200000001</v>
      </c>
      <c r="Y10" s="52"/>
      <c r="Z10" s="52">
        <f t="shared" ref="Z10:Z11" si="12">+(J10*S10+K10*T10+L10*U10)*12/1000</f>
        <v>502385.63640000002</v>
      </c>
      <c r="AA10" s="52"/>
      <c r="AB10" s="52">
        <f t="shared" si="7"/>
        <v>502385.63640000002</v>
      </c>
      <c r="AC10" s="52"/>
    </row>
    <row r="11" spans="1:29" ht="80.25" customHeight="1" x14ac:dyDescent="0.25">
      <c r="A11" s="6">
        <v>1.3</v>
      </c>
      <c r="B11" s="7" t="s">
        <v>39</v>
      </c>
      <c r="C11" s="57"/>
      <c r="D11" s="57"/>
      <c r="E11" s="57"/>
      <c r="F11" s="57"/>
      <c r="G11" s="57"/>
      <c r="H11" s="57"/>
      <c r="I11" s="56">
        <f t="shared" si="8"/>
        <v>64</v>
      </c>
      <c r="J11" s="51">
        <v>47</v>
      </c>
      <c r="K11" s="51">
        <v>9</v>
      </c>
      <c r="L11" s="51">
        <v>8</v>
      </c>
      <c r="M11" s="52">
        <v>139696.02127659574</v>
      </c>
      <c r="N11" s="52">
        <v>601650</v>
      </c>
      <c r="O11" s="52">
        <v>4275877.75</v>
      </c>
      <c r="P11" s="52">
        <f>+M11*5%</f>
        <v>6984.8010638297874</v>
      </c>
      <c r="Q11" s="52">
        <f>500000*5%</f>
        <v>25000</v>
      </c>
      <c r="R11" s="52">
        <f t="shared" si="9"/>
        <v>25000</v>
      </c>
      <c r="S11" s="52">
        <f>+M11*5%</f>
        <v>6984.8010638297874</v>
      </c>
      <c r="T11" s="52">
        <f t="shared" ref="T11:U11" si="13">+N11*5%</f>
        <v>30082.5</v>
      </c>
      <c r="U11" s="52">
        <f t="shared" si="13"/>
        <v>213793.88750000001</v>
      </c>
      <c r="V11" s="52">
        <f t="shared" si="10"/>
        <v>9039.4278000000013</v>
      </c>
      <c r="W11" s="52"/>
      <c r="X11" s="52">
        <f t="shared" si="11"/>
        <v>18375.989399999999</v>
      </c>
      <c r="Y11" s="52"/>
      <c r="Z11" s="52">
        <f t="shared" si="12"/>
        <v>27712.550999999999</v>
      </c>
      <c r="AA11" s="52"/>
      <c r="AB11" s="52">
        <f t="shared" si="7"/>
        <v>27712.550999999999</v>
      </c>
      <c r="AC11" s="52"/>
    </row>
    <row r="12" spans="1:29" ht="54" x14ac:dyDescent="0.25">
      <c r="A12" s="6">
        <v>1.4</v>
      </c>
      <c r="B12" s="7" t="s">
        <v>20</v>
      </c>
      <c r="C12" s="57"/>
      <c r="D12" s="57"/>
      <c r="E12" s="57"/>
      <c r="F12" s="57"/>
      <c r="G12" s="57"/>
      <c r="H12" s="57"/>
      <c r="I12" s="56">
        <f t="shared" si="8"/>
        <v>11504</v>
      </c>
      <c r="J12" s="51">
        <v>11504</v>
      </c>
      <c r="K12" s="51"/>
      <c r="L12" s="51"/>
      <c r="M12" s="52"/>
      <c r="N12" s="52"/>
      <c r="O12" s="52"/>
      <c r="P12" s="52">
        <v>3000</v>
      </c>
      <c r="Q12" s="52"/>
      <c r="R12" s="52"/>
      <c r="S12" s="52">
        <v>3000</v>
      </c>
      <c r="T12" s="52"/>
      <c r="U12" s="52"/>
      <c r="V12" s="52">
        <f>+S12*J12*12/1000</f>
        <v>414144</v>
      </c>
      <c r="W12" s="52"/>
      <c r="X12" s="52">
        <f>+V12</f>
        <v>414144</v>
      </c>
      <c r="Y12" s="52"/>
      <c r="Z12" s="52">
        <f t="shared" ref="Z12" si="14">+X12</f>
        <v>414144</v>
      </c>
      <c r="AA12" s="52"/>
      <c r="AB12" s="52">
        <f t="shared" si="7"/>
        <v>414144</v>
      </c>
      <c r="AC12" s="52"/>
    </row>
    <row r="13" spans="1:29" ht="40.5" x14ac:dyDescent="0.25">
      <c r="A13" s="6">
        <v>1.5</v>
      </c>
      <c r="B13" s="7" t="s">
        <v>33</v>
      </c>
      <c r="C13" s="57"/>
      <c r="D13" s="57"/>
      <c r="E13" s="57"/>
      <c r="F13" s="57"/>
      <c r="G13" s="57"/>
      <c r="H13" s="57"/>
      <c r="I13" s="56">
        <f t="shared" si="8"/>
        <v>10796</v>
      </c>
      <c r="J13" s="51">
        <f>(C6-C7)*0.75</f>
        <v>8097</v>
      </c>
      <c r="K13" s="51">
        <f>(C6-C7)*0.25</f>
        <v>2699</v>
      </c>
      <c r="L13" s="51"/>
      <c r="M13" s="52"/>
      <c r="N13" s="52"/>
      <c r="O13" s="52"/>
      <c r="P13" s="52">
        <v>5000</v>
      </c>
      <c r="Q13" s="52">
        <v>50000</v>
      </c>
      <c r="R13" s="52"/>
      <c r="S13" s="52">
        <f>+P13</f>
        <v>5000</v>
      </c>
      <c r="T13" s="52">
        <f>+Q13</f>
        <v>50000</v>
      </c>
      <c r="U13" s="52"/>
      <c r="V13" s="52">
        <f>(P13*J13+K13*Q13)*12/1000</f>
        <v>2105220</v>
      </c>
      <c r="W13" s="52"/>
      <c r="X13" s="52">
        <f>+V13</f>
        <v>2105220</v>
      </c>
      <c r="Y13" s="52"/>
      <c r="Z13" s="52">
        <f t="shared" ref="Z13" si="15">+(J13*S13+K13*T13+L13*U13)*12/1000</f>
        <v>2105220</v>
      </c>
      <c r="AA13" s="52"/>
      <c r="AB13" s="52">
        <f t="shared" ref="AB13" si="16">+Z13</f>
        <v>2105220</v>
      </c>
      <c r="AC13" s="52"/>
    </row>
    <row r="14" spans="1:29" x14ac:dyDescent="0.25">
      <c r="A14" s="8"/>
      <c r="B14" s="8"/>
      <c r="C14" s="8"/>
      <c r="D14" s="8"/>
      <c r="E14" s="8"/>
      <c r="F14" s="8"/>
      <c r="G14" s="8"/>
      <c r="H14" s="8"/>
      <c r="I14" s="8"/>
      <c r="J14" s="13"/>
      <c r="K14" s="13"/>
      <c r="L14" s="13"/>
      <c r="M14" s="10"/>
      <c r="N14" s="10"/>
      <c r="O14" s="10"/>
      <c r="P14" s="10"/>
      <c r="Q14" s="10"/>
      <c r="R14" s="10"/>
    </row>
    <row r="15" spans="1:29" ht="15" x14ac:dyDescent="0.25">
      <c r="A15" s="3" t="s">
        <v>25</v>
      </c>
      <c r="J15" s="13"/>
      <c r="K15" s="13"/>
      <c r="L15" s="13"/>
      <c r="M15" s="10"/>
      <c r="N15" s="10"/>
      <c r="O15" s="10"/>
      <c r="P15" s="10"/>
      <c r="Q15" s="10"/>
      <c r="R15" s="10"/>
    </row>
    <row r="16" spans="1:29" x14ac:dyDescent="0.25">
      <c r="J16" s="13"/>
      <c r="K16" s="13"/>
      <c r="L16" s="13"/>
      <c r="M16" s="10"/>
      <c r="N16" s="10"/>
      <c r="O16" s="10"/>
      <c r="P16" s="10"/>
      <c r="Q16" s="10"/>
      <c r="R16" s="10"/>
    </row>
    <row r="17" spans="3:18" x14ac:dyDescent="0.25">
      <c r="J17" s="13"/>
      <c r="K17" s="13"/>
      <c r="L17" s="13"/>
      <c r="M17" s="10"/>
      <c r="N17" s="10"/>
      <c r="O17" s="10"/>
      <c r="P17" s="10"/>
      <c r="Q17" s="10"/>
      <c r="R17" s="10"/>
    </row>
    <row r="18" spans="3:18" x14ac:dyDescent="0.25">
      <c r="J18" s="13"/>
      <c r="K18" s="13"/>
      <c r="L18" s="13"/>
      <c r="M18" s="10"/>
      <c r="N18" s="10"/>
      <c r="O18" s="10"/>
      <c r="P18" s="10"/>
      <c r="Q18" s="10"/>
      <c r="R18" s="10"/>
    </row>
    <row r="19" spans="3:18" x14ac:dyDescent="0.25">
      <c r="J19" s="13"/>
      <c r="K19" s="13"/>
      <c r="L19" s="13"/>
      <c r="M19" s="10"/>
      <c r="N19" s="10"/>
      <c r="O19" s="10"/>
      <c r="P19" s="10"/>
      <c r="Q19" s="10"/>
      <c r="R19" s="10"/>
    </row>
    <row r="20" spans="3:18" x14ac:dyDescent="0.25">
      <c r="C20" s="8"/>
      <c r="D20" s="8"/>
      <c r="E20" s="8"/>
      <c r="F20" s="8"/>
      <c r="G20" s="8"/>
      <c r="H20" s="8"/>
      <c r="I20" s="8"/>
      <c r="J20" s="13"/>
      <c r="K20" s="13"/>
      <c r="L20" s="13"/>
      <c r="M20" s="10"/>
      <c r="N20" s="10"/>
      <c r="O20" s="10"/>
      <c r="P20" s="10"/>
      <c r="Q20" s="10"/>
      <c r="R20" s="10"/>
    </row>
    <row r="21" spans="3:18" ht="15.6" customHeight="1" x14ac:dyDescent="0.25">
      <c r="C21" s="26"/>
      <c r="D21" s="26"/>
      <c r="E21" s="26"/>
      <c r="F21" s="26"/>
      <c r="G21" s="26"/>
      <c r="H21" s="26"/>
      <c r="I21" s="26"/>
      <c r="J21" s="13"/>
      <c r="K21" s="13"/>
      <c r="L21" s="35"/>
      <c r="M21" s="35"/>
      <c r="N21" s="35"/>
      <c r="O21" s="35"/>
      <c r="P21" s="10"/>
      <c r="Q21" s="10"/>
      <c r="R21" s="10"/>
    </row>
    <row r="22" spans="3:18" ht="15" customHeight="1" x14ac:dyDescent="0.25">
      <c r="C22" s="26"/>
      <c r="D22" s="26"/>
      <c r="E22" s="26"/>
      <c r="F22" s="26"/>
      <c r="G22" s="26"/>
      <c r="H22" s="26"/>
      <c r="I22" s="26"/>
      <c r="J22" s="13"/>
      <c r="K22" s="13"/>
      <c r="L22" s="13"/>
      <c r="M22" s="13"/>
      <c r="N22" s="13"/>
      <c r="O22" s="13"/>
      <c r="P22" s="10"/>
      <c r="Q22" s="10"/>
      <c r="R22" s="10"/>
    </row>
    <row r="23" spans="3:18" x14ac:dyDescent="0.25">
      <c r="C23" s="27"/>
      <c r="D23" s="27"/>
      <c r="E23" s="27"/>
      <c r="F23" s="27"/>
      <c r="G23" s="27"/>
      <c r="H23" s="27"/>
      <c r="I23" s="27"/>
      <c r="J23" s="13"/>
      <c r="K23" s="13"/>
      <c r="L23" s="13"/>
      <c r="M23" s="13"/>
      <c r="N23" s="10"/>
      <c r="O23" s="10"/>
      <c r="P23" s="10"/>
      <c r="Q23" s="10"/>
      <c r="R23" s="10"/>
    </row>
    <row r="24" spans="3:18" x14ac:dyDescent="0.25">
      <c r="C24" s="8"/>
      <c r="D24" s="8"/>
      <c r="E24" s="8"/>
      <c r="F24" s="8"/>
      <c r="G24" s="8"/>
      <c r="H24" s="8"/>
      <c r="I24" s="8"/>
      <c r="J24" s="13"/>
      <c r="K24" s="13"/>
      <c r="L24" s="13"/>
      <c r="M24" s="10"/>
      <c r="N24" s="10"/>
      <c r="O24" s="10"/>
      <c r="P24" s="10"/>
      <c r="Q24" s="10"/>
      <c r="R24" s="10"/>
    </row>
    <row r="25" spans="3:18" x14ac:dyDescent="0.25">
      <c r="C25" s="27"/>
      <c r="D25" s="27"/>
      <c r="E25" s="27"/>
      <c r="F25" s="27"/>
      <c r="G25" s="27"/>
      <c r="H25" s="27"/>
      <c r="I25" s="27"/>
      <c r="J25" s="13"/>
      <c r="K25" s="13"/>
      <c r="L25" s="13"/>
      <c r="M25" s="10"/>
      <c r="N25" s="10"/>
      <c r="O25" s="10"/>
      <c r="P25" s="10"/>
      <c r="Q25" s="10"/>
      <c r="R25" s="10"/>
    </row>
    <row r="26" spans="3:18" x14ac:dyDescent="0.25">
      <c r="C26" s="8"/>
      <c r="D26" s="8"/>
      <c r="E26" s="8"/>
      <c r="F26" s="8"/>
      <c r="G26" s="8"/>
      <c r="H26" s="8"/>
      <c r="I26" s="8"/>
    </row>
  </sheetData>
  <mergeCells count="15">
    <mergeCell ref="V4:W4"/>
    <mergeCell ref="X4:Y4"/>
    <mergeCell ref="Z4:AA4"/>
    <mergeCell ref="AB4:AC4"/>
    <mergeCell ref="F4:H4"/>
    <mergeCell ref="S4:U4"/>
    <mergeCell ref="M4:O4"/>
    <mergeCell ref="P4:R4"/>
    <mergeCell ref="B2:N2"/>
    <mergeCell ref="B3:O3"/>
    <mergeCell ref="A4:A5"/>
    <mergeCell ref="B4:B5"/>
    <mergeCell ref="L21:O21"/>
    <mergeCell ref="I4:L4"/>
    <mergeCell ref="C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2018-2019</vt:lpstr>
      <vt:lpstr>հաշվարկ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https://mul-mss.gov.am/tasks/docs/attachment.php?id=379758&amp;fn=kutakayin.xlsx&amp;out=1&amp;token=d88f8d30188e2eb25adc</cp:keywords>
</cp:coreProperties>
</file>