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-15" yWindow="5625" windowWidth="16605" windowHeight="5670"/>
  </bookViews>
  <sheets>
    <sheet name="2021-2022 mjcc" sheetId="36" r:id="rId1"/>
    <sheet name="havelvac4" sheetId="37" r:id="rId2"/>
    <sheet name="havelvac5" sheetId="38" r:id="rId3"/>
    <sheet name="havelvac6 axyusak1" sheetId="53" r:id="rId4"/>
    <sheet name="havelvac6 axyusak 2" sheetId="54" r:id="rId5"/>
    <sheet name="hacelvac9 axyusak1" sheetId="48" r:id="rId6"/>
    <sheet name="havelvac10 axyusak 1" sheetId="42" r:id="rId7"/>
    <sheet name="havelvac10 axyusak 2" sheetId="43" r:id="rId8"/>
    <sheet name="havelvac11 axyusak 1" sheetId="51" r:id="rId9"/>
    <sheet name="havelvac11 axyusak2" sheetId="52" r:id="rId10"/>
  </sheets>
  <externalReferences>
    <externalReference r:id="rId11"/>
    <externalReference r:id="rId12"/>
  </externalReferences>
  <definedNames>
    <definedName name="_ftn1" localSheetId="8">'havelvac11 axyusak 1'!#REF!</definedName>
    <definedName name="_ftn2" localSheetId="8">'havelvac11 axyusak 1'!#REF!</definedName>
    <definedName name="_ftnref1" localSheetId="8">'havelvac11 axyusak 1'!$C$12</definedName>
    <definedName name="_ftnref2" localSheetId="8">'havelvac11 axyusak 1'!#REF!</definedName>
    <definedName name="_Toc501014756" localSheetId="1">havelvac4!$A$1</definedName>
    <definedName name="_Toc501014757" localSheetId="2">havelvac5!$A$2</definedName>
    <definedName name="_Toc501014758" localSheetId="3">'havelvac6 axyusak1'!$B$1</definedName>
    <definedName name="_Toc501014761" localSheetId="5">'hacelvac9 axyusak1'!$A$2</definedName>
    <definedName name="_Toc501014763" localSheetId="6">'havelvac10 axyusak 1'!$A$2</definedName>
    <definedName name="_Toc501014764" localSheetId="8">'havelvac11 axyusak 1'!$A$1</definedName>
    <definedName name="AgencyCode" localSheetId="0">#REF!</definedName>
    <definedName name="AgencyCode">#REF!</definedName>
    <definedName name="AgencyName" localSheetId="0">#REF!</definedName>
    <definedName name="AgencyName">#REF!</definedName>
    <definedName name="bsk" localSheetId="0">#REF!</definedName>
    <definedName name="bsk">#REF!</definedName>
    <definedName name="dramashnor" localSheetId="0">#REF!</definedName>
    <definedName name="dramashnor">#REF!</definedName>
    <definedName name="Functional1" localSheetId="0">#REF!</definedName>
    <definedName name="Functional1">#REF!</definedName>
    <definedName name="PANature" localSheetId="0">#REF!</definedName>
    <definedName name="PANature">#REF!</definedName>
    <definedName name="par_count">'[1]DOC 3'!$A$14,'[1]DOC 3'!$A$35,'[1]DOC 3'!$A$58,'[1]DOC 3'!$A$79,'[1]DOC 3'!$A$104,'[1]DOC 3'!$A$126,'[1]DOC 3'!$A$195,'[1]DOC 3'!$A$215,'[1]DOC 3'!$A$235,'[1]DOC 3'!$A$255,'[1]DOC 3'!$A$272,'[1]DOC 3'!$A$299,'[1]DOC 3'!$A$315,'[1]DOC 3'!$A$331,'[1]DOC 3'!$A$365</definedName>
    <definedName name="par_qual">'[1]DOC 3'!$A$15,'[1]DOC 3'!$A$127,'[1]DOC 3'!$A$256,'[1]DOC 3'!$A$316,'[1]DOC 3'!$A$333</definedName>
    <definedName name="par_time">'[1]DOC 3'!$A$16,'[1]DOC 3'!$A$128,'[1]DOC 3'!$A$317,'[1]DOC 3'!$A$334</definedName>
    <definedName name="par2.4s">'[1]DOC 3'!$A$20,'[1]DOC 3'!$A$49,'[1]DOC 3'!$A$93,'[1]DOC 3'!$A$132,'[1]DOC 3'!$A$152,'[1]DOC 3'!$A$166,'[1]DOC 3'!$A$185,'[1]DOC 3'!$A$205,'[1]DOC 3'!$A$225,'[1]DOC 3'!$A$245,'[1]DOC 3'!$A$262,'[1]DOC 3'!$A$289,'[1]DOC 3'!$A$305,'[1]DOC 3'!$A$321,'[1]DOC 3'!$A$338,'[1]DOC 3'!$A$355</definedName>
    <definedName name="par2.5s">'[1]DOC 3'!$A$22,'[1]DOC 3'!$A$134</definedName>
    <definedName name="par2.6s">'[1]DOC 3'!$A$40,'[1]DOC 3'!$A$65,'[1]DOC 3'!$A$89,'[1]DOC 3'!$A$111</definedName>
    <definedName name="par2.7s">'[1]DOC 3'!$A$178,'[1]DOC 3'!$A$349</definedName>
    <definedName name="par2.9s">'[1]DOC 3'!$A$18,'[1]DOC 3'!$A$47,'[1]DOC 3'!$A$91,'[1]DOC 3'!$A$130,'[1]DOC 3'!$A$150,'[1]DOC 3'!$A$164,'[1]DOC 3'!$A$183,'[1]DOC 3'!$A$203,'[1]DOC 3'!$A$223,'[1]DOC 3'!$A$243,'[1]DOC 3'!$A$260,'[1]DOC 3'!$A$287,'[1]DOC 3'!$A$303,'[1]DOC 3'!$A$319,'[1]DOC 3'!$A$336,'[1]DOC 3'!$A$353</definedName>
    <definedName name="par4.10s">'[1]DOC 3'!$A$42,'[1]DOC 3'!$A$84</definedName>
    <definedName name="par4.11d">'[1]DOC 3'!$A$44,'[1]DOC 3'!$A$86,'[1]DOC 3'!$A$200,'[1]DOC 3'!$A$220,'[1]DOC 3'!$A$240</definedName>
    <definedName name="par4.14">'[1]DOC 3'!$A$38,'[1]DOC 3'!$A$82,'[1]DOC 3'!$A$198,'[1]DOC 3'!$A$218,'[1]DOC 3'!$A$238,'[1]DOC 3'!$A$258</definedName>
    <definedName name="par4.15">'[1]DOC 3'!$A$60,'[1]DOC 3'!$A$106,'[1]DOC 3'!$A$274</definedName>
    <definedName name="par4.16">'[1]DOC 3'!$A$61,'[1]DOC 3'!$A$107,'[1]DOC 3'!$A$275</definedName>
    <definedName name="par4.17">'[1]DOC 3'!$A$59,'[1]DOC 3'!$A$105,'[1]DOC 3'!$A$273,'[1]DOC 3'!$A$370</definedName>
    <definedName name="par4.18d">'[1]DOC 3'!$A$62,'[1]DOC 3'!$A$108</definedName>
    <definedName name="par4.8">'[1]DOC 3'!$A$37,'[1]DOC 3'!$A$81,'[1]DOC 3'!$A$197,'[1]DOC 3'!$A$217,'[1]DOC 3'!$A$237</definedName>
    <definedName name="par4.9">'[1]DOC 3'!$A$39,'[1]DOC 3'!$A$83,'[1]DOC 3'!$A$199,'[1]DOC 3'!$A$219,'[1]DOC 3'!$A$239,'[1]DOC 3'!$A$259</definedName>
    <definedName name="par5.1">'[1]DOC 3'!$A$17,'[1]DOC 3'!$A$129</definedName>
    <definedName name="par5.3">'[1]DOC 3'!$A$36,'[1]DOC 3'!$A$80,'[1]DOC 3'!$A$196,'[1]DOC 3'!$A$216,'[1]DOC 3'!$A$236,'[1]DOC 3'!$A$257</definedName>
    <definedName name="par5.4">'[1]DOC 3'!$A$146,'[1]DOC 3'!$A$163,'[1]DOC 3'!$A$284,'[1]DOC 3'!$A$300,'[1]DOC 3'!$A$348</definedName>
    <definedName name="par5.6">'[1]DOC 3'!$A$318,'[1]DOC 3'!$A$335</definedName>
    <definedName name="PAType" localSheetId="0">#REF!</definedName>
    <definedName name="PAType">#REF!</definedName>
    <definedName name="Performance2" localSheetId="0">#REF!</definedName>
    <definedName name="Performance2">#REF!</definedName>
    <definedName name="PerformanceType" localSheetId="0">#REF!</definedName>
    <definedName name="PerformanceType">#REF!</definedName>
    <definedName name="_xlnm.Print_Area" localSheetId="0">'2021-2022 mjcc'!$A$1:$M$146</definedName>
    <definedName name="program">'[1]DOC 3'!$A$9,'[1]DOC 3'!$A$30,'[1]DOC 3'!$A$53,'[1]DOC 3'!$A$74,'[1]DOC 3'!$A$99,'[1]DOC 3'!$A$121,'[1]DOC 3'!$A$140,'[1]DOC 3'!$A$158,'[1]DOC 3'!$A$172,'[1]DOC 3'!$A$190,'[1]DOC 3'!$A$210,'[1]DOC 3'!$A$230,'[1]DOC 3'!$A$250,'[1]DOC 3'!$A$267,'[1]DOC 3'!$A$279,'[1]DOC 3'!$A$294,'[1]DOC 3'!$A$310,'[1]DOC 3'!$A$326,'[1]DOC 3'!$A$343,'[1]DOC 3'!$A$360</definedName>
  </definedNames>
  <calcPr calcId="145621"/>
</workbook>
</file>

<file path=xl/calcChain.xml><?xml version="1.0" encoding="utf-8"?>
<calcChain xmlns="http://schemas.openxmlformats.org/spreadsheetml/2006/main">
  <c r="J203" i="42" l="1"/>
  <c r="M203" i="42" s="1"/>
  <c r="K203" i="42"/>
  <c r="N203" i="42" s="1"/>
  <c r="L203" i="42"/>
  <c r="O203" i="42"/>
  <c r="D19" i="53"/>
  <c r="E19" i="53"/>
  <c r="F19" i="53"/>
  <c r="F20" i="54"/>
  <c r="E20" i="54"/>
  <c r="D20" i="54"/>
  <c r="I75" i="38" l="1"/>
  <c r="HP23" i="37"/>
  <c r="HQ23" i="37"/>
  <c r="IW22" i="37"/>
  <c r="GT22" i="37"/>
  <c r="EQ22" i="37"/>
  <c r="G149" i="36"/>
  <c r="H149" i="36"/>
  <c r="I149" i="36"/>
  <c r="J149" i="36"/>
  <c r="M169" i="36"/>
  <c r="M149" i="36" s="1"/>
  <c r="L169" i="36"/>
  <c r="L149" i="36" s="1"/>
  <c r="K169" i="36"/>
  <c r="K149" i="36"/>
  <c r="M143" i="36"/>
  <c r="L143" i="36"/>
  <c r="K143" i="36"/>
  <c r="M135" i="36"/>
  <c r="M134" i="36" s="1"/>
  <c r="L135" i="36"/>
  <c r="L134" i="36" s="1"/>
  <c r="K135" i="36"/>
  <c r="K134" i="36"/>
  <c r="M130" i="36"/>
  <c r="L130" i="36"/>
  <c r="K130" i="36"/>
  <c r="M117" i="36"/>
  <c r="L117" i="36"/>
  <c r="K117" i="36"/>
  <c r="M114" i="36"/>
  <c r="L114" i="36"/>
  <c r="K114" i="36"/>
  <c r="M88" i="36"/>
  <c r="L88" i="36"/>
  <c r="K88" i="36"/>
  <c r="M80" i="36"/>
  <c r="L80" i="36"/>
  <c r="K80" i="36"/>
  <c r="M77" i="36"/>
  <c r="L77" i="36"/>
  <c r="K77" i="36"/>
  <c r="M76" i="36"/>
  <c r="L76" i="36"/>
  <c r="K76" i="36"/>
  <c r="M75" i="36"/>
  <c r="L75" i="36"/>
  <c r="K75" i="36"/>
  <c r="M65" i="36"/>
  <c r="L65" i="36"/>
  <c r="K65" i="36"/>
  <c r="M45" i="36"/>
  <c r="L45" i="36"/>
  <c r="K45" i="36"/>
  <c r="M44" i="36"/>
  <c r="L44" i="36"/>
  <c r="L40" i="36" s="1"/>
  <c r="K44" i="36"/>
  <c r="K40" i="36" s="1"/>
  <c r="M40" i="36"/>
  <c r="M35" i="36"/>
  <c r="L35" i="36"/>
  <c r="K35" i="36"/>
  <c r="M22" i="36"/>
  <c r="L22" i="36"/>
  <c r="K22" i="36"/>
  <c r="M20" i="36"/>
  <c r="L20" i="36"/>
  <c r="K20" i="36"/>
  <c r="M13" i="36"/>
  <c r="L13" i="36"/>
  <c r="K13" i="36"/>
  <c r="M8" i="36"/>
  <c r="L8" i="36"/>
  <c r="K8" i="36"/>
  <c r="K7" i="36" l="1"/>
  <c r="K70" i="36"/>
  <c r="L70" i="36"/>
  <c r="M70" i="36"/>
  <c r="M7" i="36" s="1"/>
  <c r="L7" i="36"/>
  <c r="DK127" i="37" l="1"/>
  <c r="HP126" i="37"/>
  <c r="FB126" i="37"/>
  <c r="FC73" i="37" l="1"/>
  <c r="DJ73" i="37"/>
  <c r="JI73" i="37"/>
  <c r="HP73" i="37"/>
  <c r="HF73" i="37"/>
  <c r="FM73" i="37"/>
  <c r="HE126" i="37"/>
  <c r="FN126" i="37" s="1"/>
  <c r="JH126" i="37"/>
  <c r="D204" i="42"/>
  <c r="E204" i="42"/>
  <c r="F204" i="42"/>
  <c r="G204" i="42"/>
  <c r="H204" i="42"/>
  <c r="I204" i="42"/>
  <c r="B196" i="42"/>
  <c r="J210" i="42" l="1"/>
  <c r="M210" i="42" s="1"/>
  <c r="K210" i="42"/>
  <c r="N210" i="42" s="1"/>
  <c r="L210" i="42"/>
  <c r="O210" i="42" s="1"/>
  <c r="B209" i="42"/>
  <c r="B210" i="42"/>
  <c r="B211" i="42"/>
  <c r="C209" i="42"/>
  <c r="C210" i="42"/>
  <c r="C211" i="42"/>
  <c r="C25" i="54"/>
  <c r="C26" i="54"/>
  <c r="C27" i="54"/>
  <c r="A25" i="54"/>
  <c r="A26" i="54"/>
  <c r="D26" i="54"/>
  <c r="E26" i="54"/>
  <c r="F26" i="54"/>
  <c r="A27" i="54"/>
  <c r="B24" i="53"/>
  <c r="C24" i="53"/>
  <c r="B25" i="53"/>
  <c r="C25" i="53"/>
  <c r="D25" i="53"/>
  <c r="E25" i="53"/>
  <c r="F25" i="53"/>
  <c r="B26" i="53"/>
  <c r="C26" i="53"/>
  <c r="D26" i="53"/>
  <c r="D25" i="54" l="1"/>
  <c r="E25" i="54"/>
  <c r="L209" i="42"/>
  <c r="O209" i="42" s="1"/>
  <c r="D27" i="54"/>
  <c r="E26" i="53"/>
  <c r="L211" i="42"/>
  <c r="O211" i="42" s="1"/>
  <c r="J211" i="42"/>
  <c r="M211" i="42" s="1"/>
  <c r="K211" i="42"/>
  <c r="N211" i="42" s="1"/>
  <c r="F24" i="53"/>
  <c r="K209" i="42"/>
  <c r="N209" i="42" s="1"/>
  <c r="E24" i="53"/>
  <c r="F26" i="53"/>
  <c r="D24" i="53"/>
  <c r="E27" i="54"/>
  <c r="F27" i="54"/>
  <c r="F25" i="54"/>
  <c r="J209" i="42"/>
  <c r="M209" i="42" s="1"/>
  <c r="H117" i="36"/>
  <c r="J206" i="42" l="1"/>
  <c r="M206" i="42" s="1"/>
  <c r="K206" i="42"/>
  <c r="N206" i="42" s="1"/>
  <c r="L206" i="42"/>
  <c r="O206" i="42" s="1"/>
  <c r="J207" i="42"/>
  <c r="K207" i="42"/>
  <c r="N207" i="42" s="1"/>
  <c r="L207" i="42"/>
  <c r="O207" i="42" s="1"/>
  <c r="J208" i="42"/>
  <c r="M208" i="42" s="1"/>
  <c r="K208" i="42"/>
  <c r="N208" i="42" s="1"/>
  <c r="L208" i="42"/>
  <c r="O208" i="42" s="1"/>
  <c r="K205" i="42"/>
  <c r="L205" i="42"/>
  <c r="J205" i="42"/>
  <c r="C206" i="42"/>
  <c r="C207" i="42"/>
  <c r="C208" i="42"/>
  <c r="C205" i="42"/>
  <c r="B205" i="42"/>
  <c r="B206" i="42"/>
  <c r="B207" i="42"/>
  <c r="M207" i="42"/>
  <c r="B208" i="42"/>
  <c r="L189" i="42"/>
  <c r="L190" i="42"/>
  <c r="K189" i="42"/>
  <c r="K190" i="42"/>
  <c r="J189" i="42"/>
  <c r="J190" i="42"/>
  <c r="C189" i="42"/>
  <c r="C190" i="42"/>
  <c r="A189" i="42"/>
  <c r="A190" i="42"/>
  <c r="J204" i="42" l="1"/>
  <c r="O205" i="42"/>
  <c r="O204" i="42" s="1"/>
  <c r="L204" i="42"/>
  <c r="N205" i="42"/>
  <c r="N204" i="42" s="1"/>
  <c r="K204" i="42"/>
  <c r="M205" i="42"/>
  <c r="M204" i="42" s="1"/>
  <c r="C8" i="54"/>
  <c r="D8" i="54"/>
  <c r="E8" i="54"/>
  <c r="F8" i="54"/>
  <c r="C9" i="54"/>
  <c r="D9" i="54"/>
  <c r="E9" i="54"/>
  <c r="F9" i="54"/>
  <c r="C10" i="54"/>
  <c r="D10" i="54"/>
  <c r="E10" i="54"/>
  <c r="F10" i="54"/>
  <c r="C11" i="54"/>
  <c r="D11" i="54"/>
  <c r="E11" i="54"/>
  <c r="F11" i="54"/>
  <c r="C12" i="54"/>
  <c r="D12" i="54"/>
  <c r="E12" i="54"/>
  <c r="F12" i="54"/>
  <c r="C13" i="54"/>
  <c r="D13" i="54"/>
  <c r="E13" i="54"/>
  <c r="F13" i="54"/>
  <c r="C14" i="54"/>
  <c r="D14" i="54"/>
  <c r="E14" i="54"/>
  <c r="F14" i="54"/>
  <c r="C15" i="54"/>
  <c r="D15" i="54"/>
  <c r="E15" i="54"/>
  <c r="F15" i="54"/>
  <c r="C16" i="54"/>
  <c r="D16" i="54"/>
  <c r="E16" i="54"/>
  <c r="F16" i="54"/>
  <c r="C17" i="54"/>
  <c r="D17" i="54"/>
  <c r="E17" i="54"/>
  <c r="F17" i="54"/>
  <c r="C18" i="54"/>
  <c r="D18" i="54"/>
  <c r="E18" i="54"/>
  <c r="F18" i="54"/>
  <c r="C19" i="54"/>
  <c r="D19" i="54"/>
  <c r="E19" i="54"/>
  <c r="F19" i="54"/>
  <c r="C21" i="54"/>
  <c r="D21" i="54"/>
  <c r="E21" i="54"/>
  <c r="F21" i="54"/>
  <c r="C22" i="54"/>
  <c r="D22" i="54"/>
  <c r="E22" i="54"/>
  <c r="F22" i="54"/>
  <c r="C23" i="54"/>
  <c r="D23" i="54"/>
  <c r="E23" i="54"/>
  <c r="F23" i="54"/>
  <c r="C24" i="54"/>
  <c r="D24" i="54"/>
  <c r="E24" i="54"/>
  <c r="F24" i="54"/>
  <c r="A8" i="54"/>
  <c r="A9" i="54"/>
  <c r="A10" i="54"/>
  <c r="A11" i="54"/>
  <c r="A12" i="54"/>
  <c r="A13" i="54"/>
  <c r="A14" i="54"/>
  <c r="A15" i="54"/>
  <c r="A16" i="54"/>
  <c r="A17" i="54"/>
  <c r="A18" i="54"/>
  <c r="A19" i="54"/>
  <c r="A21" i="54"/>
  <c r="A22" i="54"/>
  <c r="A23" i="54"/>
  <c r="A24" i="54"/>
  <c r="B8" i="53"/>
  <c r="C8" i="53"/>
  <c r="D8" i="53"/>
  <c r="E8" i="53"/>
  <c r="F8" i="53"/>
  <c r="B9" i="53"/>
  <c r="C9" i="53"/>
  <c r="D9" i="53"/>
  <c r="E9" i="53"/>
  <c r="F9" i="53"/>
  <c r="B10" i="53"/>
  <c r="C10" i="53"/>
  <c r="D10" i="53"/>
  <c r="E10" i="53"/>
  <c r="F10" i="53"/>
  <c r="B11" i="53"/>
  <c r="C11" i="53"/>
  <c r="D11" i="53"/>
  <c r="E11" i="53"/>
  <c r="F11" i="53"/>
  <c r="B12" i="53"/>
  <c r="C12" i="53"/>
  <c r="D12" i="53"/>
  <c r="E12" i="53"/>
  <c r="F12" i="53"/>
  <c r="B13" i="53"/>
  <c r="C13" i="53"/>
  <c r="D13" i="53"/>
  <c r="E13" i="53"/>
  <c r="F13" i="53"/>
  <c r="B14" i="53"/>
  <c r="C14" i="53"/>
  <c r="D14" i="53"/>
  <c r="E14" i="53"/>
  <c r="F14" i="53"/>
  <c r="B15" i="53"/>
  <c r="C15" i="53"/>
  <c r="D15" i="53"/>
  <c r="E15" i="53"/>
  <c r="F15" i="53"/>
  <c r="B16" i="53"/>
  <c r="C16" i="53"/>
  <c r="D16" i="53"/>
  <c r="E16" i="53"/>
  <c r="F16" i="53"/>
  <c r="B17" i="53"/>
  <c r="C17" i="53"/>
  <c r="D17" i="53"/>
  <c r="E17" i="53"/>
  <c r="F17" i="53"/>
  <c r="B18" i="53"/>
  <c r="C18" i="53"/>
  <c r="D18" i="53"/>
  <c r="E18" i="53"/>
  <c r="F18" i="53"/>
  <c r="B20" i="53"/>
  <c r="C20" i="53"/>
  <c r="D20" i="53"/>
  <c r="E20" i="53"/>
  <c r="F20" i="53"/>
  <c r="B21" i="53"/>
  <c r="C21" i="53"/>
  <c r="D21" i="53"/>
  <c r="E21" i="53"/>
  <c r="F21" i="53"/>
  <c r="B22" i="53"/>
  <c r="C22" i="53"/>
  <c r="D22" i="53"/>
  <c r="E22" i="53"/>
  <c r="F22" i="53"/>
  <c r="B23" i="53"/>
  <c r="C23" i="53"/>
  <c r="D23" i="53"/>
  <c r="E23" i="53"/>
  <c r="F23" i="53"/>
  <c r="F7" i="54" l="1"/>
  <c r="D7" i="54"/>
  <c r="E7" i="54"/>
  <c r="F27" i="42"/>
  <c r="O27" i="42" s="1"/>
  <c r="E27" i="42"/>
  <c r="D27" i="42"/>
  <c r="M27" i="42" s="1"/>
  <c r="C27" i="42"/>
  <c r="B27" i="42"/>
  <c r="N27" i="42"/>
  <c r="I22" i="38"/>
  <c r="J22" i="38"/>
  <c r="K22" i="38"/>
  <c r="H22" i="38"/>
  <c r="G22" i="38"/>
  <c r="F22" i="38"/>
  <c r="E22" i="38"/>
  <c r="D22" i="38"/>
  <c r="C22" i="38"/>
  <c r="B22" i="38"/>
  <c r="J202" i="42" l="1"/>
  <c r="K202" i="42"/>
  <c r="L202" i="42"/>
  <c r="K201" i="42"/>
  <c r="L201" i="42"/>
  <c r="J201" i="42"/>
  <c r="J200" i="42" s="1"/>
  <c r="C202" i="42"/>
  <c r="C201" i="42"/>
  <c r="B198" i="42"/>
  <c r="C198" i="42"/>
  <c r="J198" i="42"/>
  <c r="M198" i="42" s="1"/>
  <c r="K198" i="42"/>
  <c r="N198" i="42" s="1"/>
  <c r="L198" i="42"/>
  <c r="O198" i="42" s="1"/>
  <c r="B199" i="42"/>
  <c r="C199" i="42"/>
  <c r="J199" i="42"/>
  <c r="M199" i="42" s="1"/>
  <c r="K199" i="42"/>
  <c r="N199" i="42" s="1"/>
  <c r="L199" i="42"/>
  <c r="O199" i="42" s="1"/>
  <c r="J197" i="42"/>
  <c r="K197" i="42"/>
  <c r="L197" i="42"/>
  <c r="J193" i="42"/>
  <c r="K193" i="42"/>
  <c r="L193" i="42"/>
  <c r="J194" i="42"/>
  <c r="K194" i="42"/>
  <c r="L194" i="42"/>
  <c r="J195" i="42"/>
  <c r="K195" i="42"/>
  <c r="L195" i="42"/>
  <c r="J196" i="42"/>
  <c r="K196" i="42"/>
  <c r="L196" i="42"/>
  <c r="K192" i="42"/>
  <c r="L192" i="42"/>
  <c r="J192" i="42"/>
  <c r="C193" i="42"/>
  <c r="C194" i="42"/>
  <c r="C195" i="42"/>
  <c r="C196" i="42"/>
  <c r="C197" i="42"/>
  <c r="C192" i="42"/>
  <c r="E188" i="42"/>
  <c r="F188" i="42"/>
  <c r="G188" i="42"/>
  <c r="H188" i="42"/>
  <c r="I188" i="42"/>
  <c r="D188" i="42"/>
  <c r="E191" i="42"/>
  <c r="F191" i="42"/>
  <c r="G191" i="42"/>
  <c r="H191" i="42"/>
  <c r="I191" i="42"/>
  <c r="D191" i="42"/>
  <c r="C191" i="42"/>
  <c r="A191" i="42"/>
  <c r="C188" i="42"/>
  <c r="E7" i="53"/>
  <c r="F7" i="53"/>
  <c r="D7" i="53"/>
  <c r="B7" i="53"/>
  <c r="C7" i="53"/>
  <c r="K200" i="42" l="1"/>
  <c r="L200" i="42"/>
  <c r="L191" i="42"/>
  <c r="K191" i="42"/>
  <c r="K188" i="42"/>
  <c r="J188" i="42"/>
  <c r="J191" i="42"/>
  <c r="L188" i="42"/>
  <c r="E200" i="42"/>
  <c r="E187" i="42" s="1"/>
  <c r="F200" i="42"/>
  <c r="F187" i="42" s="1"/>
  <c r="G200" i="42"/>
  <c r="G187" i="42" s="1"/>
  <c r="H200" i="42"/>
  <c r="H187" i="42" s="1"/>
  <c r="I200" i="42"/>
  <c r="I187" i="42" s="1"/>
  <c r="D200" i="42"/>
  <c r="D187" i="42" s="1"/>
  <c r="B201" i="42"/>
  <c r="M201" i="42"/>
  <c r="N201" i="42"/>
  <c r="O201" i="42"/>
  <c r="B202" i="42"/>
  <c r="M202" i="42"/>
  <c r="N202" i="42"/>
  <c r="O202" i="42"/>
  <c r="E6" i="53"/>
  <c r="D6" i="53"/>
  <c r="F6" i="53"/>
  <c r="O200" i="42" l="1"/>
  <c r="M200" i="42"/>
  <c r="N200" i="42"/>
  <c r="J187" i="42"/>
  <c r="M85" i="42"/>
  <c r="N85" i="42"/>
  <c r="O85" i="42"/>
  <c r="M121" i="42"/>
  <c r="N121" i="42"/>
  <c r="O121" i="42"/>
  <c r="M122" i="42"/>
  <c r="N122" i="42"/>
  <c r="O122" i="42"/>
  <c r="M123" i="42"/>
  <c r="N123" i="42"/>
  <c r="O123" i="42"/>
  <c r="K187" i="42" l="1"/>
  <c r="L187" i="42"/>
  <c r="I88" i="36"/>
  <c r="G22" i="36"/>
  <c r="E78" i="37" l="1"/>
  <c r="M190" i="42" l="1"/>
  <c r="N190" i="42"/>
  <c r="O190" i="42"/>
  <c r="M192" i="42"/>
  <c r="N192" i="42"/>
  <c r="O192" i="42"/>
  <c r="M193" i="42"/>
  <c r="N193" i="42"/>
  <c r="O193" i="42"/>
  <c r="M194" i="42"/>
  <c r="N194" i="42"/>
  <c r="O194" i="42"/>
  <c r="M195" i="42"/>
  <c r="N195" i="42"/>
  <c r="O195" i="42"/>
  <c r="M196" i="42"/>
  <c r="N196" i="42"/>
  <c r="O196" i="42"/>
  <c r="M197" i="42"/>
  <c r="N197" i="42"/>
  <c r="O197" i="42"/>
  <c r="B189" i="42"/>
  <c r="B190" i="42"/>
  <c r="B192" i="42"/>
  <c r="B193" i="42"/>
  <c r="B194" i="42"/>
  <c r="B195" i="42"/>
  <c r="B197" i="42"/>
  <c r="G185" i="42"/>
  <c r="H185" i="42"/>
  <c r="I185" i="42"/>
  <c r="J185" i="42"/>
  <c r="K185" i="42"/>
  <c r="L185" i="42"/>
  <c r="E184" i="42"/>
  <c r="E183" i="42" s="1"/>
  <c r="F184" i="42"/>
  <c r="F183" i="42" s="1"/>
  <c r="D184" i="42"/>
  <c r="M184" i="42" s="1"/>
  <c r="M183" i="42" s="1"/>
  <c r="G183" i="42"/>
  <c r="H183" i="42"/>
  <c r="I183" i="42"/>
  <c r="J183" i="42"/>
  <c r="K183" i="42"/>
  <c r="L183" i="42"/>
  <c r="E186" i="42"/>
  <c r="E185" i="42" s="1"/>
  <c r="F186" i="42"/>
  <c r="O186" i="42" s="1"/>
  <c r="O185" i="42" s="1"/>
  <c r="D186" i="42"/>
  <c r="D185" i="42" s="1"/>
  <c r="C186" i="42"/>
  <c r="B186" i="42"/>
  <c r="C185" i="42"/>
  <c r="A185" i="42"/>
  <c r="C184" i="42"/>
  <c r="B184" i="42"/>
  <c r="C183" i="42"/>
  <c r="A183" i="42"/>
  <c r="DK10" i="37"/>
  <c r="DJ10" i="37"/>
  <c r="DK9" i="37"/>
  <c r="DJ9" i="37"/>
  <c r="DK8" i="37"/>
  <c r="DJ8" i="37"/>
  <c r="DK7" i="37"/>
  <c r="DJ7" i="37"/>
  <c r="DJ23" i="37"/>
  <c r="DK23" i="37"/>
  <c r="FM23" i="37"/>
  <c r="FN23" i="37"/>
  <c r="BG23" i="37"/>
  <c r="BH23" i="37"/>
  <c r="O184" i="42" l="1"/>
  <c r="O183" i="42" s="1"/>
  <c r="M191" i="42"/>
  <c r="O191" i="42"/>
  <c r="N191" i="42"/>
  <c r="O189" i="42"/>
  <c r="O188" i="42" s="1"/>
  <c r="N189" i="42"/>
  <c r="N188" i="42" s="1"/>
  <c r="M189" i="42"/>
  <c r="F185" i="42"/>
  <c r="M186" i="42"/>
  <c r="M185" i="42" s="1"/>
  <c r="D183" i="42"/>
  <c r="N186" i="42"/>
  <c r="N185" i="42" s="1"/>
  <c r="N184" i="42"/>
  <c r="N183" i="42" s="1"/>
  <c r="N187" i="42" l="1"/>
  <c r="O187" i="42"/>
  <c r="M188" i="42"/>
  <c r="M187" i="42" s="1"/>
  <c r="D22" i="37" l="1"/>
  <c r="D23" i="37"/>
  <c r="B22" i="37"/>
  <c r="B23" i="37"/>
  <c r="C23" i="37"/>
  <c r="C22" i="37"/>
  <c r="E23" i="37"/>
  <c r="F27" i="53"/>
  <c r="F30" i="53" s="1"/>
  <c r="E27" i="53"/>
  <c r="E30" i="53" s="1"/>
  <c r="D27" i="53"/>
  <c r="D30" i="53" s="1"/>
  <c r="F100" i="53" l="1"/>
  <c r="F99" i="53"/>
  <c r="AU63" i="53"/>
  <c r="G17" i="38" l="1"/>
  <c r="I16" i="38"/>
  <c r="J16" i="38"/>
  <c r="K16" i="38"/>
  <c r="HM110" i="37" l="1"/>
  <c r="FM85" i="37"/>
  <c r="FO84" i="37" l="1"/>
  <c r="FO110" i="37"/>
  <c r="FO113" i="37"/>
  <c r="FO121" i="37"/>
  <c r="FO125" i="37"/>
  <c r="G160" i="42" l="1"/>
  <c r="H160" i="42"/>
  <c r="I160" i="42"/>
  <c r="J160" i="42"/>
  <c r="K160" i="42"/>
  <c r="L160" i="42"/>
  <c r="D161" i="42"/>
  <c r="E161" i="42"/>
  <c r="N161" i="42" s="1"/>
  <c r="F161" i="42"/>
  <c r="D162" i="42"/>
  <c r="M162" i="42" s="1"/>
  <c r="E162" i="42"/>
  <c r="N162" i="42" s="1"/>
  <c r="F162" i="42"/>
  <c r="O162" i="42" s="1"/>
  <c r="B161" i="42"/>
  <c r="C161" i="42"/>
  <c r="B162" i="42"/>
  <c r="C162" i="42"/>
  <c r="C160" i="42"/>
  <c r="A160" i="42"/>
  <c r="G163" i="42"/>
  <c r="H163" i="42"/>
  <c r="I163" i="42"/>
  <c r="J163" i="42"/>
  <c r="K163" i="42"/>
  <c r="L163" i="42"/>
  <c r="A47" i="42"/>
  <c r="C47" i="42"/>
  <c r="D47" i="42"/>
  <c r="E47" i="42"/>
  <c r="F47" i="42"/>
  <c r="D164" i="42"/>
  <c r="M164" i="42" s="1"/>
  <c r="E164" i="42"/>
  <c r="N164" i="42" s="1"/>
  <c r="F164" i="42"/>
  <c r="O164" i="42" s="1"/>
  <c r="D165" i="42"/>
  <c r="M165" i="42" s="1"/>
  <c r="E165" i="42"/>
  <c r="N165" i="42" s="1"/>
  <c r="F165" i="42"/>
  <c r="O165" i="42" s="1"/>
  <c r="D166" i="42"/>
  <c r="M166" i="42" s="1"/>
  <c r="E166" i="42"/>
  <c r="N166" i="42" s="1"/>
  <c r="F166" i="42"/>
  <c r="O166" i="42" s="1"/>
  <c r="D167" i="42"/>
  <c r="M167" i="42" s="1"/>
  <c r="E167" i="42"/>
  <c r="N167" i="42" s="1"/>
  <c r="F167" i="42"/>
  <c r="O167" i="42" s="1"/>
  <c r="D168" i="42"/>
  <c r="M168" i="42" s="1"/>
  <c r="E168" i="42"/>
  <c r="N168" i="42" s="1"/>
  <c r="F168" i="42"/>
  <c r="O168" i="42" s="1"/>
  <c r="D169" i="42"/>
  <c r="M169" i="42" s="1"/>
  <c r="E169" i="42"/>
  <c r="N169" i="42" s="1"/>
  <c r="F169" i="42"/>
  <c r="O169" i="42" s="1"/>
  <c r="D170" i="42"/>
  <c r="M170" i="42" s="1"/>
  <c r="E170" i="42"/>
  <c r="N170" i="42" s="1"/>
  <c r="F170" i="42"/>
  <c r="O170" i="42" s="1"/>
  <c r="D171" i="42"/>
  <c r="M171" i="42" s="1"/>
  <c r="E171" i="42"/>
  <c r="N171" i="42" s="1"/>
  <c r="F171" i="42"/>
  <c r="O171" i="42" s="1"/>
  <c r="D172" i="42"/>
  <c r="M172" i="42" s="1"/>
  <c r="E172" i="42"/>
  <c r="N172" i="42" s="1"/>
  <c r="F172" i="42"/>
  <c r="O172" i="42" s="1"/>
  <c r="D173" i="42"/>
  <c r="M173" i="42" s="1"/>
  <c r="E173" i="42"/>
  <c r="N173" i="42" s="1"/>
  <c r="F173" i="42"/>
  <c r="O173" i="42" s="1"/>
  <c r="D174" i="42"/>
  <c r="M174" i="42" s="1"/>
  <c r="E174" i="42"/>
  <c r="N174" i="42" s="1"/>
  <c r="F174" i="42"/>
  <c r="O174" i="42" s="1"/>
  <c r="D175" i="42"/>
  <c r="M175" i="42" s="1"/>
  <c r="E175" i="42"/>
  <c r="N175" i="42" s="1"/>
  <c r="F175" i="42"/>
  <c r="O175" i="42" s="1"/>
  <c r="D176" i="42"/>
  <c r="M176" i="42" s="1"/>
  <c r="E176" i="42"/>
  <c r="N176" i="42" s="1"/>
  <c r="F176" i="42"/>
  <c r="O176" i="42" s="1"/>
  <c r="M177" i="42"/>
  <c r="N177" i="42"/>
  <c r="O177" i="42"/>
  <c r="D178" i="42"/>
  <c r="M178" i="42" s="1"/>
  <c r="E178" i="42"/>
  <c r="N178" i="42" s="1"/>
  <c r="F178" i="42"/>
  <c r="O178" i="42" s="1"/>
  <c r="D179" i="42"/>
  <c r="M179" i="42" s="1"/>
  <c r="E179" i="42"/>
  <c r="N179" i="42" s="1"/>
  <c r="F179" i="42"/>
  <c r="O179" i="42" s="1"/>
  <c r="D180" i="42"/>
  <c r="M180" i="42" s="1"/>
  <c r="E180" i="42"/>
  <c r="N180" i="42" s="1"/>
  <c r="F180" i="42"/>
  <c r="O180" i="42" s="1"/>
  <c r="D181" i="42"/>
  <c r="M181" i="42" s="1"/>
  <c r="E181" i="42"/>
  <c r="N181" i="42" s="1"/>
  <c r="F181" i="42"/>
  <c r="O181" i="42" s="1"/>
  <c r="D182" i="42"/>
  <c r="M182" i="42" s="1"/>
  <c r="E182" i="42"/>
  <c r="N182" i="42" s="1"/>
  <c r="F182" i="42"/>
  <c r="O182" i="42" s="1"/>
  <c r="B164" i="42"/>
  <c r="C164" i="42"/>
  <c r="B165" i="42"/>
  <c r="C165" i="42"/>
  <c r="B166" i="42"/>
  <c r="C166" i="42"/>
  <c r="B167" i="42"/>
  <c r="C167" i="42"/>
  <c r="B168" i="42"/>
  <c r="C168" i="42"/>
  <c r="B169" i="42"/>
  <c r="C169" i="42"/>
  <c r="B170" i="42"/>
  <c r="C170" i="42"/>
  <c r="B171" i="42"/>
  <c r="C171" i="42"/>
  <c r="B172" i="42"/>
  <c r="C172" i="42"/>
  <c r="B173" i="42"/>
  <c r="C173" i="42"/>
  <c r="B174" i="42"/>
  <c r="C174" i="42"/>
  <c r="B175" i="42"/>
  <c r="C175" i="42"/>
  <c r="B176" i="42"/>
  <c r="C176" i="42"/>
  <c r="B178" i="42"/>
  <c r="C178" i="42"/>
  <c r="B179" i="42"/>
  <c r="C179" i="42"/>
  <c r="B180" i="42"/>
  <c r="C180" i="42"/>
  <c r="B181" i="42"/>
  <c r="C181" i="42"/>
  <c r="B182" i="42"/>
  <c r="C182" i="42"/>
  <c r="C163" i="42"/>
  <c r="A163" i="42"/>
  <c r="J159" i="42" l="1"/>
  <c r="I159" i="42"/>
  <c r="L159" i="42"/>
  <c r="H159" i="42"/>
  <c r="K159" i="42"/>
  <c r="G159" i="42"/>
  <c r="F160" i="42"/>
  <c r="O161" i="42"/>
  <c r="O160" i="42" s="1"/>
  <c r="D160" i="42"/>
  <c r="N160" i="42"/>
  <c r="M161" i="42"/>
  <c r="M160" i="42" s="1"/>
  <c r="E160" i="42"/>
  <c r="N163" i="42"/>
  <c r="M163" i="42"/>
  <c r="O163" i="42"/>
  <c r="F163" i="42"/>
  <c r="D163" i="42"/>
  <c r="E163" i="42"/>
  <c r="G42" i="42"/>
  <c r="H42" i="42"/>
  <c r="I42" i="42"/>
  <c r="J42" i="42"/>
  <c r="K42" i="42"/>
  <c r="L42" i="42"/>
  <c r="G37" i="42"/>
  <c r="H37" i="42"/>
  <c r="I37" i="42"/>
  <c r="J37" i="42"/>
  <c r="K37" i="42"/>
  <c r="L37" i="42"/>
  <c r="IW51" i="37"/>
  <c r="BG81" i="37"/>
  <c r="BH81" i="37"/>
  <c r="BG82" i="37"/>
  <c r="BH82" i="37"/>
  <c r="BG83" i="37"/>
  <c r="BH83" i="37"/>
  <c r="BH94" i="37"/>
  <c r="BG94" i="37"/>
  <c r="C93" i="37"/>
  <c r="C94" i="37"/>
  <c r="D86" i="37"/>
  <c r="D87" i="37"/>
  <c r="D88" i="37"/>
  <c r="D89" i="37"/>
  <c r="D90" i="37"/>
  <c r="D91" i="37"/>
  <c r="D92" i="37"/>
  <c r="D93" i="37"/>
  <c r="D94" i="37"/>
  <c r="D95" i="37"/>
  <c r="D96" i="37"/>
  <c r="D97" i="37"/>
  <c r="D98" i="37"/>
  <c r="D99" i="37"/>
  <c r="D100" i="37"/>
  <c r="D101" i="37"/>
  <c r="D102" i="37"/>
  <c r="D104" i="37"/>
  <c r="D105" i="37"/>
  <c r="D106" i="37"/>
  <c r="D107" i="37"/>
  <c r="D108" i="37"/>
  <c r="D109" i="37"/>
  <c r="B86" i="37"/>
  <c r="B87" i="37"/>
  <c r="B88" i="37"/>
  <c r="B89" i="37"/>
  <c r="B90" i="37"/>
  <c r="B91" i="37"/>
  <c r="B92" i="37"/>
  <c r="B93" i="37"/>
  <c r="B94" i="37"/>
  <c r="B95" i="37"/>
  <c r="B96" i="37"/>
  <c r="B97" i="37"/>
  <c r="B98" i="37"/>
  <c r="B99" i="37"/>
  <c r="B100" i="37"/>
  <c r="B101" i="37"/>
  <c r="B102" i="37"/>
  <c r="B103" i="37"/>
  <c r="B104" i="37"/>
  <c r="B105" i="37"/>
  <c r="B106" i="37"/>
  <c r="B107" i="37"/>
  <c r="B108" i="37"/>
  <c r="B109" i="37"/>
  <c r="C95" i="37"/>
  <c r="C96" i="37"/>
  <c r="C97" i="37"/>
  <c r="C98" i="37"/>
  <c r="C86" i="37"/>
  <c r="C87" i="37"/>
  <c r="C88" i="37"/>
  <c r="C89" i="37"/>
  <c r="C90" i="37"/>
  <c r="C91" i="37"/>
  <c r="C92" i="37"/>
  <c r="C99" i="37"/>
  <c r="C100" i="37"/>
  <c r="C101" i="37"/>
  <c r="C102" i="37"/>
  <c r="C103" i="37"/>
  <c r="C104" i="37"/>
  <c r="C105" i="37"/>
  <c r="C106" i="37"/>
  <c r="C107" i="37"/>
  <c r="C108" i="37"/>
  <c r="C109" i="37"/>
  <c r="BG87" i="37"/>
  <c r="BG88" i="37"/>
  <c r="BG89" i="37"/>
  <c r="BG90" i="37"/>
  <c r="BG91" i="37"/>
  <c r="BG92" i="37"/>
  <c r="BG93" i="37"/>
  <c r="BG95" i="37"/>
  <c r="BG96" i="37"/>
  <c r="BG97" i="37"/>
  <c r="BG98" i="37"/>
  <c r="BG99" i="37"/>
  <c r="BG100" i="37"/>
  <c r="BG101" i="37"/>
  <c r="O159" i="42" l="1"/>
  <c r="N159" i="42"/>
  <c r="D159" i="42"/>
  <c r="E159" i="42"/>
  <c r="M159" i="42"/>
  <c r="F159" i="42"/>
  <c r="B87" i="38"/>
  <c r="C87" i="38"/>
  <c r="D87" i="38"/>
  <c r="E87" i="38"/>
  <c r="F87" i="38"/>
  <c r="G87" i="38"/>
  <c r="H87" i="38"/>
  <c r="I87" i="38"/>
  <c r="J87" i="38"/>
  <c r="K87" i="38"/>
  <c r="E87" i="37"/>
  <c r="BH87" i="37"/>
  <c r="DJ87" i="37"/>
  <c r="DK87" i="37"/>
  <c r="FM87" i="37"/>
  <c r="FN87" i="37"/>
  <c r="HP87" i="37"/>
  <c r="HQ87" i="37"/>
  <c r="B129" i="42"/>
  <c r="C129" i="42"/>
  <c r="D129" i="42"/>
  <c r="M129" i="42" s="1"/>
  <c r="E129" i="42"/>
  <c r="N129" i="42" s="1"/>
  <c r="F129" i="42"/>
  <c r="O129" i="42" s="1"/>
  <c r="B130" i="42"/>
  <c r="C130" i="42"/>
  <c r="D130" i="42"/>
  <c r="M130" i="42" s="1"/>
  <c r="E130" i="42"/>
  <c r="N130" i="42" s="1"/>
  <c r="F130" i="42"/>
  <c r="O130" i="42" s="1"/>
  <c r="B88" i="42"/>
  <c r="C88" i="42"/>
  <c r="D88" i="42"/>
  <c r="M88" i="42" s="1"/>
  <c r="E88" i="42"/>
  <c r="N88" i="42" s="1"/>
  <c r="F88" i="42"/>
  <c r="O88" i="42" s="1"/>
  <c r="B89" i="42"/>
  <c r="C89" i="42"/>
  <c r="D89" i="42"/>
  <c r="M89" i="42" s="1"/>
  <c r="E89" i="42"/>
  <c r="N89" i="42" s="1"/>
  <c r="F89" i="42"/>
  <c r="O89" i="42" s="1"/>
  <c r="B122" i="38"/>
  <c r="C122" i="38"/>
  <c r="D122" i="38"/>
  <c r="E122" i="38"/>
  <c r="F122" i="38"/>
  <c r="G122" i="38"/>
  <c r="H122" i="38"/>
  <c r="I122" i="38"/>
  <c r="J122" i="38"/>
  <c r="K122" i="38"/>
  <c r="B123" i="38"/>
  <c r="C123" i="38"/>
  <c r="D123" i="38"/>
  <c r="E123" i="38"/>
  <c r="F123" i="38"/>
  <c r="G123" i="38"/>
  <c r="H123" i="38"/>
  <c r="I123" i="38"/>
  <c r="J123" i="38"/>
  <c r="K123" i="38"/>
  <c r="B81" i="37"/>
  <c r="C81" i="37"/>
  <c r="D81" i="37"/>
  <c r="E81" i="37"/>
  <c r="DJ81" i="37"/>
  <c r="DK81" i="37"/>
  <c r="FM81" i="37"/>
  <c r="FN81" i="37"/>
  <c r="HP81" i="37"/>
  <c r="HQ81" i="37"/>
  <c r="B82" i="37"/>
  <c r="C82" i="37"/>
  <c r="D82" i="37"/>
  <c r="E82" i="37"/>
  <c r="DJ82" i="37"/>
  <c r="DK82" i="37"/>
  <c r="FM82" i="37"/>
  <c r="FN82" i="37"/>
  <c r="HP82" i="37"/>
  <c r="HQ82" i="37"/>
  <c r="B81" i="38"/>
  <c r="C81" i="38"/>
  <c r="D81" i="38"/>
  <c r="E81" i="38"/>
  <c r="F81" i="38"/>
  <c r="G81" i="38"/>
  <c r="H81" i="38"/>
  <c r="I81" i="38"/>
  <c r="J81" i="38"/>
  <c r="K81" i="38"/>
  <c r="B82" i="38"/>
  <c r="C82" i="38"/>
  <c r="D82" i="38"/>
  <c r="E82" i="38"/>
  <c r="F82" i="38"/>
  <c r="G82" i="38"/>
  <c r="H82" i="38"/>
  <c r="I82" i="38"/>
  <c r="J82" i="38"/>
  <c r="K82" i="38"/>
  <c r="B83" i="38"/>
  <c r="C83" i="38"/>
  <c r="D83" i="38"/>
  <c r="E83" i="38"/>
  <c r="F83" i="38"/>
  <c r="G83" i="38"/>
  <c r="H83" i="38"/>
  <c r="I83" i="38"/>
  <c r="J83" i="38"/>
  <c r="K83" i="38"/>
  <c r="B94" i="38"/>
  <c r="C94" i="38"/>
  <c r="D94" i="38"/>
  <c r="E94" i="38"/>
  <c r="F94" i="38"/>
  <c r="G94" i="38"/>
  <c r="B95" i="38"/>
  <c r="C95" i="38"/>
  <c r="D95" i="38"/>
  <c r="E95" i="38"/>
  <c r="F95" i="38"/>
  <c r="G95" i="38"/>
  <c r="S24" i="52" l="1"/>
  <c r="R24" i="52"/>
  <c r="R23" i="52" s="1"/>
  <c r="R22" i="52" s="1"/>
  <c r="R21" i="52" s="1"/>
  <c r="R20" i="52" s="1"/>
  <c r="R19" i="52" s="1"/>
  <c r="Q24" i="52"/>
  <c r="M24" i="52"/>
  <c r="J24" i="52"/>
  <c r="J23" i="52" s="1"/>
  <c r="J22" i="52" s="1"/>
  <c r="J21" i="52" s="1"/>
  <c r="J20" i="52" s="1"/>
  <c r="J19" i="52" s="1"/>
  <c r="G24" i="52"/>
  <c r="D24" i="52"/>
  <c r="D23" i="52" s="1"/>
  <c r="D22" i="52" s="1"/>
  <c r="D21" i="52" s="1"/>
  <c r="D20" i="52" s="1"/>
  <c r="D19" i="52" s="1"/>
  <c r="U23" i="52"/>
  <c r="U22" i="52" s="1"/>
  <c r="U21" i="52" s="1"/>
  <c r="U20" i="52" s="1"/>
  <c r="U19" i="52" s="1"/>
  <c r="T23" i="52"/>
  <c r="T22" i="52" s="1"/>
  <c r="T21" i="52" s="1"/>
  <c r="T20" i="52" s="1"/>
  <c r="T19" i="52" s="1"/>
  <c r="S23" i="52"/>
  <c r="Q23" i="52"/>
  <c r="Q22" i="52" s="1"/>
  <c r="Q21" i="52" s="1"/>
  <c r="Q20" i="52" s="1"/>
  <c r="Q19" i="52" s="1"/>
  <c r="O23" i="52"/>
  <c r="O22" i="52" s="1"/>
  <c r="O21" i="52" s="1"/>
  <c r="O20" i="52" s="1"/>
  <c r="O19" i="52" s="1"/>
  <c r="N23" i="52"/>
  <c r="L23" i="52"/>
  <c r="L22" i="52" s="1"/>
  <c r="L21" i="52" s="1"/>
  <c r="L20" i="52" s="1"/>
  <c r="L19" i="52" s="1"/>
  <c r="K23" i="52"/>
  <c r="K22" i="52" s="1"/>
  <c r="K21" i="52" s="1"/>
  <c r="K20" i="52" s="1"/>
  <c r="K19" i="52" s="1"/>
  <c r="I23" i="52"/>
  <c r="H23" i="52"/>
  <c r="H22" i="52" s="1"/>
  <c r="H21" i="52" s="1"/>
  <c r="H20" i="52" s="1"/>
  <c r="H19" i="52" s="1"/>
  <c r="G23" i="52"/>
  <c r="F23" i="52"/>
  <c r="F22" i="52" s="1"/>
  <c r="F21" i="52" s="1"/>
  <c r="F20" i="52" s="1"/>
  <c r="F19" i="52" s="1"/>
  <c r="E23" i="52"/>
  <c r="S22" i="52"/>
  <c r="S21" i="52" s="1"/>
  <c r="S20" i="52" s="1"/>
  <c r="S19" i="52" s="1"/>
  <c r="N22" i="52"/>
  <c r="N21" i="52" s="1"/>
  <c r="N20" i="52" s="1"/>
  <c r="N19" i="52" s="1"/>
  <c r="I22" i="52"/>
  <c r="G22" i="52"/>
  <c r="G21" i="52" s="1"/>
  <c r="G20" i="52" s="1"/>
  <c r="G19" i="52" s="1"/>
  <c r="E22" i="52"/>
  <c r="E21" i="52" s="1"/>
  <c r="E20" i="52" s="1"/>
  <c r="E19" i="52" s="1"/>
  <c r="I21" i="52"/>
  <c r="I20" i="52" s="1"/>
  <c r="I19" i="52" s="1"/>
  <c r="S18" i="52"/>
  <c r="S17" i="52" s="1"/>
  <c r="S16" i="52" s="1"/>
  <c r="S15" i="52" s="1"/>
  <c r="S14" i="52" s="1"/>
  <c r="S13" i="52" s="1"/>
  <c r="R18" i="52"/>
  <c r="R17" i="52" s="1"/>
  <c r="R16" i="52" s="1"/>
  <c r="R15" i="52" s="1"/>
  <c r="R14" i="52" s="1"/>
  <c r="R13" i="52" s="1"/>
  <c r="Q18" i="52"/>
  <c r="M18" i="52"/>
  <c r="M17" i="52" s="1"/>
  <c r="M16" i="52" s="1"/>
  <c r="M15" i="52" s="1"/>
  <c r="M14" i="52" s="1"/>
  <c r="M13" i="52" s="1"/>
  <c r="J18" i="52"/>
  <c r="J17" i="52" s="1"/>
  <c r="J16" i="52" s="1"/>
  <c r="J15" i="52" s="1"/>
  <c r="J14" i="52" s="1"/>
  <c r="J13" i="52" s="1"/>
  <c r="G18" i="52"/>
  <c r="D18" i="52"/>
  <c r="U17" i="52"/>
  <c r="T17" i="52"/>
  <c r="Q17" i="52"/>
  <c r="Q16" i="52" s="1"/>
  <c r="Q15" i="52" s="1"/>
  <c r="Q14" i="52" s="1"/>
  <c r="Q13" i="52" s="1"/>
  <c r="O17" i="52"/>
  <c r="O16" i="52" s="1"/>
  <c r="O15" i="52" s="1"/>
  <c r="O14" i="52" s="1"/>
  <c r="O13" i="52" s="1"/>
  <c r="N17" i="52"/>
  <c r="N16" i="52" s="1"/>
  <c r="N15" i="52" s="1"/>
  <c r="N14" i="52" s="1"/>
  <c r="N13" i="52" s="1"/>
  <c r="L17" i="52"/>
  <c r="L16" i="52" s="1"/>
  <c r="L15" i="52" s="1"/>
  <c r="L14" i="52" s="1"/>
  <c r="L13" i="52" s="1"/>
  <c r="K17" i="52"/>
  <c r="K16" i="52" s="1"/>
  <c r="K15" i="52" s="1"/>
  <c r="K14" i="52" s="1"/>
  <c r="K13" i="52" s="1"/>
  <c r="I17" i="52"/>
  <c r="H17" i="52"/>
  <c r="H16" i="52" s="1"/>
  <c r="H15" i="52" s="1"/>
  <c r="H14" i="52" s="1"/>
  <c r="H13" i="52" s="1"/>
  <c r="G17" i="52"/>
  <c r="G16" i="52" s="1"/>
  <c r="G15" i="52" s="1"/>
  <c r="G14" i="52" s="1"/>
  <c r="G13" i="52" s="1"/>
  <c r="F17" i="52"/>
  <c r="F16" i="52" s="1"/>
  <c r="F15" i="52" s="1"/>
  <c r="F14" i="52" s="1"/>
  <c r="F13" i="52" s="1"/>
  <c r="E17" i="52"/>
  <c r="U16" i="52"/>
  <c r="T16" i="52"/>
  <c r="T15" i="52" s="1"/>
  <c r="T14" i="52" s="1"/>
  <c r="T13" i="52" s="1"/>
  <c r="I16" i="52"/>
  <c r="I15" i="52" s="1"/>
  <c r="I14" i="52" s="1"/>
  <c r="I13" i="52" s="1"/>
  <c r="E16" i="52"/>
  <c r="U15" i="52"/>
  <c r="U14" i="52" s="1"/>
  <c r="U13" i="52" s="1"/>
  <c r="E15" i="52"/>
  <c r="E14" i="52" s="1"/>
  <c r="E13" i="52" s="1"/>
  <c r="S12" i="52"/>
  <c r="S11" i="52" s="1"/>
  <c r="S10" i="52" s="1"/>
  <c r="S9" i="52" s="1"/>
  <c r="R12" i="52"/>
  <c r="R11" i="52" s="1"/>
  <c r="R10" i="52" s="1"/>
  <c r="R9" i="52" s="1"/>
  <c r="Q12" i="52"/>
  <c r="Q11" i="52" s="1"/>
  <c r="Q10" i="52" s="1"/>
  <c r="Q9" i="52" s="1"/>
  <c r="M12" i="52"/>
  <c r="J12" i="52"/>
  <c r="G12" i="52"/>
  <c r="D12" i="52"/>
  <c r="U11" i="52"/>
  <c r="U10" i="52" s="1"/>
  <c r="U9" i="52" s="1"/>
  <c r="T11" i="52"/>
  <c r="T10" i="52" s="1"/>
  <c r="T9" i="52" s="1"/>
  <c r="T8" i="52" s="1"/>
  <c r="O11" i="52"/>
  <c r="O10" i="52" s="1"/>
  <c r="O9" i="52" s="1"/>
  <c r="N11" i="52"/>
  <c r="N10" i="52" s="1"/>
  <c r="N9" i="52" s="1"/>
  <c r="M11" i="52"/>
  <c r="M10" i="52" s="1"/>
  <c r="M9" i="52" s="1"/>
  <c r="L11" i="52"/>
  <c r="L10" i="52" s="1"/>
  <c r="L9" i="52" s="1"/>
  <c r="K11" i="52"/>
  <c r="K10" i="52" s="1"/>
  <c r="K9" i="52" s="1"/>
  <c r="I11" i="52"/>
  <c r="I10" i="52" s="1"/>
  <c r="I9" i="52" s="1"/>
  <c r="H11" i="52"/>
  <c r="H10" i="52" s="1"/>
  <c r="H9" i="52" s="1"/>
  <c r="G11" i="52"/>
  <c r="G10" i="52" s="1"/>
  <c r="G9" i="52" s="1"/>
  <c r="F11" i="52"/>
  <c r="E11" i="52"/>
  <c r="E10" i="52" s="1"/>
  <c r="E9" i="52" s="1"/>
  <c r="D11" i="52"/>
  <c r="D10" i="52" s="1"/>
  <c r="D9" i="52" s="1"/>
  <c r="F10" i="52"/>
  <c r="F9" i="52" s="1"/>
  <c r="S26" i="51"/>
  <c r="M26" i="51"/>
  <c r="M25" i="51" s="1"/>
  <c r="M24" i="51" s="1"/>
  <c r="M23" i="51" s="1"/>
  <c r="M22" i="51" s="1"/>
  <c r="M21" i="51" s="1"/>
  <c r="J26" i="51"/>
  <c r="J25" i="51" s="1"/>
  <c r="J24" i="51" s="1"/>
  <c r="U25" i="51"/>
  <c r="U24" i="51" s="1"/>
  <c r="T25" i="51"/>
  <c r="T24" i="51" s="1"/>
  <c r="T23" i="51" s="1"/>
  <c r="T22" i="51" s="1"/>
  <c r="T21" i="51" s="1"/>
  <c r="S25" i="51"/>
  <c r="S24" i="51" s="1"/>
  <c r="S23" i="51" s="1"/>
  <c r="S22" i="51" s="1"/>
  <c r="S21" i="51" s="1"/>
  <c r="O25" i="51"/>
  <c r="O24" i="51" s="1"/>
  <c r="O23" i="51" s="1"/>
  <c r="O22" i="51" s="1"/>
  <c r="O21" i="51" s="1"/>
  <c r="N25" i="51"/>
  <c r="N24" i="51" s="1"/>
  <c r="L25" i="51"/>
  <c r="L24" i="51" s="1"/>
  <c r="L23" i="51" s="1"/>
  <c r="L22" i="51" s="1"/>
  <c r="L21" i="51" s="1"/>
  <c r="K25" i="51"/>
  <c r="K24" i="51" s="1"/>
  <c r="K23" i="51" s="1"/>
  <c r="K22" i="51" s="1"/>
  <c r="K21" i="51" s="1"/>
  <c r="U23" i="51"/>
  <c r="U22" i="51" s="1"/>
  <c r="U21" i="51" s="1"/>
  <c r="N23" i="51"/>
  <c r="N22" i="51" s="1"/>
  <c r="N21" i="51" s="1"/>
  <c r="J23" i="51"/>
  <c r="J22" i="51" s="1"/>
  <c r="J21" i="51" s="1"/>
  <c r="S20" i="51"/>
  <c r="M20" i="51"/>
  <c r="M19" i="51" s="1"/>
  <c r="M18" i="51" s="1"/>
  <c r="M17" i="51" s="1"/>
  <c r="M16" i="51" s="1"/>
  <c r="M15" i="51" s="1"/>
  <c r="J20" i="51"/>
  <c r="J19" i="51" s="1"/>
  <c r="J18" i="51" s="1"/>
  <c r="U19" i="51"/>
  <c r="U18" i="51" s="1"/>
  <c r="U17" i="51" s="1"/>
  <c r="U16" i="51" s="1"/>
  <c r="U15" i="51" s="1"/>
  <c r="T19" i="51"/>
  <c r="T18" i="51" s="1"/>
  <c r="T17" i="51" s="1"/>
  <c r="T16" i="51" s="1"/>
  <c r="T15" i="51" s="1"/>
  <c r="S19" i="51"/>
  <c r="S18" i="51" s="1"/>
  <c r="S17" i="51" s="1"/>
  <c r="S16" i="51" s="1"/>
  <c r="S15" i="51" s="1"/>
  <c r="O19" i="51"/>
  <c r="O18" i="51" s="1"/>
  <c r="O17" i="51" s="1"/>
  <c r="O16" i="51" s="1"/>
  <c r="O15" i="51" s="1"/>
  <c r="N19" i="51"/>
  <c r="N18" i="51" s="1"/>
  <c r="N17" i="51" s="1"/>
  <c r="N16" i="51" s="1"/>
  <c r="N15" i="51" s="1"/>
  <c r="L19" i="51"/>
  <c r="L18" i="51" s="1"/>
  <c r="L17" i="51" s="1"/>
  <c r="L16" i="51" s="1"/>
  <c r="K19" i="51"/>
  <c r="K18" i="51" s="1"/>
  <c r="K17" i="51" s="1"/>
  <c r="K16" i="51" s="1"/>
  <c r="K15" i="51" s="1"/>
  <c r="J17" i="51"/>
  <c r="J16" i="51" s="1"/>
  <c r="J15" i="51" s="1"/>
  <c r="L15" i="51"/>
  <c r="S14" i="51"/>
  <c r="S13" i="51" s="1"/>
  <c r="S12" i="51" s="1"/>
  <c r="S11" i="51" s="1"/>
  <c r="M14" i="51"/>
  <c r="M13" i="51" s="1"/>
  <c r="J14" i="51"/>
  <c r="J13" i="51" s="1"/>
  <c r="J12" i="51" s="1"/>
  <c r="J11" i="51" s="1"/>
  <c r="J10" i="51" s="1"/>
  <c r="U13" i="51"/>
  <c r="U12" i="51" s="1"/>
  <c r="U11" i="51" s="1"/>
  <c r="T13" i="51"/>
  <c r="T12" i="51" s="1"/>
  <c r="T11" i="51" s="1"/>
  <c r="O13" i="51"/>
  <c r="O12" i="51" s="1"/>
  <c r="O11" i="51" s="1"/>
  <c r="O10" i="51" s="1"/>
  <c r="N13" i="51"/>
  <c r="N12" i="51" s="1"/>
  <c r="N11" i="51" s="1"/>
  <c r="L13" i="51"/>
  <c r="L12" i="51" s="1"/>
  <c r="L11" i="51" s="1"/>
  <c r="K13" i="51"/>
  <c r="K12" i="51" s="1"/>
  <c r="K11" i="51" s="1"/>
  <c r="M12" i="51"/>
  <c r="M11" i="51" s="1"/>
  <c r="G11" i="51"/>
  <c r="I10" i="51"/>
  <c r="H10" i="51"/>
  <c r="N10" i="51" l="1"/>
  <c r="P24" i="52"/>
  <c r="P23" i="52" s="1"/>
  <c r="P22" i="52" s="1"/>
  <c r="P21" i="52" s="1"/>
  <c r="P20" i="52" s="1"/>
  <c r="P19" i="52" s="1"/>
  <c r="P12" i="52"/>
  <c r="P11" i="52" s="1"/>
  <c r="P10" i="52" s="1"/>
  <c r="P9" i="52" s="1"/>
  <c r="H8" i="52"/>
  <c r="S10" i="51"/>
  <c r="T10" i="51"/>
  <c r="K10" i="51"/>
  <c r="I8" i="52"/>
  <c r="K8" i="52"/>
  <c r="O8" i="52"/>
  <c r="Q8" i="52"/>
  <c r="P18" i="52"/>
  <c r="P17" i="52" s="1"/>
  <c r="P16" i="52" s="1"/>
  <c r="P15" i="52" s="1"/>
  <c r="P14" i="52" s="1"/>
  <c r="P13" i="52" s="1"/>
  <c r="P8" i="52" s="1"/>
  <c r="M23" i="52"/>
  <c r="M22" i="52" s="1"/>
  <c r="M21" i="52" s="1"/>
  <c r="M20" i="52" s="1"/>
  <c r="M19" i="52" s="1"/>
  <c r="M8" i="52" s="1"/>
  <c r="L10" i="51"/>
  <c r="F8" i="52"/>
  <c r="R8" i="52"/>
  <c r="U10" i="51"/>
  <c r="M10" i="51"/>
  <c r="E8" i="52"/>
  <c r="N8" i="52"/>
  <c r="U8" i="52"/>
  <c r="G8" i="52"/>
  <c r="L8" i="52"/>
  <c r="S8" i="52"/>
  <c r="J11" i="52"/>
  <c r="J10" i="52" s="1"/>
  <c r="J9" i="52" s="1"/>
  <c r="J8" i="52" s="1"/>
  <c r="D17" i="52"/>
  <c r="D16" i="52" s="1"/>
  <c r="D15" i="52" s="1"/>
  <c r="D14" i="52" s="1"/>
  <c r="D13" i="52" s="1"/>
  <c r="D8" i="52" s="1"/>
  <c r="AB53" i="48" l="1"/>
  <c r="Y53" i="48"/>
  <c r="V53" i="48"/>
  <c r="V52" i="48" s="1"/>
  <c r="V51" i="48" s="1"/>
  <c r="V50" i="48" s="1"/>
  <c r="V49" i="48" s="1"/>
  <c r="V48" i="48" s="1"/>
  <c r="S53" i="48"/>
  <c r="S52" i="48" s="1"/>
  <c r="S51" i="48" s="1"/>
  <c r="S50" i="48" s="1"/>
  <c r="S49" i="48" s="1"/>
  <c r="S48" i="48" s="1"/>
  <c r="J53" i="48"/>
  <c r="G53" i="48"/>
  <c r="G52" i="48" s="1"/>
  <c r="G51" i="48" s="1"/>
  <c r="F53" i="48"/>
  <c r="F52" i="48" s="1"/>
  <c r="F51" i="48" s="1"/>
  <c r="F50" i="48" s="1"/>
  <c r="F49" i="48" s="1"/>
  <c r="F48" i="48" s="1"/>
  <c r="E53" i="48"/>
  <c r="AD52" i="48"/>
  <c r="AC52" i="48"/>
  <c r="AC51" i="48" s="1"/>
  <c r="AC50" i="48" s="1"/>
  <c r="AC49" i="48" s="1"/>
  <c r="AC48" i="48" s="1"/>
  <c r="AB52" i="48"/>
  <c r="AB51" i="48" s="1"/>
  <c r="AB50" i="48" s="1"/>
  <c r="AB49" i="48" s="1"/>
  <c r="AB48" i="48" s="1"/>
  <c r="AA52" i="48"/>
  <c r="AA51" i="48" s="1"/>
  <c r="AA50" i="48" s="1"/>
  <c r="AA49" i="48" s="1"/>
  <c r="AA48" i="48" s="1"/>
  <c r="Z52" i="48"/>
  <c r="Y52" i="48"/>
  <c r="X52" i="48"/>
  <c r="X51" i="48" s="1"/>
  <c r="X50" i="48" s="1"/>
  <c r="X49" i="48" s="1"/>
  <c r="X48" i="48" s="1"/>
  <c r="W52" i="48"/>
  <c r="W51" i="48" s="1"/>
  <c r="W50" i="48" s="1"/>
  <c r="W49" i="48" s="1"/>
  <c r="W48" i="48" s="1"/>
  <c r="U52" i="48"/>
  <c r="T52" i="48"/>
  <c r="L52" i="48"/>
  <c r="L51" i="48" s="1"/>
  <c r="L50" i="48" s="1"/>
  <c r="L49" i="48" s="1"/>
  <c r="L48" i="48" s="1"/>
  <c r="K52" i="48"/>
  <c r="K51" i="48" s="1"/>
  <c r="K50" i="48" s="1"/>
  <c r="K49" i="48" s="1"/>
  <c r="K48" i="48" s="1"/>
  <c r="J52" i="48"/>
  <c r="I52" i="48"/>
  <c r="H52" i="48"/>
  <c r="H51" i="48" s="1"/>
  <c r="H50" i="48" s="1"/>
  <c r="H49" i="48" s="1"/>
  <c r="H48" i="48" s="1"/>
  <c r="AD51" i="48"/>
  <c r="Z51" i="48"/>
  <c r="Y51" i="48"/>
  <c r="Y50" i="48" s="1"/>
  <c r="Y49" i="48" s="1"/>
  <c r="Y48" i="48" s="1"/>
  <c r="U51" i="48"/>
  <c r="U50" i="48" s="1"/>
  <c r="U49" i="48" s="1"/>
  <c r="U48" i="48" s="1"/>
  <c r="U37" i="48" s="1"/>
  <c r="T51" i="48"/>
  <c r="T50" i="48" s="1"/>
  <c r="T49" i="48" s="1"/>
  <c r="T48" i="48" s="1"/>
  <c r="J51" i="48"/>
  <c r="I51" i="48"/>
  <c r="I50" i="48" s="1"/>
  <c r="I49" i="48" s="1"/>
  <c r="I48" i="48" s="1"/>
  <c r="AD50" i="48"/>
  <c r="AD49" i="48" s="1"/>
  <c r="AD48" i="48" s="1"/>
  <c r="Z50" i="48"/>
  <c r="J50" i="48"/>
  <c r="J49" i="48" s="1"/>
  <c r="J48" i="48" s="1"/>
  <c r="G50" i="48"/>
  <c r="G49" i="48" s="1"/>
  <c r="G48" i="48" s="1"/>
  <c r="Z49" i="48"/>
  <c r="Z48" i="48" s="1"/>
  <c r="AB47" i="48"/>
  <c r="AB46" i="48" s="1"/>
  <c r="AB45" i="48" s="1"/>
  <c r="AB44" i="48" s="1"/>
  <c r="AB43" i="48" s="1"/>
  <c r="AB42" i="48" s="1"/>
  <c r="Y47" i="48"/>
  <c r="Y46" i="48" s="1"/>
  <c r="Y45" i="48" s="1"/>
  <c r="Y44" i="48" s="1"/>
  <c r="Y43" i="48" s="1"/>
  <c r="Y42" i="48" s="1"/>
  <c r="V47" i="48"/>
  <c r="V46" i="48" s="1"/>
  <c r="V45" i="48" s="1"/>
  <c r="V44" i="48" s="1"/>
  <c r="V43" i="48" s="1"/>
  <c r="V42" i="48" s="1"/>
  <c r="S47" i="48"/>
  <c r="S46" i="48" s="1"/>
  <c r="J47" i="48"/>
  <c r="J46" i="48" s="1"/>
  <c r="J45" i="48" s="1"/>
  <c r="J44" i="48" s="1"/>
  <c r="J43" i="48" s="1"/>
  <c r="J42" i="48" s="1"/>
  <c r="G47" i="48"/>
  <c r="F47" i="48"/>
  <c r="R47" i="48" s="1"/>
  <c r="R46" i="48" s="1"/>
  <c r="R45" i="48" s="1"/>
  <c r="R44" i="48" s="1"/>
  <c r="R43" i="48" s="1"/>
  <c r="R42" i="48" s="1"/>
  <c r="E47" i="48"/>
  <c r="Q47" i="48" s="1"/>
  <c r="AD46" i="48"/>
  <c r="AD45" i="48" s="1"/>
  <c r="AD44" i="48" s="1"/>
  <c r="AC46" i="48"/>
  <c r="AC45" i="48" s="1"/>
  <c r="AC44" i="48" s="1"/>
  <c r="AC43" i="48" s="1"/>
  <c r="AC42" i="48" s="1"/>
  <c r="AA46" i="48"/>
  <c r="AA45" i="48" s="1"/>
  <c r="AA44" i="48" s="1"/>
  <c r="AA43" i="48" s="1"/>
  <c r="AA42" i="48" s="1"/>
  <c r="Z46" i="48"/>
  <c r="Z45" i="48" s="1"/>
  <c r="Z44" i="48" s="1"/>
  <c r="Z43" i="48" s="1"/>
  <c r="Z42" i="48" s="1"/>
  <c r="X46" i="48"/>
  <c r="W46" i="48"/>
  <c r="W45" i="48" s="1"/>
  <c r="W44" i="48" s="1"/>
  <c r="W43" i="48" s="1"/>
  <c r="W42" i="48" s="1"/>
  <c r="U46" i="48"/>
  <c r="U45" i="48" s="1"/>
  <c r="U44" i="48" s="1"/>
  <c r="T46" i="48"/>
  <c r="L46" i="48"/>
  <c r="L45" i="48" s="1"/>
  <c r="L44" i="48" s="1"/>
  <c r="L43" i="48" s="1"/>
  <c r="L42" i="48" s="1"/>
  <c r="K46" i="48"/>
  <c r="K45" i="48" s="1"/>
  <c r="K44" i="48" s="1"/>
  <c r="K43" i="48" s="1"/>
  <c r="K42" i="48" s="1"/>
  <c r="I46" i="48"/>
  <c r="H46" i="48"/>
  <c r="H45" i="48" s="1"/>
  <c r="H44" i="48" s="1"/>
  <c r="H43" i="48" s="1"/>
  <c r="H42" i="48" s="1"/>
  <c r="G46" i="48"/>
  <c r="G45" i="48" s="1"/>
  <c r="G44" i="48" s="1"/>
  <c r="G43" i="48" s="1"/>
  <c r="G42" i="48" s="1"/>
  <c r="F46" i="48"/>
  <c r="F45" i="48" s="1"/>
  <c r="F44" i="48" s="1"/>
  <c r="F43" i="48" s="1"/>
  <c r="F42" i="48" s="1"/>
  <c r="X45" i="48"/>
  <c r="X44" i="48" s="1"/>
  <c r="X43" i="48" s="1"/>
  <c r="X42" i="48" s="1"/>
  <c r="T45" i="48"/>
  <c r="T44" i="48" s="1"/>
  <c r="T43" i="48" s="1"/>
  <c r="T42" i="48" s="1"/>
  <c r="S45" i="48"/>
  <c r="I45" i="48"/>
  <c r="I44" i="48" s="1"/>
  <c r="I43" i="48" s="1"/>
  <c r="S44" i="48"/>
  <c r="S43" i="48" s="1"/>
  <c r="S42" i="48" s="1"/>
  <c r="AD43" i="48"/>
  <c r="AD42" i="48" s="1"/>
  <c r="U43" i="48"/>
  <c r="U42" i="48" s="1"/>
  <c r="I42" i="48"/>
  <c r="AB41" i="48"/>
  <c r="AB40" i="48" s="1"/>
  <c r="Y41" i="48"/>
  <c r="Y40" i="48" s="1"/>
  <c r="Y39" i="48" s="1"/>
  <c r="Y38" i="48" s="1"/>
  <c r="V41" i="48"/>
  <c r="V40" i="48" s="1"/>
  <c r="V39" i="48" s="1"/>
  <c r="V38" i="48" s="1"/>
  <c r="S41" i="48"/>
  <c r="S40" i="48" s="1"/>
  <c r="S39" i="48" s="1"/>
  <c r="S38" i="48" s="1"/>
  <c r="J41" i="48"/>
  <c r="J40" i="48" s="1"/>
  <c r="J39" i="48" s="1"/>
  <c r="J38" i="48" s="1"/>
  <c r="J37" i="48" s="1"/>
  <c r="G41" i="48"/>
  <c r="F41" i="48"/>
  <c r="R41" i="48" s="1"/>
  <c r="R40" i="48" s="1"/>
  <c r="R39" i="48" s="1"/>
  <c r="R38" i="48" s="1"/>
  <c r="E41" i="48"/>
  <c r="Q41" i="48" s="1"/>
  <c r="AD40" i="48"/>
  <c r="AD39" i="48" s="1"/>
  <c r="AD38" i="48" s="1"/>
  <c r="AC40" i="48"/>
  <c r="AC39" i="48" s="1"/>
  <c r="AC38" i="48" s="1"/>
  <c r="AA40" i="48"/>
  <c r="Z40" i="48"/>
  <c r="Z39" i="48" s="1"/>
  <c r="Z38" i="48" s="1"/>
  <c r="X40" i="48"/>
  <c r="X39" i="48" s="1"/>
  <c r="X38" i="48" s="1"/>
  <c r="W40" i="48"/>
  <c r="U40" i="48"/>
  <c r="U39" i="48" s="1"/>
  <c r="U38" i="48" s="1"/>
  <c r="T40" i="48"/>
  <c r="T39" i="48" s="1"/>
  <c r="T38" i="48" s="1"/>
  <c r="L40" i="48"/>
  <c r="K40" i="48"/>
  <c r="K39" i="48" s="1"/>
  <c r="K38" i="48" s="1"/>
  <c r="I40" i="48"/>
  <c r="I39" i="48" s="1"/>
  <c r="I38" i="48" s="1"/>
  <c r="H40" i="48"/>
  <c r="G40" i="48"/>
  <c r="G39" i="48" s="1"/>
  <c r="G38" i="48" s="1"/>
  <c r="F40" i="48"/>
  <c r="E40" i="48"/>
  <c r="E39" i="48" s="1"/>
  <c r="E38" i="48" s="1"/>
  <c r="AB39" i="48"/>
  <c r="AB38" i="48" s="1"/>
  <c r="AA39" i="48"/>
  <c r="W39" i="48"/>
  <c r="W38" i="48" s="1"/>
  <c r="L39" i="48"/>
  <c r="L38" i="48" s="1"/>
  <c r="L37" i="48" s="1"/>
  <c r="H39" i="48"/>
  <c r="F39" i="48"/>
  <c r="F38" i="48" s="1"/>
  <c r="AA38" i="48"/>
  <c r="H38" i="48"/>
  <c r="AB27" i="48"/>
  <c r="Y27" i="48"/>
  <c r="Y26" i="48" s="1"/>
  <c r="Y25" i="48" s="1"/>
  <c r="V27" i="48"/>
  <c r="V26" i="48" s="1"/>
  <c r="V25" i="48" s="1"/>
  <c r="V24" i="48" s="1"/>
  <c r="V23" i="48" s="1"/>
  <c r="V22" i="48" s="1"/>
  <c r="S27" i="48"/>
  <c r="R27" i="48"/>
  <c r="R26" i="48" s="1"/>
  <c r="R25" i="48" s="1"/>
  <c r="R24" i="48" s="1"/>
  <c r="R23" i="48" s="1"/>
  <c r="R22" i="48" s="1"/>
  <c r="Q27" i="48"/>
  <c r="J27" i="48"/>
  <c r="G27" i="48"/>
  <c r="G26" i="48" s="1"/>
  <c r="F27" i="48"/>
  <c r="F26" i="48" s="1"/>
  <c r="F25" i="48" s="1"/>
  <c r="F24" i="48" s="1"/>
  <c r="F23" i="48" s="1"/>
  <c r="F22" i="48" s="1"/>
  <c r="E27" i="48"/>
  <c r="AD26" i="48"/>
  <c r="AC26" i="48"/>
  <c r="AC25" i="48" s="1"/>
  <c r="AB26" i="48"/>
  <c r="AB25" i="48" s="1"/>
  <c r="AA26" i="48"/>
  <c r="Z26" i="48"/>
  <c r="X26" i="48"/>
  <c r="X25" i="48" s="1"/>
  <c r="X24" i="48" s="1"/>
  <c r="X23" i="48" s="1"/>
  <c r="X22" i="48" s="1"/>
  <c r="W26" i="48"/>
  <c r="W25" i="48" s="1"/>
  <c r="W24" i="48" s="1"/>
  <c r="W23" i="48" s="1"/>
  <c r="W22" i="48" s="1"/>
  <c r="U26" i="48"/>
  <c r="T26" i="48"/>
  <c r="T25" i="48" s="1"/>
  <c r="S26" i="48"/>
  <c r="S25" i="48" s="1"/>
  <c r="L26" i="48"/>
  <c r="L25" i="48" s="1"/>
  <c r="K26" i="48"/>
  <c r="J26" i="48"/>
  <c r="I26" i="48"/>
  <c r="I25" i="48" s="1"/>
  <c r="I24" i="48" s="1"/>
  <c r="I23" i="48" s="1"/>
  <c r="H26" i="48"/>
  <c r="H25" i="48" s="1"/>
  <c r="H24" i="48" s="1"/>
  <c r="H23" i="48" s="1"/>
  <c r="H22" i="48" s="1"/>
  <c r="E26" i="48"/>
  <c r="E25" i="48" s="1"/>
  <c r="AD25" i="48"/>
  <c r="AD24" i="48" s="1"/>
  <c r="AD23" i="48" s="1"/>
  <c r="AD22" i="48" s="1"/>
  <c r="AA25" i="48"/>
  <c r="AA24" i="48" s="1"/>
  <c r="AA23" i="48" s="1"/>
  <c r="AA22" i="48" s="1"/>
  <c r="Z25" i="48"/>
  <c r="Z24" i="48" s="1"/>
  <c r="Z23" i="48" s="1"/>
  <c r="Z22" i="48" s="1"/>
  <c r="U25" i="48"/>
  <c r="U24" i="48" s="1"/>
  <c r="U23" i="48" s="1"/>
  <c r="U22" i="48" s="1"/>
  <c r="K25" i="48"/>
  <c r="K24" i="48" s="1"/>
  <c r="K23" i="48" s="1"/>
  <c r="K22" i="48" s="1"/>
  <c r="J25" i="48"/>
  <c r="J24" i="48" s="1"/>
  <c r="J23" i="48" s="1"/>
  <c r="J22" i="48" s="1"/>
  <c r="G25" i="48"/>
  <c r="G24" i="48" s="1"/>
  <c r="G23" i="48" s="1"/>
  <c r="G22" i="48" s="1"/>
  <c r="AC24" i="48"/>
  <c r="AC23" i="48" s="1"/>
  <c r="AB24" i="48"/>
  <c r="AB23" i="48" s="1"/>
  <c r="AB22" i="48" s="1"/>
  <c r="Y24" i="48"/>
  <c r="Y23" i="48" s="1"/>
  <c r="Y22" i="48" s="1"/>
  <c r="T24" i="48"/>
  <c r="T23" i="48" s="1"/>
  <c r="T22" i="48" s="1"/>
  <c r="T11" i="48" s="1"/>
  <c r="S24" i="48"/>
  <c r="S23" i="48" s="1"/>
  <c r="S22" i="48" s="1"/>
  <c r="L24" i="48"/>
  <c r="L23" i="48" s="1"/>
  <c r="E24" i="48"/>
  <c r="E23" i="48" s="1"/>
  <c r="E22" i="48" s="1"/>
  <c r="AC22" i="48"/>
  <c r="L22" i="48"/>
  <c r="I22" i="48"/>
  <c r="AB21" i="48"/>
  <c r="AB20" i="48" s="1"/>
  <c r="AB19" i="48" s="1"/>
  <c r="AB18" i="48" s="1"/>
  <c r="AB17" i="48" s="1"/>
  <c r="Y21" i="48"/>
  <c r="V21" i="48"/>
  <c r="V20" i="48" s="1"/>
  <c r="V19" i="48" s="1"/>
  <c r="V18" i="48" s="1"/>
  <c r="V17" i="48" s="1"/>
  <c r="V16" i="48" s="1"/>
  <c r="S21" i="48"/>
  <c r="S20" i="48" s="1"/>
  <c r="R21" i="48"/>
  <c r="P21" i="48" s="1"/>
  <c r="Q21" i="48"/>
  <c r="J21" i="48"/>
  <c r="J20" i="48" s="1"/>
  <c r="J19" i="48" s="1"/>
  <c r="J18" i="48" s="1"/>
  <c r="J17" i="48" s="1"/>
  <c r="J16" i="48" s="1"/>
  <c r="G21" i="48"/>
  <c r="F21" i="48"/>
  <c r="F20" i="48" s="1"/>
  <c r="F19" i="48" s="1"/>
  <c r="F18" i="48" s="1"/>
  <c r="F17" i="48" s="1"/>
  <c r="F16" i="48" s="1"/>
  <c r="E21" i="48"/>
  <c r="AD20" i="48"/>
  <c r="AD19" i="48" s="1"/>
  <c r="AD18" i="48" s="1"/>
  <c r="AD17" i="48" s="1"/>
  <c r="AD16" i="48" s="1"/>
  <c r="AC20" i="48"/>
  <c r="AC19" i="48" s="1"/>
  <c r="AC18" i="48" s="1"/>
  <c r="AC17" i="48" s="1"/>
  <c r="AA20" i="48"/>
  <c r="AA19" i="48" s="1"/>
  <c r="AA18" i="48" s="1"/>
  <c r="Z20" i="48"/>
  <c r="Z19" i="48" s="1"/>
  <c r="Y20" i="48"/>
  <c r="Y19" i="48" s="1"/>
  <c r="Y18" i="48" s="1"/>
  <c r="Y17" i="48" s="1"/>
  <c r="Y16" i="48" s="1"/>
  <c r="X20" i="48"/>
  <c r="W20" i="48"/>
  <c r="W19" i="48" s="1"/>
  <c r="W18" i="48" s="1"/>
  <c r="U20" i="48"/>
  <c r="U19" i="48" s="1"/>
  <c r="U18" i="48" s="1"/>
  <c r="U17" i="48" s="1"/>
  <c r="U16" i="48" s="1"/>
  <c r="T20" i="48"/>
  <c r="T19" i="48" s="1"/>
  <c r="T18" i="48" s="1"/>
  <c r="T17" i="48" s="1"/>
  <c r="T16" i="48" s="1"/>
  <c r="Q20" i="48"/>
  <c r="Q19" i="48" s="1"/>
  <c r="Q18" i="48" s="1"/>
  <c r="Q17" i="48" s="1"/>
  <c r="Q16" i="48" s="1"/>
  <c r="P20" i="48"/>
  <c r="P19" i="48" s="1"/>
  <c r="P18" i="48" s="1"/>
  <c r="P17" i="48" s="1"/>
  <c r="P16" i="48" s="1"/>
  <c r="L20" i="48"/>
  <c r="K20" i="48"/>
  <c r="K19" i="48" s="1"/>
  <c r="K18" i="48" s="1"/>
  <c r="K17" i="48" s="1"/>
  <c r="K16" i="48" s="1"/>
  <c r="I20" i="48"/>
  <c r="I19" i="48" s="1"/>
  <c r="I18" i="48" s="1"/>
  <c r="I17" i="48" s="1"/>
  <c r="I16" i="48" s="1"/>
  <c r="H20" i="48"/>
  <c r="G20" i="48"/>
  <c r="G19" i="48" s="1"/>
  <c r="G18" i="48" s="1"/>
  <c r="G17" i="48" s="1"/>
  <c r="G16" i="48" s="1"/>
  <c r="E20" i="48"/>
  <c r="X19" i="48"/>
  <c r="X18" i="48" s="1"/>
  <c r="X17" i="48" s="1"/>
  <c r="S19" i="48"/>
  <c r="L19" i="48"/>
  <c r="H19" i="48"/>
  <c r="H18" i="48" s="1"/>
  <c r="H17" i="48" s="1"/>
  <c r="H16" i="48" s="1"/>
  <c r="E19" i="48"/>
  <c r="E18" i="48" s="1"/>
  <c r="E17" i="48" s="1"/>
  <c r="E16" i="48" s="1"/>
  <c r="Z18" i="48"/>
  <c r="Z17" i="48" s="1"/>
  <c r="Z16" i="48" s="1"/>
  <c r="S18" i="48"/>
  <c r="S17" i="48" s="1"/>
  <c r="S16" i="48" s="1"/>
  <c r="L18" i="48"/>
  <c r="L17" i="48" s="1"/>
  <c r="L16" i="48" s="1"/>
  <c r="AA17" i="48"/>
  <c r="W17" i="48"/>
  <c r="W16" i="48" s="1"/>
  <c r="AC16" i="48"/>
  <c r="AB16" i="48"/>
  <c r="AA16" i="48"/>
  <c r="X16" i="48"/>
  <c r="AB15" i="48"/>
  <c r="AB14" i="48" s="1"/>
  <c r="Y15" i="48"/>
  <c r="V15" i="48"/>
  <c r="V14" i="48" s="1"/>
  <c r="V13" i="48" s="1"/>
  <c r="V12" i="48" s="1"/>
  <c r="S15" i="48"/>
  <c r="S14" i="48" s="1"/>
  <c r="R15" i="48"/>
  <c r="P15" i="48" s="1"/>
  <c r="P14" i="48" s="1"/>
  <c r="P13" i="48" s="1"/>
  <c r="P12" i="48" s="1"/>
  <c r="Q15" i="48"/>
  <c r="J15" i="48"/>
  <c r="G15" i="48"/>
  <c r="G14" i="48" s="1"/>
  <c r="G13" i="48" s="1"/>
  <c r="G12" i="48" s="1"/>
  <c r="F15" i="48"/>
  <c r="F14" i="48" s="1"/>
  <c r="F13" i="48" s="1"/>
  <c r="F12" i="48" s="1"/>
  <c r="E15" i="48"/>
  <c r="D15" i="48" s="1"/>
  <c r="D14" i="48" s="1"/>
  <c r="D13" i="48" s="1"/>
  <c r="D12" i="48" s="1"/>
  <c r="AD14" i="48"/>
  <c r="AD13" i="48" s="1"/>
  <c r="AD12" i="48" s="1"/>
  <c r="AC14" i="48"/>
  <c r="AC13" i="48" s="1"/>
  <c r="AC12" i="48" s="1"/>
  <c r="AC11" i="48" s="1"/>
  <c r="AA14" i="48"/>
  <c r="Z14" i="48"/>
  <c r="Z13" i="48" s="1"/>
  <c r="Z12" i="48" s="1"/>
  <c r="Y14" i="48"/>
  <c r="Y13" i="48" s="1"/>
  <c r="X14" i="48"/>
  <c r="W14" i="48"/>
  <c r="W13" i="48" s="1"/>
  <c r="W12" i="48" s="1"/>
  <c r="U14" i="48"/>
  <c r="U13" i="48" s="1"/>
  <c r="U12" i="48" s="1"/>
  <c r="U11" i="48" s="1"/>
  <c r="T14" i="48"/>
  <c r="T13" i="48" s="1"/>
  <c r="R14" i="48"/>
  <c r="Q14" i="48"/>
  <c r="Q13" i="48" s="1"/>
  <c r="Q12" i="48" s="1"/>
  <c r="L14" i="48"/>
  <c r="L13" i="48" s="1"/>
  <c r="L12" i="48" s="1"/>
  <c r="L11" i="48" s="1"/>
  <c r="K14" i="48"/>
  <c r="J14" i="48"/>
  <c r="J13" i="48" s="1"/>
  <c r="J12" i="48" s="1"/>
  <c r="I14" i="48"/>
  <c r="I13" i="48" s="1"/>
  <c r="I12" i="48" s="1"/>
  <c r="I11" i="48" s="1"/>
  <c r="H14" i="48"/>
  <c r="H13" i="48" s="1"/>
  <c r="H12" i="48" s="1"/>
  <c r="H11" i="48" s="1"/>
  <c r="AB13" i="48"/>
  <c r="AB12" i="48" s="1"/>
  <c r="AB11" i="48" s="1"/>
  <c r="AA13" i="48"/>
  <c r="AA12" i="48" s="1"/>
  <c r="AA11" i="48" s="1"/>
  <c r="X13" i="48"/>
  <c r="S13" i="48"/>
  <c r="S12" i="48" s="1"/>
  <c r="R13" i="48"/>
  <c r="R12" i="48" s="1"/>
  <c r="K13" i="48"/>
  <c r="K12" i="48" s="1"/>
  <c r="Y12" i="48"/>
  <c r="Y11" i="48" s="1"/>
  <c r="X12" i="48"/>
  <c r="X11" i="48" s="1"/>
  <c r="T12" i="48"/>
  <c r="X10" i="48"/>
  <c r="W10" i="48"/>
  <c r="W11" i="48" l="1"/>
  <c r="G37" i="48"/>
  <c r="D21" i="48"/>
  <c r="D20" i="48" s="1"/>
  <c r="D19" i="48" s="1"/>
  <c r="D18" i="48" s="1"/>
  <c r="D17" i="48" s="1"/>
  <c r="D16" i="48" s="1"/>
  <c r="Z11" i="48"/>
  <c r="AD11" i="48"/>
  <c r="K37" i="48"/>
  <c r="AA37" i="48"/>
  <c r="S11" i="48"/>
  <c r="Q53" i="48"/>
  <c r="Q52" i="48" s="1"/>
  <c r="Q51" i="48" s="1"/>
  <c r="Q50" i="48" s="1"/>
  <c r="Q49" i="48" s="1"/>
  <c r="Q48" i="48" s="1"/>
  <c r="E52" i="48"/>
  <c r="E51" i="48" s="1"/>
  <c r="E50" i="48" s="1"/>
  <c r="E49" i="48" s="1"/>
  <c r="E48" i="48" s="1"/>
  <c r="W37" i="48"/>
  <c r="J11" i="48"/>
  <c r="P27" i="48"/>
  <c r="P26" i="48" s="1"/>
  <c r="P25" i="48" s="1"/>
  <c r="P24" i="48" s="1"/>
  <c r="P23" i="48" s="1"/>
  <c r="P22" i="48" s="1"/>
  <c r="P11" i="48" s="1"/>
  <c r="Q26" i="48"/>
  <c r="Q25" i="48" s="1"/>
  <c r="Q24" i="48" s="1"/>
  <c r="Q23" i="48" s="1"/>
  <c r="Q22" i="48" s="1"/>
  <c r="Q11" i="48" s="1"/>
  <c r="Y37" i="48"/>
  <c r="H37" i="48"/>
  <c r="G11" i="48"/>
  <c r="K11" i="48"/>
  <c r="E14" i="48"/>
  <c r="E13" i="48" s="1"/>
  <c r="E12" i="48" s="1"/>
  <c r="E11" i="48" s="1"/>
  <c r="AB37" i="48"/>
  <c r="F37" i="48"/>
  <c r="F11" i="48"/>
  <c r="R20" i="48"/>
  <c r="R19" i="48" s="1"/>
  <c r="R18" i="48" s="1"/>
  <c r="R17" i="48" s="1"/>
  <c r="R16" i="48" s="1"/>
  <c r="R11" i="48" s="1"/>
  <c r="T37" i="48"/>
  <c r="AD37" i="48"/>
  <c r="Z37" i="48"/>
  <c r="S37" i="48"/>
  <c r="AC37" i="48"/>
  <c r="D27" i="48"/>
  <c r="D26" i="48" s="1"/>
  <c r="D25" i="48" s="1"/>
  <c r="D24" i="48" s="1"/>
  <c r="D23" i="48" s="1"/>
  <c r="D22" i="48" s="1"/>
  <c r="I37" i="48"/>
  <c r="X37" i="48"/>
  <c r="E46" i="48"/>
  <c r="E45" i="48" s="1"/>
  <c r="E44" i="48" s="1"/>
  <c r="E43" i="48" s="1"/>
  <c r="E42" i="48" s="1"/>
  <c r="E37" i="48" s="1"/>
  <c r="Q40" i="48"/>
  <c r="Q39" i="48" s="1"/>
  <c r="Q38" i="48" s="1"/>
  <c r="P41" i="48"/>
  <c r="P40" i="48" s="1"/>
  <c r="P39" i="48" s="1"/>
  <c r="P38" i="48" s="1"/>
  <c r="Q46" i="48"/>
  <c r="Q45" i="48" s="1"/>
  <c r="Q44" i="48" s="1"/>
  <c r="Q43" i="48" s="1"/>
  <c r="Q42" i="48" s="1"/>
  <c r="P47" i="48"/>
  <c r="P46" i="48" s="1"/>
  <c r="P45" i="48" s="1"/>
  <c r="P44" i="48" s="1"/>
  <c r="P43" i="48" s="1"/>
  <c r="P42" i="48" s="1"/>
  <c r="V37" i="48"/>
  <c r="R53" i="48"/>
  <c r="R52" i="48" s="1"/>
  <c r="R51" i="48" s="1"/>
  <c r="R50" i="48" s="1"/>
  <c r="R49" i="48" s="1"/>
  <c r="R48" i="48" s="1"/>
  <c r="R37" i="48" s="1"/>
  <c r="D41" i="48"/>
  <c r="D40" i="48" s="1"/>
  <c r="D39" i="48" s="1"/>
  <c r="D38" i="48" s="1"/>
  <c r="D47" i="48"/>
  <c r="D46" i="48" s="1"/>
  <c r="D45" i="48" s="1"/>
  <c r="D44" i="48" s="1"/>
  <c r="D43" i="48" s="1"/>
  <c r="D42" i="48" s="1"/>
  <c r="D53" i="48"/>
  <c r="D52" i="48" s="1"/>
  <c r="D51" i="48" s="1"/>
  <c r="D50" i="48" s="1"/>
  <c r="D49" i="48" s="1"/>
  <c r="D48" i="48" s="1"/>
  <c r="D11" i="48"/>
  <c r="V11" i="48"/>
  <c r="D37" i="48" l="1"/>
  <c r="Q37" i="48"/>
  <c r="P53" i="48"/>
  <c r="P52" i="48" s="1"/>
  <c r="P51" i="48" s="1"/>
  <c r="P50" i="48" s="1"/>
  <c r="P49" i="48" s="1"/>
  <c r="P48" i="48" s="1"/>
  <c r="P37" i="48" s="1"/>
  <c r="G145" i="42" l="1"/>
  <c r="H145" i="42"/>
  <c r="I145" i="42"/>
  <c r="J145" i="42"/>
  <c r="K145" i="42"/>
  <c r="L145" i="42"/>
  <c r="G136" i="42"/>
  <c r="H136" i="42"/>
  <c r="I136" i="42"/>
  <c r="J136" i="42"/>
  <c r="K136" i="42"/>
  <c r="L136" i="42"/>
  <c r="G132" i="42"/>
  <c r="H132" i="42"/>
  <c r="I132" i="42"/>
  <c r="J132" i="42"/>
  <c r="K132" i="42"/>
  <c r="L132" i="42"/>
  <c r="G119" i="42"/>
  <c r="H119" i="42"/>
  <c r="I119" i="42"/>
  <c r="J119" i="42"/>
  <c r="K119" i="42"/>
  <c r="L119" i="42"/>
  <c r="G116" i="42"/>
  <c r="H116" i="42"/>
  <c r="I116" i="42"/>
  <c r="J116" i="42"/>
  <c r="K116" i="42"/>
  <c r="L116" i="42"/>
  <c r="G91" i="42"/>
  <c r="H91" i="42"/>
  <c r="I91" i="42"/>
  <c r="J91" i="42"/>
  <c r="K91" i="42"/>
  <c r="L91" i="42"/>
  <c r="G82" i="42"/>
  <c r="H82" i="42"/>
  <c r="I82" i="42"/>
  <c r="J82" i="42"/>
  <c r="K82" i="42"/>
  <c r="L82" i="42"/>
  <c r="G72" i="42"/>
  <c r="H72" i="42"/>
  <c r="I72" i="42"/>
  <c r="J72" i="42"/>
  <c r="K72" i="42"/>
  <c r="L72" i="42"/>
  <c r="G67" i="42"/>
  <c r="H67" i="42"/>
  <c r="I67" i="42"/>
  <c r="J67" i="42"/>
  <c r="K67" i="42"/>
  <c r="L67" i="42"/>
  <c r="G47" i="42"/>
  <c r="H47" i="42"/>
  <c r="I47" i="42"/>
  <c r="J47" i="42"/>
  <c r="K47" i="42"/>
  <c r="L47" i="42"/>
  <c r="G25" i="42"/>
  <c r="H25" i="42"/>
  <c r="I25" i="42"/>
  <c r="J25" i="42"/>
  <c r="K25" i="42"/>
  <c r="L25" i="42"/>
  <c r="G23" i="42"/>
  <c r="H23" i="42"/>
  <c r="I23" i="42"/>
  <c r="J23" i="42"/>
  <c r="K23" i="42"/>
  <c r="L23" i="42"/>
  <c r="G16" i="42"/>
  <c r="H16" i="42"/>
  <c r="I16" i="42"/>
  <c r="J16" i="42"/>
  <c r="K16" i="42"/>
  <c r="L16" i="42"/>
  <c r="G11" i="42"/>
  <c r="H11" i="42"/>
  <c r="I11" i="42"/>
  <c r="J11" i="42"/>
  <c r="K11" i="42"/>
  <c r="L11" i="42"/>
  <c r="D150" i="42"/>
  <c r="E150" i="42"/>
  <c r="F150" i="42"/>
  <c r="D151" i="42"/>
  <c r="E151" i="42"/>
  <c r="F151" i="42"/>
  <c r="D12" i="42"/>
  <c r="M12" i="42" s="1"/>
  <c r="E12" i="42"/>
  <c r="N12" i="42" s="1"/>
  <c r="F12" i="42"/>
  <c r="O12" i="42" s="1"/>
  <c r="D13" i="42"/>
  <c r="M13" i="42" s="1"/>
  <c r="E13" i="42"/>
  <c r="N13" i="42" s="1"/>
  <c r="F13" i="42"/>
  <c r="O13" i="42" s="1"/>
  <c r="D14" i="42"/>
  <c r="E14" i="42"/>
  <c r="N14" i="42" s="1"/>
  <c r="F14" i="42"/>
  <c r="O14" i="42" s="1"/>
  <c r="D15" i="42"/>
  <c r="M15" i="42" s="1"/>
  <c r="E15" i="42"/>
  <c r="N15" i="42" s="1"/>
  <c r="F15" i="42"/>
  <c r="O15" i="42" s="1"/>
  <c r="D17" i="42"/>
  <c r="M17" i="42" s="1"/>
  <c r="E17" i="42"/>
  <c r="N17" i="42" s="1"/>
  <c r="F17" i="42"/>
  <c r="O17" i="42" s="1"/>
  <c r="D18" i="42"/>
  <c r="M18" i="42" s="1"/>
  <c r="E18" i="42"/>
  <c r="N18" i="42" s="1"/>
  <c r="F18" i="42"/>
  <c r="O18" i="42" s="1"/>
  <c r="D19" i="42"/>
  <c r="M19" i="42" s="1"/>
  <c r="E19" i="42"/>
  <c r="N19" i="42" s="1"/>
  <c r="F19" i="42"/>
  <c r="O19" i="42" s="1"/>
  <c r="D20" i="42"/>
  <c r="M20" i="42" s="1"/>
  <c r="E20" i="42"/>
  <c r="N20" i="42" s="1"/>
  <c r="F20" i="42"/>
  <c r="O20" i="42" s="1"/>
  <c r="D21" i="42"/>
  <c r="M21" i="42" s="1"/>
  <c r="E21" i="42"/>
  <c r="N21" i="42" s="1"/>
  <c r="F21" i="42"/>
  <c r="O21" i="42" s="1"/>
  <c r="D22" i="42"/>
  <c r="M22" i="42" s="1"/>
  <c r="E22" i="42"/>
  <c r="N22" i="42" s="1"/>
  <c r="F22" i="42"/>
  <c r="O22" i="42" s="1"/>
  <c r="D24" i="42"/>
  <c r="M24" i="42" s="1"/>
  <c r="M23" i="42" s="1"/>
  <c r="E24" i="42"/>
  <c r="F24" i="42"/>
  <c r="O24" i="42" s="1"/>
  <c r="O23" i="42" s="1"/>
  <c r="D26" i="42"/>
  <c r="M26" i="42" s="1"/>
  <c r="E26" i="42"/>
  <c r="N26" i="42" s="1"/>
  <c r="F26" i="42"/>
  <c r="O26" i="42" s="1"/>
  <c r="D28" i="42"/>
  <c r="M28" i="42" s="1"/>
  <c r="E28" i="42"/>
  <c r="N28" i="42" s="1"/>
  <c r="F28" i="42"/>
  <c r="O28" i="42" s="1"/>
  <c r="D29" i="42"/>
  <c r="M29" i="42" s="1"/>
  <c r="E29" i="42"/>
  <c r="N29" i="42" s="1"/>
  <c r="F29" i="42"/>
  <c r="O29" i="42" s="1"/>
  <c r="D30" i="42"/>
  <c r="M30" i="42" s="1"/>
  <c r="E30" i="42"/>
  <c r="N30" i="42" s="1"/>
  <c r="F30" i="42"/>
  <c r="O30" i="42" s="1"/>
  <c r="D31" i="42"/>
  <c r="M31" i="42" s="1"/>
  <c r="E31" i="42"/>
  <c r="N31" i="42" s="1"/>
  <c r="F31" i="42"/>
  <c r="O31" i="42" s="1"/>
  <c r="D32" i="42"/>
  <c r="M32" i="42" s="1"/>
  <c r="E32" i="42"/>
  <c r="N32" i="42" s="1"/>
  <c r="F32" i="42"/>
  <c r="O32" i="42" s="1"/>
  <c r="D33" i="42"/>
  <c r="M33" i="42" s="1"/>
  <c r="E33" i="42"/>
  <c r="N33" i="42" s="1"/>
  <c r="F33" i="42"/>
  <c r="O33" i="42" s="1"/>
  <c r="D34" i="42"/>
  <c r="M34" i="42" s="1"/>
  <c r="E34" i="42"/>
  <c r="N34" i="42" s="1"/>
  <c r="F34" i="42"/>
  <c r="O34" i="42" s="1"/>
  <c r="D35" i="42"/>
  <c r="M35" i="42" s="1"/>
  <c r="E35" i="42"/>
  <c r="N35" i="42" s="1"/>
  <c r="F35" i="42"/>
  <c r="O35" i="42" s="1"/>
  <c r="D36" i="42"/>
  <c r="M36" i="42" s="1"/>
  <c r="E36" i="42"/>
  <c r="N36" i="42" s="1"/>
  <c r="F36" i="42"/>
  <c r="O36" i="42" s="1"/>
  <c r="D38" i="42"/>
  <c r="E38" i="42"/>
  <c r="F38" i="42"/>
  <c r="D39" i="42"/>
  <c r="M39" i="42" s="1"/>
  <c r="E39" i="42"/>
  <c r="N39" i="42" s="1"/>
  <c r="F39" i="42"/>
  <c r="O39" i="42" s="1"/>
  <c r="D40" i="42"/>
  <c r="M40" i="42" s="1"/>
  <c r="E40" i="42"/>
  <c r="N40" i="42" s="1"/>
  <c r="F40" i="42"/>
  <c r="O40" i="42" s="1"/>
  <c r="D41" i="42"/>
  <c r="M41" i="42" s="1"/>
  <c r="E41" i="42"/>
  <c r="N41" i="42" s="1"/>
  <c r="F41" i="42"/>
  <c r="O41" i="42" s="1"/>
  <c r="D43" i="42"/>
  <c r="E43" i="42"/>
  <c r="F43" i="42"/>
  <c r="D44" i="42"/>
  <c r="M44" i="42" s="1"/>
  <c r="E44" i="42"/>
  <c r="N44" i="42" s="1"/>
  <c r="F44" i="42"/>
  <c r="O44" i="42" s="1"/>
  <c r="D45" i="42"/>
  <c r="M45" i="42" s="1"/>
  <c r="E45" i="42"/>
  <c r="N45" i="42" s="1"/>
  <c r="F45" i="42"/>
  <c r="O45" i="42" s="1"/>
  <c r="D46" i="42"/>
  <c r="M46" i="42" s="1"/>
  <c r="E46" i="42"/>
  <c r="N46" i="42" s="1"/>
  <c r="F46" i="42"/>
  <c r="O46" i="42" s="1"/>
  <c r="M48" i="42"/>
  <c r="O48" i="42"/>
  <c r="M49" i="42"/>
  <c r="N49" i="42"/>
  <c r="O49" i="42"/>
  <c r="M50" i="42"/>
  <c r="N50" i="42"/>
  <c r="M51" i="42"/>
  <c r="N51" i="42"/>
  <c r="O51" i="42"/>
  <c r="M52" i="42"/>
  <c r="N52" i="42"/>
  <c r="O52" i="42"/>
  <c r="M53" i="42"/>
  <c r="N53" i="42"/>
  <c r="O53" i="42"/>
  <c r="M54" i="42"/>
  <c r="N54" i="42"/>
  <c r="O54" i="42"/>
  <c r="M55" i="42"/>
  <c r="N55" i="42"/>
  <c r="O55" i="42"/>
  <c r="M56" i="42"/>
  <c r="N56" i="42"/>
  <c r="O56" i="42"/>
  <c r="M57" i="42"/>
  <c r="N57" i="42"/>
  <c r="O57" i="42"/>
  <c r="M58" i="42"/>
  <c r="N58" i="42"/>
  <c r="O58" i="42"/>
  <c r="M59" i="42"/>
  <c r="N59" i="42"/>
  <c r="O59" i="42"/>
  <c r="M60" i="42"/>
  <c r="N60" i="42"/>
  <c r="O60" i="42"/>
  <c r="M61" i="42"/>
  <c r="N61" i="42"/>
  <c r="O61" i="42"/>
  <c r="M62" i="42"/>
  <c r="N62" i="42"/>
  <c r="O62" i="42"/>
  <c r="M63" i="42"/>
  <c r="N63" i="42"/>
  <c r="O63" i="42"/>
  <c r="M64" i="42"/>
  <c r="N64" i="42"/>
  <c r="O64" i="42"/>
  <c r="M65" i="42"/>
  <c r="N65" i="42"/>
  <c r="O65" i="42"/>
  <c r="M66" i="42"/>
  <c r="N66" i="42"/>
  <c r="O66" i="42"/>
  <c r="D68" i="42"/>
  <c r="E68" i="42"/>
  <c r="N68" i="42" s="1"/>
  <c r="F68" i="42"/>
  <c r="D69" i="42"/>
  <c r="M69" i="42" s="1"/>
  <c r="E69" i="42"/>
  <c r="N69" i="42" s="1"/>
  <c r="F69" i="42"/>
  <c r="O69" i="42" s="1"/>
  <c r="D70" i="42"/>
  <c r="M70" i="42" s="1"/>
  <c r="E70" i="42"/>
  <c r="N70" i="42" s="1"/>
  <c r="F70" i="42"/>
  <c r="O70" i="42" s="1"/>
  <c r="D71" i="42"/>
  <c r="M71" i="42" s="1"/>
  <c r="E71" i="42"/>
  <c r="N71" i="42" s="1"/>
  <c r="F71" i="42"/>
  <c r="O71" i="42" s="1"/>
  <c r="D73" i="42"/>
  <c r="E73" i="42"/>
  <c r="N73" i="42" s="1"/>
  <c r="F73" i="42"/>
  <c r="O73" i="42" s="1"/>
  <c r="D74" i="42"/>
  <c r="M74" i="42" s="1"/>
  <c r="E74" i="42"/>
  <c r="N74" i="42" s="1"/>
  <c r="F74" i="42"/>
  <c r="O74" i="42" s="1"/>
  <c r="M75" i="42"/>
  <c r="N75" i="42"/>
  <c r="O75" i="42"/>
  <c r="D76" i="42"/>
  <c r="M76" i="42" s="1"/>
  <c r="E76" i="42"/>
  <c r="N76" i="42" s="1"/>
  <c r="F76" i="42"/>
  <c r="O76" i="42" s="1"/>
  <c r="D77" i="42"/>
  <c r="M77" i="42" s="1"/>
  <c r="E77" i="42"/>
  <c r="N77" i="42" s="1"/>
  <c r="F77" i="42"/>
  <c r="O77" i="42" s="1"/>
  <c r="D78" i="42"/>
  <c r="M78" i="42" s="1"/>
  <c r="E78" i="42"/>
  <c r="N78" i="42" s="1"/>
  <c r="F78" i="42"/>
  <c r="O78" i="42" s="1"/>
  <c r="D79" i="42"/>
  <c r="M79" i="42" s="1"/>
  <c r="E79" i="42"/>
  <c r="N79" i="42" s="1"/>
  <c r="F79" i="42"/>
  <c r="O79" i="42" s="1"/>
  <c r="D80" i="42"/>
  <c r="M80" i="42" s="1"/>
  <c r="E80" i="42"/>
  <c r="N80" i="42" s="1"/>
  <c r="F80" i="42"/>
  <c r="O80" i="42" s="1"/>
  <c r="D81" i="42"/>
  <c r="M81" i="42" s="1"/>
  <c r="E81" i="42"/>
  <c r="N81" i="42" s="1"/>
  <c r="F81" i="42"/>
  <c r="O81" i="42" s="1"/>
  <c r="D83" i="42"/>
  <c r="E83" i="42"/>
  <c r="N83" i="42" s="1"/>
  <c r="F83" i="42"/>
  <c r="O83" i="42" s="1"/>
  <c r="D84" i="42"/>
  <c r="M84" i="42" s="1"/>
  <c r="E84" i="42"/>
  <c r="N84" i="42" s="1"/>
  <c r="F84" i="42"/>
  <c r="O84" i="42" s="1"/>
  <c r="D86" i="42"/>
  <c r="M86" i="42" s="1"/>
  <c r="E86" i="42"/>
  <c r="N86" i="42" s="1"/>
  <c r="F86" i="42"/>
  <c r="O86" i="42" s="1"/>
  <c r="D87" i="42"/>
  <c r="M87" i="42" s="1"/>
  <c r="E87" i="42"/>
  <c r="N87" i="42" s="1"/>
  <c r="F87" i="42"/>
  <c r="O87" i="42" s="1"/>
  <c r="D90" i="42"/>
  <c r="M90" i="42" s="1"/>
  <c r="E90" i="42"/>
  <c r="N90" i="42" s="1"/>
  <c r="F90" i="42"/>
  <c r="O90" i="42" s="1"/>
  <c r="D92" i="42"/>
  <c r="M92" i="42" s="1"/>
  <c r="E92" i="42"/>
  <c r="F92" i="42"/>
  <c r="D93" i="42"/>
  <c r="M93" i="42" s="1"/>
  <c r="E93" i="42"/>
  <c r="N93" i="42" s="1"/>
  <c r="F93" i="42"/>
  <c r="O93" i="42" s="1"/>
  <c r="D94" i="42"/>
  <c r="M94" i="42" s="1"/>
  <c r="E94" i="42"/>
  <c r="N94" i="42" s="1"/>
  <c r="F94" i="42"/>
  <c r="O94" i="42" s="1"/>
  <c r="D95" i="42"/>
  <c r="M95" i="42" s="1"/>
  <c r="E95" i="42"/>
  <c r="N95" i="42" s="1"/>
  <c r="F95" i="42"/>
  <c r="O95" i="42" s="1"/>
  <c r="D96" i="42"/>
  <c r="M96" i="42" s="1"/>
  <c r="E96" i="42"/>
  <c r="N96" i="42" s="1"/>
  <c r="F96" i="42"/>
  <c r="O96" i="42" s="1"/>
  <c r="D97" i="42"/>
  <c r="M97" i="42" s="1"/>
  <c r="E97" i="42"/>
  <c r="N97" i="42" s="1"/>
  <c r="F97" i="42"/>
  <c r="O97" i="42" s="1"/>
  <c r="D98" i="42"/>
  <c r="M98" i="42" s="1"/>
  <c r="E98" i="42"/>
  <c r="N98" i="42" s="1"/>
  <c r="F98" i="42"/>
  <c r="O98" i="42" s="1"/>
  <c r="D99" i="42"/>
  <c r="M99" i="42" s="1"/>
  <c r="E99" i="42"/>
  <c r="N99" i="42" s="1"/>
  <c r="F99" i="42"/>
  <c r="O99" i="42" s="1"/>
  <c r="D100" i="42"/>
  <c r="M100" i="42" s="1"/>
  <c r="E100" i="42"/>
  <c r="N100" i="42" s="1"/>
  <c r="F100" i="42"/>
  <c r="O100" i="42" s="1"/>
  <c r="D101" i="42"/>
  <c r="M101" i="42" s="1"/>
  <c r="E101" i="42"/>
  <c r="N101" i="42" s="1"/>
  <c r="F101" i="42"/>
  <c r="O101" i="42" s="1"/>
  <c r="D102" i="42"/>
  <c r="M102" i="42" s="1"/>
  <c r="E102" i="42"/>
  <c r="N102" i="42" s="1"/>
  <c r="F102" i="42"/>
  <c r="O102" i="42" s="1"/>
  <c r="D103" i="42"/>
  <c r="M103" i="42" s="1"/>
  <c r="E103" i="42"/>
  <c r="N103" i="42" s="1"/>
  <c r="F103" i="42"/>
  <c r="O103" i="42" s="1"/>
  <c r="D104" i="42"/>
  <c r="M104" i="42" s="1"/>
  <c r="E104" i="42"/>
  <c r="N104" i="42" s="1"/>
  <c r="F104" i="42"/>
  <c r="O104" i="42" s="1"/>
  <c r="D105" i="42"/>
  <c r="M105" i="42" s="1"/>
  <c r="E105" i="42"/>
  <c r="N105" i="42" s="1"/>
  <c r="F105" i="42"/>
  <c r="O105" i="42" s="1"/>
  <c r="D106" i="42"/>
  <c r="M106" i="42" s="1"/>
  <c r="E106" i="42"/>
  <c r="N106" i="42" s="1"/>
  <c r="F106" i="42"/>
  <c r="O106" i="42" s="1"/>
  <c r="D107" i="42"/>
  <c r="M107" i="42" s="1"/>
  <c r="E107" i="42"/>
  <c r="N107" i="42" s="1"/>
  <c r="F107" i="42"/>
  <c r="O107" i="42" s="1"/>
  <c r="D108" i="42"/>
  <c r="M108" i="42" s="1"/>
  <c r="E108" i="42"/>
  <c r="N108" i="42" s="1"/>
  <c r="F108" i="42"/>
  <c r="O108" i="42" s="1"/>
  <c r="D109" i="42"/>
  <c r="M109" i="42" s="1"/>
  <c r="E109" i="42"/>
  <c r="N109" i="42" s="1"/>
  <c r="F109" i="42"/>
  <c r="O109" i="42" s="1"/>
  <c r="D110" i="42"/>
  <c r="M110" i="42" s="1"/>
  <c r="E110" i="42"/>
  <c r="N110" i="42" s="1"/>
  <c r="F110" i="42"/>
  <c r="O110" i="42" s="1"/>
  <c r="D111" i="42"/>
  <c r="M111" i="42" s="1"/>
  <c r="E111" i="42"/>
  <c r="N111" i="42" s="1"/>
  <c r="F111" i="42"/>
  <c r="O111" i="42" s="1"/>
  <c r="D112" i="42"/>
  <c r="M112" i="42" s="1"/>
  <c r="E112" i="42"/>
  <c r="N112" i="42" s="1"/>
  <c r="F112" i="42"/>
  <c r="O112" i="42" s="1"/>
  <c r="D113" i="42"/>
  <c r="M113" i="42" s="1"/>
  <c r="E113" i="42"/>
  <c r="N113" i="42" s="1"/>
  <c r="F113" i="42"/>
  <c r="O113" i="42" s="1"/>
  <c r="D114" i="42"/>
  <c r="M114" i="42" s="1"/>
  <c r="E114" i="42"/>
  <c r="N114" i="42" s="1"/>
  <c r="F114" i="42"/>
  <c r="O114" i="42" s="1"/>
  <c r="D115" i="42"/>
  <c r="M115" i="42" s="1"/>
  <c r="E115" i="42"/>
  <c r="N115" i="42" s="1"/>
  <c r="F115" i="42"/>
  <c r="O115" i="42" s="1"/>
  <c r="D117" i="42"/>
  <c r="M117" i="42" s="1"/>
  <c r="E117" i="42"/>
  <c r="F117" i="42"/>
  <c r="O117" i="42" s="1"/>
  <c r="D118" i="42"/>
  <c r="M118" i="42" s="1"/>
  <c r="E118" i="42"/>
  <c r="N118" i="42" s="1"/>
  <c r="F118" i="42"/>
  <c r="O118" i="42" s="1"/>
  <c r="D120" i="42"/>
  <c r="M120" i="42" s="1"/>
  <c r="E120" i="42"/>
  <c r="N120" i="42" s="1"/>
  <c r="F120" i="42"/>
  <c r="D124" i="42"/>
  <c r="M124" i="42" s="1"/>
  <c r="E124" i="42"/>
  <c r="N124" i="42" s="1"/>
  <c r="F124" i="42"/>
  <c r="O124" i="42" s="1"/>
  <c r="D125" i="42"/>
  <c r="M125" i="42" s="1"/>
  <c r="E125" i="42"/>
  <c r="N125" i="42" s="1"/>
  <c r="F125" i="42"/>
  <c r="O125" i="42" s="1"/>
  <c r="D126" i="42"/>
  <c r="M126" i="42" s="1"/>
  <c r="E126" i="42"/>
  <c r="N126" i="42" s="1"/>
  <c r="F126" i="42"/>
  <c r="O126" i="42" s="1"/>
  <c r="D127" i="42"/>
  <c r="M127" i="42" s="1"/>
  <c r="E127" i="42"/>
  <c r="N127" i="42" s="1"/>
  <c r="F127" i="42"/>
  <c r="O127" i="42" s="1"/>
  <c r="D128" i="42"/>
  <c r="M128" i="42" s="1"/>
  <c r="E128" i="42"/>
  <c r="N128" i="42" s="1"/>
  <c r="F128" i="42"/>
  <c r="O128" i="42" s="1"/>
  <c r="D131" i="42"/>
  <c r="M131" i="42" s="1"/>
  <c r="E131" i="42"/>
  <c r="N131" i="42" s="1"/>
  <c r="F131" i="42"/>
  <c r="O131" i="42" s="1"/>
  <c r="N133" i="42"/>
  <c r="O133" i="42"/>
  <c r="M134" i="42"/>
  <c r="N134" i="42"/>
  <c r="O134" i="42"/>
  <c r="D135" i="42"/>
  <c r="M135" i="42" s="1"/>
  <c r="E135" i="42"/>
  <c r="N135" i="42" s="1"/>
  <c r="F135" i="42"/>
  <c r="O135" i="42" s="1"/>
  <c r="D137" i="42"/>
  <c r="M137" i="42" s="1"/>
  <c r="E137" i="42"/>
  <c r="F137" i="42"/>
  <c r="O137" i="42" s="1"/>
  <c r="D138" i="42"/>
  <c r="M138" i="42" s="1"/>
  <c r="E138" i="42"/>
  <c r="N138" i="42" s="1"/>
  <c r="F138" i="42"/>
  <c r="O138" i="42" s="1"/>
  <c r="D139" i="42"/>
  <c r="M139" i="42" s="1"/>
  <c r="E139" i="42"/>
  <c r="N139" i="42" s="1"/>
  <c r="F139" i="42"/>
  <c r="O139" i="42" s="1"/>
  <c r="D140" i="42"/>
  <c r="M140" i="42" s="1"/>
  <c r="E140" i="42"/>
  <c r="N140" i="42" s="1"/>
  <c r="F140" i="42"/>
  <c r="O140" i="42" s="1"/>
  <c r="D141" i="42"/>
  <c r="M141" i="42" s="1"/>
  <c r="E141" i="42"/>
  <c r="N141" i="42" s="1"/>
  <c r="F141" i="42"/>
  <c r="O141" i="42" s="1"/>
  <c r="D142" i="42"/>
  <c r="M142" i="42" s="1"/>
  <c r="E142" i="42"/>
  <c r="N142" i="42" s="1"/>
  <c r="F142" i="42"/>
  <c r="O142" i="42" s="1"/>
  <c r="M143" i="42"/>
  <c r="N143" i="42"/>
  <c r="O143" i="42"/>
  <c r="D144" i="42"/>
  <c r="M144" i="42" s="1"/>
  <c r="E144" i="42"/>
  <c r="N144" i="42" s="1"/>
  <c r="F144" i="42"/>
  <c r="O144" i="42" s="1"/>
  <c r="D146" i="42"/>
  <c r="M146" i="42" s="1"/>
  <c r="E146" i="42"/>
  <c r="N146" i="42" s="1"/>
  <c r="F146" i="42"/>
  <c r="O146" i="42" s="1"/>
  <c r="D147" i="42"/>
  <c r="M147" i="42" s="1"/>
  <c r="E147" i="42"/>
  <c r="N147" i="42" s="1"/>
  <c r="F147" i="42"/>
  <c r="O147" i="42" s="1"/>
  <c r="D148" i="42"/>
  <c r="M148" i="42" s="1"/>
  <c r="E148" i="42"/>
  <c r="N148" i="42" s="1"/>
  <c r="F148" i="42"/>
  <c r="O148" i="42" s="1"/>
  <c r="B12" i="42"/>
  <c r="C12" i="42"/>
  <c r="B13" i="42"/>
  <c r="C13" i="42"/>
  <c r="B14" i="42"/>
  <c r="C14" i="42"/>
  <c r="B15" i="42"/>
  <c r="C15" i="42"/>
  <c r="A16" i="42"/>
  <c r="C16" i="42"/>
  <c r="B17" i="42"/>
  <c r="C17" i="42"/>
  <c r="B18" i="42"/>
  <c r="C18" i="42"/>
  <c r="B19" i="42"/>
  <c r="C19" i="42"/>
  <c r="B20" i="42"/>
  <c r="C20" i="42"/>
  <c r="B21" i="42"/>
  <c r="C21" i="42"/>
  <c r="B22" i="42"/>
  <c r="C22" i="42"/>
  <c r="A23" i="42"/>
  <c r="C23" i="42"/>
  <c r="B24" i="42"/>
  <c r="C24" i="42"/>
  <c r="A25" i="42"/>
  <c r="C25" i="42"/>
  <c r="B26" i="42"/>
  <c r="C26" i="42"/>
  <c r="B28" i="42"/>
  <c r="C28" i="42"/>
  <c r="B29" i="42"/>
  <c r="C29" i="42"/>
  <c r="B30" i="42"/>
  <c r="C30" i="42"/>
  <c r="B31" i="42"/>
  <c r="C31" i="42"/>
  <c r="B32" i="42"/>
  <c r="C32" i="42"/>
  <c r="B33" i="42"/>
  <c r="C33" i="42"/>
  <c r="B34" i="42"/>
  <c r="C34" i="42"/>
  <c r="B35" i="42"/>
  <c r="C35" i="42"/>
  <c r="B36" i="42"/>
  <c r="C36" i="42"/>
  <c r="A37" i="42"/>
  <c r="C37" i="42"/>
  <c r="B38" i="42"/>
  <c r="C38" i="42"/>
  <c r="B39" i="42"/>
  <c r="C39" i="42"/>
  <c r="B40" i="42"/>
  <c r="C40" i="42"/>
  <c r="B41" i="42"/>
  <c r="C41" i="42"/>
  <c r="A42" i="42"/>
  <c r="C42" i="42"/>
  <c r="B43" i="42"/>
  <c r="C43" i="42"/>
  <c r="B44" i="42"/>
  <c r="C44" i="42"/>
  <c r="B45" i="42"/>
  <c r="C45" i="42"/>
  <c r="B46" i="42"/>
  <c r="C46" i="42"/>
  <c r="B48" i="42"/>
  <c r="C48" i="42"/>
  <c r="B49" i="42"/>
  <c r="C49" i="42"/>
  <c r="B50" i="42"/>
  <c r="C50" i="42"/>
  <c r="B51" i="42"/>
  <c r="C51" i="42"/>
  <c r="B52" i="42"/>
  <c r="C52" i="42"/>
  <c r="B53" i="42"/>
  <c r="C53" i="42"/>
  <c r="B54" i="42"/>
  <c r="C54" i="42"/>
  <c r="B55" i="42"/>
  <c r="C55" i="42"/>
  <c r="B56" i="42"/>
  <c r="C56" i="42"/>
  <c r="B57" i="42"/>
  <c r="C57" i="42"/>
  <c r="B58" i="42"/>
  <c r="C58" i="42"/>
  <c r="B59" i="42"/>
  <c r="C59" i="42"/>
  <c r="B60" i="42"/>
  <c r="C60" i="42"/>
  <c r="B61" i="42"/>
  <c r="C61" i="42"/>
  <c r="B62" i="42"/>
  <c r="C62" i="42"/>
  <c r="B63" i="42"/>
  <c r="C63" i="42"/>
  <c r="B64" i="42"/>
  <c r="C64" i="42"/>
  <c r="B65" i="42"/>
  <c r="C65" i="42"/>
  <c r="B66" i="42"/>
  <c r="C66" i="42"/>
  <c r="A67" i="42"/>
  <c r="C67" i="42"/>
  <c r="B68" i="42"/>
  <c r="C68" i="42"/>
  <c r="B69" i="42"/>
  <c r="C69" i="42"/>
  <c r="B70" i="42"/>
  <c r="C70" i="42"/>
  <c r="B71" i="42"/>
  <c r="C71" i="42"/>
  <c r="A72" i="42"/>
  <c r="C72" i="42"/>
  <c r="B73" i="42"/>
  <c r="C73" i="42"/>
  <c r="B74" i="42"/>
  <c r="C74" i="42"/>
  <c r="B75" i="42"/>
  <c r="C75" i="42"/>
  <c r="B76" i="42"/>
  <c r="C76" i="42"/>
  <c r="B77" i="42"/>
  <c r="C77" i="42"/>
  <c r="B78" i="42"/>
  <c r="C78" i="42"/>
  <c r="B79" i="42"/>
  <c r="C79" i="42"/>
  <c r="B80" i="42"/>
  <c r="C80" i="42"/>
  <c r="B81" i="42"/>
  <c r="C81" i="42"/>
  <c r="A82" i="42"/>
  <c r="C82" i="42"/>
  <c r="B83" i="42"/>
  <c r="C83" i="42"/>
  <c r="B84" i="42"/>
  <c r="C84" i="42"/>
  <c r="B86" i="42"/>
  <c r="C86" i="42"/>
  <c r="B87" i="42"/>
  <c r="C87" i="42"/>
  <c r="B90" i="42"/>
  <c r="C90" i="42"/>
  <c r="A91" i="42"/>
  <c r="C91" i="42"/>
  <c r="B92" i="42"/>
  <c r="C92" i="42"/>
  <c r="B93" i="42"/>
  <c r="C93" i="42"/>
  <c r="B94" i="42"/>
  <c r="C94" i="42"/>
  <c r="B95" i="42"/>
  <c r="C95" i="42"/>
  <c r="B96" i="42"/>
  <c r="C96" i="42"/>
  <c r="B97" i="42"/>
  <c r="C97" i="42"/>
  <c r="B98" i="42"/>
  <c r="C98" i="42"/>
  <c r="B99" i="42"/>
  <c r="C99" i="42"/>
  <c r="B100" i="42"/>
  <c r="C100" i="42"/>
  <c r="B101" i="42"/>
  <c r="C101" i="42"/>
  <c r="B102" i="42"/>
  <c r="C102" i="42"/>
  <c r="B103" i="42"/>
  <c r="C103" i="42"/>
  <c r="B104" i="42"/>
  <c r="C104" i="42"/>
  <c r="B105" i="42"/>
  <c r="C105" i="42"/>
  <c r="B106" i="42"/>
  <c r="C106" i="42"/>
  <c r="B107" i="42"/>
  <c r="C107" i="42"/>
  <c r="B108" i="42"/>
  <c r="C108" i="42"/>
  <c r="B109" i="42"/>
  <c r="C109" i="42"/>
  <c r="B110" i="42"/>
  <c r="C110" i="42"/>
  <c r="B111" i="42"/>
  <c r="C111" i="42"/>
  <c r="B112" i="42"/>
  <c r="C112" i="42"/>
  <c r="B113" i="42"/>
  <c r="C113" i="42"/>
  <c r="B114" i="42"/>
  <c r="C114" i="42"/>
  <c r="B115" i="42"/>
  <c r="C115" i="42"/>
  <c r="A116" i="42"/>
  <c r="C116" i="42"/>
  <c r="B117" i="42"/>
  <c r="C117" i="42"/>
  <c r="B118" i="42"/>
  <c r="C118" i="42"/>
  <c r="A119" i="42"/>
  <c r="C119" i="42"/>
  <c r="B120" i="42"/>
  <c r="C120" i="42"/>
  <c r="B124" i="42"/>
  <c r="C124" i="42"/>
  <c r="B125" i="42"/>
  <c r="C125" i="42"/>
  <c r="B126" i="42"/>
  <c r="C126" i="42"/>
  <c r="B127" i="42"/>
  <c r="C127" i="42"/>
  <c r="B128" i="42"/>
  <c r="C128" i="42"/>
  <c r="B131" i="42"/>
  <c r="C131" i="42"/>
  <c r="A132" i="42"/>
  <c r="C132" i="42"/>
  <c r="B133" i="42"/>
  <c r="C133" i="42"/>
  <c r="B134" i="42"/>
  <c r="C134" i="42"/>
  <c r="B135" i="42"/>
  <c r="C135" i="42"/>
  <c r="A136" i="42"/>
  <c r="C136" i="42"/>
  <c r="B137" i="42"/>
  <c r="C137" i="42"/>
  <c r="B138" i="42"/>
  <c r="C138" i="42"/>
  <c r="B139" i="42"/>
  <c r="C139" i="42"/>
  <c r="B140" i="42"/>
  <c r="C140" i="42"/>
  <c r="B141" i="42"/>
  <c r="C141" i="42"/>
  <c r="B142" i="42"/>
  <c r="C142" i="42"/>
  <c r="B143" i="42"/>
  <c r="C143" i="42"/>
  <c r="B144" i="42"/>
  <c r="C144" i="42"/>
  <c r="A145" i="42"/>
  <c r="C145" i="42"/>
  <c r="B146" i="42"/>
  <c r="C146" i="42"/>
  <c r="B147" i="42"/>
  <c r="C147" i="42"/>
  <c r="B148" i="42"/>
  <c r="C148" i="42"/>
  <c r="A149" i="42"/>
  <c r="A150" i="42"/>
  <c r="B150" i="42"/>
  <c r="C150" i="42"/>
  <c r="A151" i="42"/>
  <c r="B151" i="42"/>
  <c r="C151" i="42"/>
  <c r="C11" i="42"/>
  <c r="A11" i="42"/>
  <c r="J10" i="42" l="1"/>
  <c r="J9" i="42" s="1"/>
  <c r="K10" i="42"/>
  <c r="K9" i="42" s="1"/>
  <c r="G10" i="42"/>
  <c r="G9" i="42" s="1"/>
  <c r="L10" i="42"/>
  <c r="L9" i="42" s="1"/>
  <c r="H10" i="42"/>
  <c r="H9" i="42" s="1"/>
  <c r="I10" i="42"/>
  <c r="I9" i="42" s="1"/>
  <c r="M43" i="42"/>
  <c r="M42" i="42" s="1"/>
  <c r="D42" i="42"/>
  <c r="M38" i="42"/>
  <c r="M37" i="42" s="1"/>
  <c r="D37" i="42"/>
  <c r="O43" i="42"/>
  <c r="O42" i="42" s="1"/>
  <c r="F42" i="42"/>
  <c r="O38" i="42"/>
  <c r="O37" i="42" s="1"/>
  <c r="F37" i="42"/>
  <c r="N43" i="42"/>
  <c r="N42" i="42" s="1"/>
  <c r="E42" i="42"/>
  <c r="N38" i="42"/>
  <c r="N37" i="42" s="1"/>
  <c r="E37" i="42"/>
  <c r="C10" i="43"/>
  <c r="D11" i="42"/>
  <c r="M116" i="42"/>
  <c r="O136" i="42"/>
  <c r="E116" i="42"/>
  <c r="O72" i="42"/>
  <c r="F23" i="42"/>
  <c r="N48" i="42"/>
  <c r="N47" i="42" s="1"/>
  <c r="M145" i="42"/>
  <c r="D132" i="42"/>
  <c r="F91" i="42"/>
  <c r="D82" i="42"/>
  <c r="D72" i="42"/>
  <c r="O11" i="42"/>
  <c r="O82" i="42"/>
  <c r="M119" i="42"/>
  <c r="O116" i="42"/>
  <c r="M47" i="42"/>
  <c r="N25" i="42"/>
  <c r="M136" i="42"/>
  <c r="N119" i="42"/>
  <c r="M68" i="42"/>
  <c r="M67" i="42" s="1"/>
  <c r="D67" i="42"/>
  <c r="M25" i="42"/>
  <c r="O25" i="42"/>
  <c r="N24" i="42"/>
  <c r="N23" i="42" s="1"/>
  <c r="E23" i="42"/>
  <c r="F11" i="42"/>
  <c r="D25" i="42"/>
  <c r="F25" i="42"/>
  <c r="E67" i="42"/>
  <c r="F72" i="42"/>
  <c r="D91" i="42"/>
  <c r="D116" i="42"/>
  <c r="E132" i="42"/>
  <c r="F136" i="42"/>
  <c r="M14" i="42"/>
  <c r="M11" i="42" s="1"/>
  <c r="O50" i="42"/>
  <c r="O47" i="42" s="1"/>
  <c r="M73" i="42"/>
  <c r="M72" i="42" s="1"/>
  <c r="N117" i="42"/>
  <c r="N116" i="42" s="1"/>
  <c r="N82" i="42"/>
  <c r="E11" i="42"/>
  <c r="F16" i="42"/>
  <c r="E25" i="42"/>
  <c r="E72" i="42"/>
  <c r="F116" i="42"/>
  <c r="E119" i="42"/>
  <c r="D136" i="42"/>
  <c r="D145" i="42"/>
  <c r="F145" i="42"/>
  <c r="N16" i="42"/>
  <c r="M83" i="42"/>
  <c r="M82" i="42" s="1"/>
  <c r="O92" i="42"/>
  <c r="O91" i="42" s="1"/>
  <c r="N145" i="42"/>
  <c r="N132" i="42"/>
  <c r="N92" i="42"/>
  <c r="N91" i="42" s="1"/>
  <c r="E91" i="42"/>
  <c r="N72" i="42"/>
  <c r="O68" i="42"/>
  <c r="O67" i="42" s="1"/>
  <c r="F67" i="42"/>
  <c r="E16" i="42"/>
  <c r="D16" i="42"/>
  <c r="D23" i="42"/>
  <c r="F82" i="42"/>
  <c r="D119" i="42"/>
  <c r="E145" i="42"/>
  <c r="M133" i="42"/>
  <c r="M132" i="42" s="1"/>
  <c r="O145" i="42"/>
  <c r="N137" i="42"/>
  <c r="N136" i="42" s="1"/>
  <c r="E136" i="42"/>
  <c r="O132" i="42"/>
  <c r="O120" i="42"/>
  <c r="O119" i="42" s="1"/>
  <c r="F119" i="42"/>
  <c r="M91" i="42"/>
  <c r="N67" i="42"/>
  <c r="E82" i="42"/>
  <c r="F132" i="42"/>
  <c r="M16" i="42"/>
  <c r="O16" i="42"/>
  <c r="N11" i="42"/>
  <c r="FN135" i="37"/>
  <c r="JP137" i="37"/>
  <c r="HQ137" i="37" s="1"/>
  <c r="HQ136" i="37"/>
  <c r="HQ135" i="37"/>
  <c r="HQ133" i="37"/>
  <c r="HQ132" i="37"/>
  <c r="HQ131" i="37"/>
  <c r="HQ130" i="37"/>
  <c r="HQ129" i="37"/>
  <c r="HQ128" i="37"/>
  <c r="HQ127" i="37"/>
  <c r="HQ126" i="37"/>
  <c r="HQ124" i="37"/>
  <c r="HQ123" i="37"/>
  <c r="HQ122" i="37"/>
  <c r="HQ120" i="37"/>
  <c r="HQ119" i="37"/>
  <c r="HQ118" i="37"/>
  <c r="HQ117" i="37"/>
  <c r="HQ116" i="37"/>
  <c r="HQ115" i="37"/>
  <c r="HQ114" i="37"/>
  <c r="HQ112" i="37"/>
  <c r="HQ111" i="37"/>
  <c r="HQ109" i="37"/>
  <c r="HQ108" i="37"/>
  <c r="HQ107" i="37"/>
  <c r="HQ106" i="37"/>
  <c r="HQ105" i="37"/>
  <c r="HQ104" i="37"/>
  <c r="HQ103" i="37"/>
  <c r="HQ102" i="37"/>
  <c r="HQ101" i="37"/>
  <c r="HQ100" i="37"/>
  <c r="HQ99" i="37"/>
  <c r="HQ98" i="37"/>
  <c r="HQ97" i="37"/>
  <c r="HQ96" i="37"/>
  <c r="HQ95" i="37"/>
  <c r="HQ94" i="37"/>
  <c r="HQ93" i="37"/>
  <c r="HQ92" i="37"/>
  <c r="HQ91" i="37"/>
  <c r="HQ90" i="37"/>
  <c r="HQ89" i="37"/>
  <c r="HQ88" i="37"/>
  <c r="HQ86" i="37"/>
  <c r="HQ85" i="37"/>
  <c r="HQ83" i="37"/>
  <c r="HQ80" i="37"/>
  <c r="HQ79" i="37"/>
  <c r="HQ78" i="37"/>
  <c r="HQ77" i="37"/>
  <c r="HQ75" i="37"/>
  <c r="HQ74" i="37"/>
  <c r="HQ73" i="37"/>
  <c r="HQ72" i="37"/>
  <c r="HQ71" i="37"/>
  <c r="HQ70" i="37"/>
  <c r="HQ69" i="37"/>
  <c r="HQ68" i="37"/>
  <c r="HQ67" i="37"/>
  <c r="HQ65" i="37"/>
  <c r="HQ64" i="37"/>
  <c r="HQ63" i="37"/>
  <c r="HQ62" i="37"/>
  <c r="HQ60" i="37"/>
  <c r="HQ59" i="37"/>
  <c r="HQ58" i="37"/>
  <c r="HQ57" i="37"/>
  <c r="HQ56" i="37"/>
  <c r="HQ55" i="37"/>
  <c r="HQ54" i="37"/>
  <c r="HQ53" i="37"/>
  <c r="HQ52" i="37"/>
  <c r="HQ51" i="37"/>
  <c r="HQ50" i="37"/>
  <c r="HQ49" i="37"/>
  <c r="HQ48" i="37"/>
  <c r="HQ47" i="37"/>
  <c r="HQ46" i="37"/>
  <c r="HQ45" i="37"/>
  <c r="HQ44" i="37"/>
  <c r="HQ43" i="37"/>
  <c r="HQ41" i="37"/>
  <c r="HQ40" i="37"/>
  <c r="HQ39" i="37"/>
  <c r="HQ38" i="37"/>
  <c r="HQ36" i="37"/>
  <c r="HQ35" i="37"/>
  <c r="HQ34" i="37"/>
  <c r="HQ33" i="37"/>
  <c r="HQ31" i="37"/>
  <c r="HQ30" i="37"/>
  <c r="HQ29" i="37"/>
  <c r="HQ28" i="37"/>
  <c r="HQ27" i="37"/>
  <c r="HQ26" i="37"/>
  <c r="HQ25" i="37"/>
  <c r="HQ24" i="37"/>
  <c r="HQ22" i="37"/>
  <c r="HQ21" i="37"/>
  <c r="HQ19" i="37"/>
  <c r="HQ17" i="37"/>
  <c r="HQ16" i="37"/>
  <c r="HQ15" i="37"/>
  <c r="HQ14" i="37"/>
  <c r="HQ13" i="37"/>
  <c r="HQ12" i="37"/>
  <c r="HQ8" i="37"/>
  <c r="HQ9" i="37"/>
  <c r="HQ10" i="37"/>
  <c r="HQ7" i="37"/>
  <c r="HM137" i="37"/>
  <c r="FJ137" i="37"/>
  <c r="E10" i="43" l="1"/>
  <c r="D10" i="43"/>
  <c r="E10" i="42"/>
  <c r="E9" i="42" s="1"/>
  <c r="O10" i="42"/>
  <c r="O9" i="42" s="1"/>
  <c r="D10" i="42"/>
  <c r="D9" i="42" s="1"/>
  <c r="N10" i="42"/>
  <c r="N9" i="42" s="1"/>
  <c r="F10" i="42"/>
  <c r="F9" i="42" s="1"/>
  <c r="M10" i="42"/>
  <c r="M9" i="42" s="1"/>
  <c r="HQ11" i="37"/>
  <c r="H80" i="36"/>
  <c r="I80" i="36"/>
  <c r="J80" i="36"/>
  <c r="G80" i="36"/>
  <c r="BI76" i="37"/>
  <c r="BJ76" i="37"/>
  <c r="BK76" i="37"/>
  <c r="BL76" i="37"/>
  <c r="BM76" i="37"/>
  <c r="BN76" i="37"/>
  <c r="BO76" i="37"/>
  <c r="BP76" i="37"/>
  <c r="BQ76" i="37"/>
  <c r="BR76" i="37"/>
  <c r="BS76" i="37"/>
  <c r="BT76" i="37"/>
  <c r="BU76" i="37"/>
  <c r="BV76" i="37"/>
  <c r="BW76" i="37"/>
  <c r="BX76" i="37"/>
  <c r="BY76" i="37"/>
  <c r="BZ76" i="37"/>
  <c r="CA76" i="37"/>
  <c r="CB76" i="37"/>
  <c r="CC76" i="37"/>
  <c r="CD76" i="37"/>
  <c r="CE76" i="37"/>
  <c r="CF76" i="37"/>
  <c r="CG76" i="37"/>
  <c r="CH76" i="37"/>
  <c r="CI76" i="37"/>
  <c r="CJ76" i="37"/>
  <c r="CK76" i="37"/>
  <c r="CL76" i="37"/>
  <c r="CM76" i="37"/>
  <c r="CN76" i="37"/>
  <c r="CO76" i="37"/>
  <c r="CP76" i="37"/>
  <c r="CQ76" i="37"/>
  <c r="CR76" i="37"/>
  <c r="CS76" i="37"/>
  <c r="CT76" i="37"/>
  <c r="CU76" i="37"/>
  <c r="CV76" i="37"/>
  <c r="CW76" i="37"/>
  <c r="CX76" i="37"/>
  <c r="CY76" i="37"/>
  <c r="CZ76" i="37"/>
  <c r="DA76" i="37"/>
  <c r="DB76" i="37"/>
  <c r="DC76" i="37"/>
  <c r="DD76" i="37"/>
  <c r="DE76" i="37"/>
  <c r="DF76" i="37"/>
  <c r="DG76" i="37"/>
  <c r="DH76" i="37"/>
  <c r="DI76" i="37"/>
  <c r="DL76" i="37"/>
  <c r="DM76" i="37"/>
  <c r="DN76" i="37"/>
  <c r="DO76" i="37"/>
  <c r="DP76" i="37"/>
  <c r="DQ76" i="37"/>
  <c r="DR76" i="37"/>
  <c r="DS76" i="37"/>
  <c r="DT76" i="37"/>
  <c r="DU76" i="37"/>
  <c r="DV76" i="37"/>
  <c r="DW76" i="37"/>
  <c r="DX76" i="37"/>
  <c r="DY76" i="37"/>
  <c r="DZ76" i="37"/>
  <c r="EA76" i="37"/>
  <c r="EB76" i="37"/>
  <c r="EC76" i="37"/>
  <c r="ED76" i="37"/>
  <c r="EE76" i="37"/>
  <c r="EF76" i="37"/>
  <c r="EG76" i="37"/>
  <c r="EH76" i="37"/>
  <c r="EI76" i="37"/>
  <c r="EJ76" i="37"/>
  <c r="EK76" i="37"/>
  <c r="EL76" i="37"/>
  <c r="EM76" i="37"/>
  <c r="EN76" i="37"/>
  <c r="EO76" i="37"/>
  <c r="EP76" i="37"/>
  <c r="EQ76" i="37"/>
  <c r="ER76" i="37"/>
  <c r="ES76" i="37"/>
  <c r="ET76" i="37"/>
  <c r="EU76" i="37"/>
  <c r="EV76" i="37"/>
  <c r="EW76" i="37"/>
  <c r="EX76" i="37"/>
  <c r="EY76" i="37"/>
  <c r="EZ76" i="37"/>
  <c r="FA76" i="37"/>
  <c r="FB76" i="37"/>
  <c r="FC76" i="37"/>
  <c r="FD76" i="37"/>
  <c r="FE76" i="37"/>
  <c r="FF76" i="37"/>
  <c r="FG76" i="37"/>
  <c r="FH76" i="37"/>
  <c r="FI76" i="37"/>
  <c r="FJ76" i="37"/>
  <c r="FK76" i="37"/>
  <c r="FL76" i="37"/>
  <c r="FO76" i="37"/>
  <c r="FP76" i="37"/>
  <c r="FQ76" i="37"/>
  <c r="FR76" i="37"/>
  <c r="FS76" i="37"/>
  <c r="FT76" i="37"/>
  <c r="FU76" i="37"/>
  <c r="FV76" i="37"/>
  <c r="FW76" i="37"/>
  <c r="FX76" i="37"/>
  <c r="FY76" i="37"/>
  <c r="FZ76" i="37"/>
  <c r="GA76" i="37"/>
  <c r="GB76" i="37"/>
  <c r="GC76" i="37"/>
  <c r="GD76" i="37"/>
  <c r="GE76" i="37"/>
  <c r="GF76" i="37"/>
  <c r="GG76" i="37"/>
  <c r="GH76" i="37"/>
  <c r="GI76" i="37"/>
  <c r="GJ76" i="37"/>
  <c r="GK76" i="37"/>
  <c r="GL76" i="37"/>
  <c r="GM76" i="37"/>
  <c r="GN76" i="37"/>
  <c r="GO76" i="37"/>
  <c r="GP76" i="37"/>
  <c r="GQ76" i="37"/>
  <c r="GR76" i="37"/>
  <c r="GS76" i="37"/>
  <c r="GT76" i="37"/>
  <c r="GU76" i="37"/>
  <c r="GV76" i="37"/>
  <c r="GW76" i="37"/>
  <c r="GX76" i="37"/>
  <c r="GY76" i="37"/>
  <c r="GZ76" i="37"/>
  <c r="HA76" i="37"/>
  <c r="HB76" i="37"/>
  <c r="HC76" i="37"/>
  <c r="HD76" i="37"/>
  <c r="HE76" i="37"/>
  <c r="HF76" i="37"/>
  <c r="HG76" i="37"/>
  <c r="HH76" i="37"/>
  <c r="HI76" i="37"/>
  <c r="HJ76" i="37"/>
  <c r="HK76" i="37"/>
  <c r="HL76" i="37"/>
  <c r="HM76" i="37"/>
  <c r="HN76" i="37"/>
  <c r="HO76" i="37"/>
  <c r="HQ76" i="37"/>
  <c r="HR76" i="37"/>
  <c r="HS76" i="37"/>
  <c r="HT76" i="37"/>
  <c r="HU76" i="37"/>
  <c r="HV76" i="37"/>
  <c r="HW76" i="37"/>
  <c r="HX76" i="37"/>
  <c r="HY76" i="37"/>
  <c r="HZ76" i="37"/>
  <c r="IA76" i="37"/>
  <c r="IB76" i="37"/>
  <c r="IC76" i="37"/>
  <c r="ID76" i="37"/>
  <c r="IE76" i="37"/>
  <c r="IF76" i="37"/>
  <c r="IG76" i="37"/>
  <c r="IH76" i="37"/>
  <c r="II76" i="37"/>
  <c r="IJ76" i="37"/>
  <c r="IK76" i="37"/>
  <c r="IL76" i="37"/>
  <c r="IM76" i="37"/>
  <c r="IN76" i="37"/>
  <c r="IO76" i="37"/>
  <c r="IP76" i="37"/>
  <c r="IQ76" i="37"/>
  <c r="IR76" i="37"/>
  <c r="IS76" i="37"/>
  <c r="IT76" i="37"/>
  <c r="IU76" i="37"/>
  <c r="IV76" i="37"/>
  <c r="IW76" i="37"/>
  <c r="IX76" i="37"/>
  <c r="IY76" i="37"/>
  <c r="IZ76" i="37"/>
  <c r="JA76" i="37"/>
  <c r="JB76" i="37"/>
  <c r="JC76" i="37"/>
  <c r="JD76" i="37"/>
  <c r="JE76" i="37"/>
  <c r="JF76" i="37"/>
  <c r="JG76" i="37"/>
  <c r="JH76" i="37"/>
  <c r="JI76" i="37"/>
  <c r="JJ76" i="37"/>
  <c r="JK76" i="37"/>
  <c r="JL76" i="37"/>
  <c r="JM76" i="37"/>
  <c r="JN76" i="37"/>
  <c r="JO76" i="37"/>
  <c r="JP76" i="37"/>
  <c r="JQ76" i="37"/>
  <c r="JR76" i="37"/>
  <c r="F76" i="37"/>
  <c r="G76" i="37"/>
  <c r="H76" i="37"/>
  <c r="I76" i="37"/>
  <c r="J76" i="37"/>
  <c r="K76" i="37"/>
  <c r="L76" i="37"/>
  <c r="M76" i="37"/>
  <c r="N76" i="37"/>
  <c r="O76" i="37"/>
  <c r="P76" i="37"/>
  <c r="Q76" i="37"/>
  <c r="R76" i="37"/>
  <c r="S76" i="37"/>
  <c r="T76" i="37"/>
  <c r="U76" i="37"/>
  <c r="V76" i="37"/>
  <c r="W76" i="37"/>
  <c r="X76" i="37"/>
  <c r="Y76" i="37"/>
  <c r="Z76" i="37"/>
  <c r="AA76" i="37"/>
  <c r="AB76" i="37"/>
  <c r="AC76" i="37"/>
  <c r="AD76" i="37"/>
  <c r="AE76" i="37"/>
  <c r="AF76" i="37"/>
  <c r="AG76" i="37"/>
  <c r="AH76" i="37"/>
  <c r="AI76" i="37"/>
  <c r="AJ76" i="37"/>
  <c r="AK76" i="37"/>
  <c r="AL76" i="37"/>
  <c r="AM76" i="37"/>
  <c r="AN76" i="37"/>
  <c r="AO76" i="37"/>
  <c r="AP76" i="37"/>
  <c r="AQ76" i="37"/>
  <c r="AR76" i="37"/>
  <c r="AS76" i="37"/>
  <c r="AT76" i="37"/>
  <c r="AU76" i="37"/>
  <c r="AV76" i="37"/>
  <c r="AW76" i="37"/>
  <c r="AX76" i="37"/>
  <c r="AY76" i="37"/>
  <c r="AZ76" i="37"/>
  <c r="BA76" i="37"/>
  <c r="BB76" i="37"/>
  <c r="BC76" i="37"/>
  <c r="BD76" i="37"/>
  <c r="BE76" i="37"/>
  <c r="BF76" i="37"/>
  <c r="DJ83" i="37"/>
  <c r="DK83" i="37"/>
  <c r="FM83" i="37"/>
  <c r="FN83" i="37"/>
  <c r="HP83" i="37"/>
  <c r="E83" i="37" l="1"/>
  <c r="D83" i="37"/>
  <c r="C83" i="37"/>
  <c r="B83" i="37"/>
  <c r="E94" i="37"/>
  <c r="BA135" i="37" l="1"/>
  <c r="L68" i="37"/>
  <c r="AK51" i="37"/>
  <c r="AK42" i="37" s="1"/>
  <c r="BF134" i="37"/>
  <c r="BE134" i="37"/>
  <c r="BD134" i="37"/>
  <c r="BC134" i="37"/>
  <c r="BB134" i="37"/>
  <c r="BA134" i="37"/>
  <c r="AZ134" i="37"/>
  <c r="AY134" i="37"/>
  <c r="AX134" i="37"/>
  <c r="AW134" i="37"/>
  <c r="AV134" i="37"/>
  <c r="AU134" i="37"/>
  <c r="AT134" i="37"/>
  <c r="AS134" i="37"/>
  <c r="AR134" i="37"/>
  <c r="AQ134" i="37"/>
  <c r="AP134" i="37"/>
  <c r="AO134" i="37"/>
  <c r="AN134" i="37"/>
  <c r="AM134" i="37"/>
  <c r="AL134" i="37"/>
  <c r="AK134" i="37"/>
  <c r="AJ134" i="37"/>
  <c r="AI134" i="37"/>
  <c r="AH134" i="37"/>
  <c r="AG134" i="37"/>
  <c r="AF134" i="37"/>
  <c r="AE134" i="37"/>
  <c r="AD134" i="37"/>
  <c r="AC134" i="37"/>
  <c r="AB134" i="37"/>
  <c r="AA134" i="37"/>
  <c r="Z134" i="37"/>
  <c r="Y134" i="37"/>
  <c r="X134" i="37"/>
  <c r="W134" i="37"/>
  <c r="V134" i="37"/>
  <c r="U134" i="37"/>
  <c r="T134" i="37"/>
  <c r="S134" i="37"/>
  <c r="R134" i="37"/>
  <c r="Q134" i="37"/>
  <c r="P134" i="37"/>
  <c r="O134" i="37"/>
  <c r="N134" i="37"/>
  <c r="M134" i="37"/>
  <c r="L134" i="37"/>
  <c r="K134" i="37"/>
  <c r="J134" i="37"/>
  <c r="I134" i="37"/>
  <c r="H134" i="37"/>
  <c r="G134" i="37"/>
  <c r="F134" i="37"/>
  <c r="BF125" i="37"/>
  <c r="BE125" i="37"/>
  <c r="BD125" i="37"/>
  <c r="BC125" i="37"/>
  <c r="BB125" i="37"/>
  <c r="BA125" i="37"/>
  <c r="AZ125" i="37"/>
  <c r="AY125" i="37"/>
  <c r="AX125" i="37"/>
  <c r="AW125" i="37"/>
  <c r="AV125" i="37"/>
  <c r="AU125" i="37"/>
  <c r="AT125" i="37"/>
  <c r="AS125" i="37"/>
  <c r="AR125" i="37"/>
  <c r="AQ125" i="37"/>
  <c r="AP125" i="37"/>
  <c r="AO125" i="37"/>
  <c r="AN125" i="37"/>
  <c r="AM125" i="37"/>
  <c r="AL125" i="37"/>
  <c r="AK125" i="37"/>
  <c r="AJ125" i="37"/>
  <c r="AI125" i="37"/>
  <c r="AH125" i="37"/>
  <c r="AG125" i="37"/>
  <c r="AF125" i="37"/>
  <c r="AE125" i="37"/>
  <c r="AD125" i="37"/>
  <c r="AC125" i="37"/>
  <c r="AB125" i="37"/>
  <c r="AA125" i="37"/>
  <c r="Z125" i="37"/>
  <c r="Y125" i="37"/>
  <c r="X125" i="37"/>
  <c r="W125" i="37"/>
  <c r="V125" i="37"/>
  <c r="U125" i="37"/>
  <c r="T125" i="37"/>
  <c r="S125" i="37"/>
  <c r="R125" i="37"/>
  <c r="Q125" i="37"/>
  <c r="P125" i="37"/>
  <c r="O125" i="37"/>
  <c r="N125" i="37"/>
  <c r="M125" i="37"/>
  <c r="L125" i="37"/>
  <c r="K125" i="37"/>
  <c r="J125" i="37"/>
  <c r="I125" i="37"/>
  <c r="H125" i="37"/>
  <c r="G125" i="37"/>
  <c r="F125" i="37"/>
  <c r="BF121" i="37"/>
  <c r="BE121" i="37"/>
  <c r="BD121" i="37"/>
  <c r="BC121" i="37"/>
  <c r="BB121" i="37"/>
  <c r="BA121" i="37"/>
  <c r="AZ121" i="37"/>
  <c r="AY121" i="37"/>
  <c r="AX121" i="37"/>
  <c r="AW121" i="37"/>
  <c r="AV121" i="37"/>
  <c r="AU121" i="37"/>
  <c r="AT121" i="37"/>
  <c r="AS121" i="37"/>
  <c r="AR121" i="37"/>
  <c r="AQ121" i="37"/>
  <c r="AP121" i="37"/>
  <c r="AO121" i="37"/>
  <c r="AN121" i="37"/>
  <c r="AM121" i="37"/>
  <c r="AL121" i="37"/>
  <c r="AK121" i="37"/>
  <c r="AJ121" i="37"/>
  <c r="AI121" i="37"/>
  <c r="AH121" i="37"/>
  <c r="AG121" i="37"/>
  <c r="AF121" i="37"/>
  <c r="AE121" i="37"/>
  <c r="AD121" i="37"/>
  <c r="AC121" i="37"/>
  <c r="AB121" i="37"/>
  <c r="AA121" i="37"/>
  <c r="Z121" i="37"/>
  <c r="Y121" i="37"/>
  <c r="X121" i="37"/>
  <c r="W121" i="37"/>
  <c r="V121" i="37"/>
  <c r="U121" i="37"/>
  <c r="T121" i="37"/>
  <c r="S121" i="37"/>
  <c r="R121" i="37"/>
  <c r="Q121" i="37"/>
  <c r="P121" i="37"/>
  <c r="O121" i="37"/>
  <c r="N121" i="37"/>
  <c r="M121" i="37"/>
  <c r="L121" i="37"/>
  <c r="K121" i="37"/>
  <c r="J121" i="37"/>
  <c r="I121" i="37"/>
  <c r="H121" i="37"/>
  <c r="G121" i="37"/>
  <c r="F121" i="37"/>
  <c r="BF113" i="37"/>
  <c r="BE113" i="37"/>
  <c r="BD113" i="37"/>
  <c r="BC113" i="37"/>
  <c r="BB113" i="37"/>
  <c r="BA113" i="37"/>
  <c r="AZ113" i="37"/>
  <c r="AY113" i="37"/>
  <c r="AX113" i="37"/>
  <c r="AW113" i="37"/>
  <c r="AV113" i="37"/>
  <c r="AU113" i="37"/>
  <c r="AT113" i="37"/>
  <c r="AS113" i="37"/>
  <c r="AR113" i="37"/>
  <c r="AQ113" i="37"/>
  <c r="AP113" i="37"/>
  <c r="AO113" i="37"/>
  <c r="AN113" i="37"/>
  <c r="AM113" i="37"/>
  <c r="AL113" i="37"/>
  <c r="AK113" i="37"/>
  <c r="AJ113" i="37"/>
  <c r="AI113" i="37"/>
  <c r="AH113" i="37"/>
  <c r="AG113" i="37"/>
  <c r="AF113" i="37"/>
  <c r="AE113" i="37"/>
  <c r="AD113" i="37"/>
  <c r="AC113" i="37"/>
  <c r="AB113" i="37"/>
  <c r="AA113" i="37"/>
  <c r="Z113" i="37"/>
  <c r="Y113" i="37"/>
  <c r="X113" i="37"/>
  <c r="W113" i="37"/>
  <c r="V113" i="37"/>
  <c r="U113" i="37"/>
  <c r="T113" i="37"/>
  <c r="S113" i="37"/>
  <c r="R113" i="37"/>
  <c r="Q113" i="37"/>
  <c r="P113" i="37"/>
  <c r="O113" i="37"/>
  <c r="N113" i="37"/>
  <c r="M113" i="37"/>
  <c r="L113" i="37"/>
  <c r="K113" i="37"/>
  <c r="J113" i="37"/>
  <c r="I113" i="37"/>
  <c r="H113" i="37"/>
  <c r="G113" i="37"/>
  <c r="F113" i="37"/>
  <c r="BF110" i="37"/>
  <c r="BE110" i="37"/>
  <c r="BD110" i="37"/>
  <c r="BC110" i="37"/>
  <c r="BB110" i="37"/>
  <c r="BA110" i="37"/>
  <c r="AZ110" i="37"/>
  <c r="AY110" i="37"/>
  <c r="AX110" i="37"/>
  <c r="AW110" i="37"/>
  <c r="AV110" i="37"/>
  <c r="AU110" i="37"/>
  <c r="AT110" i="37"/>
  <c r="AS110" i="37"/>
  <c r="AR110" i="37"/>
  <c r="AQ110" i="37"/>
  <c r="AP110" i="37"/>
  <c r="AO110" i="37"/>
  <c r="AN110" i="37"/>
  <c r="AM110" i="37"/>
  <c r="AL110" i="37"/>
  <c r="AK110" i="37"/>
  <c r="AJ110" i="37"/>
  <c r="AI110" i="37"/>
  <c r="AH110" i="37"/>
  <c r="AG110" i="37"/>
  <c r="AF110" i="37"/>
  <c r="AE110" i="37"/>
  <c r="AD110" i="37"/>
  <c r="AC110" i="37"/>
  <c r="AB110" i="37"/>
  <c r="AA110" i="37"/>
  <c r="Z110" i="37"/>
  <c r="Y110" i="37"/>
  <c r="X110" i="37"/>
  <c r="W110" i="37"/>
  <c r="V110" i="37"/>
  <c r="U110" i="37"/>
  <c r="T110" i="37"/>
  <c r="S110" i="37"/>
  <c r="R110" i="37"/>
  <c r="Q110" i="37"/>
  <c r="P110" i="37"/>
  <c r="O110" i="37"/>
  <c r="N110" i="37"/>
  <c r="M110" i="37"/>
  <c r="L110" i="37"/>
  <c r="K110" i="37"/>
  <c r="J110" i="37"/>
  <c r="I110" i="37"/>
  <c r="H110" i="37"/>
  <c r="G110" i="37"/>
  <c r="F110" i="37"/>
  <c r="BF84" i="37"/>
  <c r="BE84" i="37"/>
  <c r="BD84" i="37"/>
  <c r="BC84" i="37"/>
  <c r="BB84" i="37"/>
  <c r="BA84" i="37"/>
  <c r="AZ84" i="37"/>
  <c r="AY84" i="37"/>
  <c r="AX84" i="37"/>
  <c r="AW84" i="37"/>
  <c r="AV84" i="37"/>
  <c r="AU84" i="37"/>
  <c r="AT84" i="37"/>
  <c r="AS84" i="37"/>
  <c r="AR84" i="37"/>
  <c r="AQ84" i="37"/>
  <c r="AP84" i="37"/>
  <c r="AO84" i="37"/>
  <c r="AN84" i="37"/>
  <c r="AM84" i="37"/>
  <c r="AL84" i="37"/>
  <c r="AK84" i="37"/>
  <c r="AJ84" i="37"/>
  <c r="AI84" i="37"/>
  <c r="AH84" i="37"/>
  <c r="AG84" i="37"/>
  <c r="AF84" i="37"/>
  <c r="AE84" i="37"/>
  <c r="AD84" i="37"/>
  <c r="AC84" i="37"/>
  <c r="AB84" i="37"/>
  <c r="AA84" i="37"/>
  <c r="Z84" i="37"/>
  <c r="Y84" i="37"/>
  <c r="X84" i="37"/>
  <c r="W84" i="37"/>
  <c r="V84" i="37"/>
  <c r="U84" i="37"/>
  <c r="T84" i="37"/>
  <c r="S84" i="37"/>
  <c r="R84" i="37"/>
  <c r="Q84" i="37"/>
  <c r="P84" i="37"/>
  <c r="O84" i="37"/>
  <c r="N84" i="37"/>
  <c r="M84" i="37"/>
  <c r="L84" i="37"/>
  <c r="K84" i="37"/>
  <c r="J84" i="37"/>
  <c r="I84" i="37"/>
  <c r="H84" i="37"/>
  <c r="G84" i="37"/>
  <c r="F84" i="37"/>
  <c r="BF66" i="37"/>
  <c r="BE66" i="37"/>
  <c r="BD66" i="37"/>
  <c r="BC66" i="37"/>
  <c r="BB66" i="37"/>
  <c r="BA66" i="37"/>
  <c r="AZ66" i="37"/>
  <c r="AY66" i="37"/>
  <c r="AX66" i="37"/>
  <c r="AW66" i="37"/>
  <c r="AV66" i="37"/>
  <c r="AU66" i="37"/>
  <c r="AT66" i="37"/>
  <c r="AS66" i="37"/>
  <c r="AR66" i="37"/>
  <c r="AQ66" i="37"/>
  <c r="AP66" i="37"/>
  <c r="AO66" i="37"/>
  <c r="AN66" i="37"/>
  <c r="AM66" i="37"/>
  <c r="AL66" i="37"/>
  <c r="AK66" i="37"/>
  <c r="AJ66" i="37"/>
  <c r="AI66" i="37"/>
  <c r="AH66" i="37"/>
  <c r="AG66" i="37"/>
  <c r="AF66" i="37"/>
  <c r="AE66" i="37"/>
  <c r="AD66" i="37"/>
  <c r="AC66" i="37"/>
  <c r="AB66" i="37"/>
  <c r="AA66" i="37"/>
  <c r="Z66" i="37"/>
  <c r="Y66" i="37"/>
  <c r="X66" i="37"/>
  <c r="W66" i="37"/>
  <c r="V66" i="37"/>
  <c r="U66" i="37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BF61" i="37"/>
  <c r="BE61" i="37"/>
  <c r="BD61" i="37"/>
  <c r="BC61" i="37"/>
  <c r="BB61" i="37"/>
  <c r="BA61" i="37"/>
  <c r="AZ61" i="37"/>
  <c r="AY61" i="37"/>
  <c r="AX61" i="37"/>
  <c r="AW61" i="37"/>
  <c r="AV61" i="37"/>
  <c r="AU61" i="37"/>
  <c r="AT61" i="37"/>
  <c r="AS61" i="37"/>
  <c r="AR61" i="37"/>
  <c r="AQ61" i="37"/>
  <c r="AP61" i="37"/>
  <c r="AO61" i="37"/>
  <c r="AN61" i="37"/>
  <c r="AM61" i="37"/>
  <c r="AL61" i="37"/>
  <c r="AK61" i="37"/>
  <c r="AJ61" i="37"/>
  <c r="AI61" i="37"/>
  <c r="AH61" i="37"/>
  <c r="AG61" i="37"/>
  <c r="AF61" i="37"/>
  <c r="AE61" i="37"/>
  <c r="AD61" i="37"/>
  <c r="AC61" i="37"/>
  <c r="AB61" i="37"/>
  <c r="AA61" i="37"/>
  <c r="Z61" i="37"/>
  <c r="Y61" i="37"/>
  <c r="X61" i="37"/>
  <c r="W61" i="37"/>
  <c r="V61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BF42" i="37"/>
  <c r="BE42" i="37"/>
  <c r="BD42" i="37"/>
  <c r="BC42" i="37"/>
  <c r="BB42" i="37"/>
  <c r="BA42" i="37"/>
  <c r="AZ42" i="37"/>
  <c r="AY42" i="37"/>
  <c r="AX42" i="37"/>
  <c r="AW42" i="37"/>
  <c r="AV42" i="37"/>
  <c r="AU42" i="37"/>
  <c r="AT42" i="37"/>
  <c r="AS42" i="37"/>
  <c r="AR42" i="37"/>
  <c r="AQ42" i="37"/>
  <c r="AP42" i="37"/>
  <c r="AO42" i="37"/>
  <c r="AN42" i="37"/>
  <c r="AM42" i="37"/>
  <c r="AL42" i="37"/>
  <c r="AJ42" i="37"/>
  <c r="AI42" i="37"/>
  <c r="AH42" i="37"/>
  <c r="AG42" i="37"/>
  <c r="AF42" i="37"/>
  <c r="AE42" i="37"/>
  <c r="AD42" i="37"/>
  <c r="AC42" i="37"/>
  <c r="AB42" i="37"/>
  <c r="AA42" i="37"/>
  <c r="Z42" i="37"/>
  <c r="Y42" i="37"/>
  <c r="X42" i="37"/>
  <c r="W42" i="37"/>
  <c r="V42" i="37"/>
  <c r="U42" i="37"/>
  <c r="T42" i="37"/>
  <c r="S42" i="37"/>
  <c r="R42" i="37"/>
  <c r="Q42" i="37"/>
  <c r="P42" i="37"/>
  <c r="O42" i="37"/>
  <c r="N42" i="37"/>
  <c r="M42" i="37"/>
  <c r="L42" i="37"/>
  <c r="K42" i="37"/>
  <c r="J42" i="37"/>
  <c r="I42" i="37"/>
  <c r="H42" i="37"/>
  <c r="G42" i="37"/>
  <c r="F42" i="37"/>
  <c r="BF37" i="37"/>
  <c r="BE37" i="37"/>
  <c r="BD37" i="37"/>
  <c r="BC37" i="37"/>
  <c r="BB37" i="37"/>
  <c r="BA37" i="37"/>
  <c r="AZ37" i="37"/>
  <c r="AY37" i="37"/>
  <c r="AX37" i="37"/>
  <c r="AW37" i="37"/>
  <c r="AV37" i="37"/>
  <c r="AU37" i="37"/>
  <c r="AT37" i="37"/>
  <c r="AS37" i="37"/>
  <c r="AR37" i="37"/>
  <c r="AQ37" i="37"/>
  <c r="AP37" i="37"/>
  <c r="AO37" i="37"/>
  <c r="AN37" i="37"/>
  <c r="AM37" i="37"/>
  <c r="AL37" i="37"/>
  <c r="AK37" i="37"/>
  <c r="AJ37" i="37"/>
  <c r="AI37" i="37"/>
  <c r="AH37" i="37"/>
  <c r="AG37" i="37"/>
  <c r="AF37" i="37"/>
  <c r="AE37" i="37"/>
  <c r="AD37" i="37"/>
  <c r="AC37" i="37"/>
  <c r="AB37" i="37"/>
  <c r="AA37" i="37"/>
  <c r="Z37" i="37"/>
  <c r="Y37" i="37"/>
  <c r="X37" i="37"/>
  <c r="W37" i="37"/>
  <c r="V37" i="37"/>
  <c r="U37" i="37"/>
  <c r="T37" i="37"/>
  <c r="S37" i="37"/>
  <c r="R37" i="37"/>
  <c r="Q37" i="37"/>
  <c r="P37" i="37"/>
  <c r="O37" i="37"/>
  <c r="N37" i="37"/>
  <c r="M37" i="37"/>
  <c r="L37" i="37"/>
  <c r="K37" i="37"/>
  <c r="J37" i="37"/>
  <c r="I37" i="37"/>
  <c r="H37" i="37"/>
  <c r="G37" i="37"/>
  <c r="F37" i="37"/>
  <c r="BF32" i="37"/>
  <c r="BE32" i="37"/>
  <c r="BD32" i="37"/>
  <c r="BC32" i="37"/>
  <c r="BB32" i="37"/>
  <c r="BA32" i="37"/>
  <c r="AZ32" i="37"/>
  <c r="AY32" i="37"/>
  <c r="AX32" i="37"/>
  <c r="AW32" i="37"/>
  <c r="AV32" i="37"/>
  <c r="AU32" i="37"/>
  <c r="AT32" i="37"/>
  <c r="AS32" i="37"/>
  <c r="AR32" i="37"/>
  <c r="AQ32" i="37"/>
  <c r="AP32" i="37"/>
  <c r="AO32" i="37"/>
  <c r="AN32" i="37"/>
  <c r="AM32" i="37"/>
  <c r="AL32" i="37"/>
  <c r="AK32" i="37"/>
  <c r="AJ32" i="37"/>
  <c r="AI32" i="37"/>
  <c r="AH32" i="37"/>
  <c r="AG32" i="37"/>
  <c r="AF32" i="37"/>
  <c r="AE32" i="37"/>
  <c r="AD32" i="37"/>
  <c r="AC32" i="37"/>
  <c r="AB32" i="37"/>
  <c r="AA32" i="37"/>
  <c r="Z32" i="37"/>
  <c r="Y32" i="37"/>
  <c r="X32" i="37"/>
  <c r="W32" i="37"/>
  <c r="V32" i="37"/>
  <c r="U32" i="37"/>
  <c r="T32" i="37"/>
  <c r="S32" i="37"/>
  <c r="R32" i="37"/>
  <c r="Q32" i="37"/>
  <c r="P32" i="37"/>
  <c r="O32" i="37"/>
  <c r="N32" i="37"/>
  <c r="M32" i="37"/>
  <c r="L32" i="37"/>
  <c r="K32" i="37"/>
  <c r="J32" i="37"/>
  <c r="I32" i="37"/>
  <c r="H32" i="37"/>
  <c r="G32" i="37"/>
  <c r="F32" i="37"/>
  <c r="BF20" i="37"/>
  <c r="BE20" i="37"/>
  <c r="BD20" i="37"/>
  <c r="BC20" i="37"/>
  <c r="BB20" i="37"/>
  <c r="BA20" i="37"/>
  <c r="AZ20" i="37"/>
  <c r="AY20" i="37"/>
  <c r="AX20" i="37"/>
  <c r="AW20" i="37"/>
  <c r="AV20" i="37"/>
  <c r="AU20" i="37"/>
  <c r="AT20" i="37"/>
  <c r="AS20" i="37"/>
  <c r="AR20" i="37"/>
  <c r="AQ20" i="37"/>
  <c r="AP20" i="37"/>
  <c r="AO20" i="37"/>
  <c r="AN20" i="37"/>
  <c r="AM20" i="37"/>
  <c r="AL20" i="37"/>
  <c r="AK20" i="37"/>
  <c r="AJ20" i="37"/>
  <c r="AI20" i="37"/>
  <c r="AH20" i="37"/>
  <c r="AG20" i="37"/>
  <c r="AF20" i="37"/>
  <c r="AE20" i="37"/>
  <c r="AD20" i="37"/>
  <c r="AC20" i="37"/>
  <c r="AB20" i="37"/>
  <c r="AA20" i="37"/>
  <c r="Z20" i="37"/>
  <c r="Y20" i="37"/>
  <c r="X20" i="37"/>
  <c r="W20" i="37"/>
  <c r="V20" i="37"/>
  <c r="U20" i="37"/>
  <c r="T20" i="37"/>
  <c r="S20" i="37"/>
  <c r="R20" i="37"/>
  <c r="Q20" i="37"/>
  <c r="P20" i="37"/>
  <c r="O20" i="37"/>
  <c r="N20" i="37"/>
  <c r="M20" i="37"/>
  <c r="L20" i="37"/>
  <c r="K20" i="37"/>
  <c r="J20" i="37"/>
  <c r="I20" i="37"/>
  <c r="H20" i="37"/>
  <c r="G20" i="37"/>
  <c r="F20" i="37"/>
  <c r="BF18" i="37"/>
  <c r="BE18" i="37"/>
  <c r="BD18" i="37"/>
  <c r="BC18" i="37"/>
  <c r="BB18" i="37"/>
  <c r="BA18" i="37"/>
  <c r="AZ18" i="37"/>
  <c r="AY18" i="37"/>
  <c r="AX18" i="37"/>
  <c r="AW18" i="37"/>
  <c r="AV18" i="37"/>
  <c r="AU18" i="37"/>
  <c r="AT18" i="37"/>
  <c r="AS18" i="37"/>
  <c r="AR18" i="37"/>
  <c r="AQ18" i="37"/>
  <c r="AP18" i="37"/>
  <c r="AO18" i="37"/>
  <c r="AN18" i="37"/>
  <c r="AM18" i="37"/>
  <c r="AL18" i="37"/>
  <c r="AK18" i="37"/>
  <c r="AJ18" i="37"/>
  <c r="AI18" i="37"/>
  <c r="AH18" i="37"/>
  <c r="AG18" i="37"/>
  <c r="AF18" i="37"/>
  <c r="AE18" i="37"/>
  <c r="AD18" i="37"/>
  <c r="AC18" i="37"/>
  <c r="AB18" i="37"/>
  <c r="AA18" i="37"/>
  <c r="Z18" i="37"/>
  <c r="Y18" i="37"/>
  <c r="X18" i="37"/>
  <c r="W18" i="37"/>
  <c r="V18" i="37"/>
  <c r="U18" i="37"/>
  <c r="T18" i="37"/>
  <c r="S18" i="37"/>
  <c r="R18" i="37"/>
  <c r="Q18" i="37"/>
  <c r="P18" i="37"/>
  <c r="O18" i="37"/>
  <c r="N18" i="37"/>
  <c r="M18" i="37"/>
  <c r="L18" i="37"/>
  <c r="K18" i="37"/>
  <c r="J18" i="37"/>
  <c r="I18" i="37"/>
  <c r="H18" i="37"/>
  <c r="G18" i="37"/>
  <c r="F18" i="37"/>
  <c r="BF11" i="37"/>
  <c r="BE11" i="37"/>
  <c r="BD11" i="37"/>
  <c r="BC11" i="37"/>
  <c r="BB11" i="37"/>
  <c r="BA11" i="37"/>
  <c r="AZ11" i="37"/>
  <c r="AY11" i="37"/>
  <c r="AX11" i="37"/>
  <c r="AW11" i="37"/>
  <c r="AV11" i="37"/>
  <c r="AU11" i="37"/>
  <c r="AT11" i="37"/>
  <c r="AS11" i="37"/>
  <c r="AR11" i="37"/>
  <c r="AQ11" i="37"/>
  <c r="AP11" i="37"/>
  <c r="AO11" i="37"/>
  <c r="AN11" i="37"/>
  <c r="AM11" i="37"/>
  <c r="AL11" i="37"/>
  <c r="AK11" i="37"/>
  <c r="AJ11" i="37"/>
  <c r="AI11" i="37"/>
  <c r="AH11" i="37"/>
  <c r="AG11" i="37"/>
  <c r="AF11" i="37"/>
  <c r="AE11" i="37"/>
  <c r="AD11" i="37"/>
  <c r="AC11" i="37"/>
  <c r="AB11" i="37"/>
  <c r="AA11" i="37"/>
  <c r="Z11" i="37"/>
  <c r="Y11" i="37"/>
  <c r="X11" i="37"/>
  <c r="W11" i="37"/>
  <c r="V11" i="37"/>
  <c r="U11" i="37"/>
  <c r="T11" i="37"/>
  <c r="S11" i="37"/>
  <c r="R11" i="37"/>
  <c r="Q11" i="37"/>
  <c r="P11" i="37"/>
  <c r="O11" i="37"/>
  <c r="N11" i="37"/>
  <c r="M11" i="37"/>
  <c r="L11" i="37"/>
  <c r="K11" i="37"/>
  <c r="J11" i="37"/>
  <c r="I11" i="37"/>
  <c r="H11" i="37"/>
  <c r="G11" i="37"/>
  <c r="F11" i="37"/>
  <c r="JR134" i="37"/>
  <c r="JQ134" i="37"/>
  <c r="JP134" i="37"/>
  <c r="JO134" i="37"/>
  <c r="JN134" i="37"/>
  <c r="JM134" i="37"/>
  <c r="JL134" i="37"/>
  <c r="JK134" i="37"/>
  <c r="JJ134" i="37"/>
  <c r="JI134" i="37"/>
  <c r="JH134" i="37"/>
  <c r="JG134" i="37"/>
  <c r="JF134" i="37"/>
  <c r="JE134" i="37"/>
  <c r="JD134" i="37"/>
  <c r="JC134" i="37"/>
  <c r="JB134" i="37"/>
  <c r="JA134" i="37"/>
  <c r="IZ134" i="37"/>
  <c r="IY134" i="37"/>
  <c r="IX134" i="37"/>
  <c r="IW134" i="37"/>
  <c r="IV134" i="37"/>
  <c r="IU134" i="37"/>
  <c r="IT134" i="37"/>
  <c r="IS134" i="37"/>
  <c r="IR134" i="37"/>
  <c r="IQ134" i="37"/>
  <c r="IP134" i="37"/>
  <c r="IO134" i="37"/>
  <c r="IN134" i="37"/>
  <c r="IM134" i="37"/>
  <c r="IL134" i="37"/>
  <c r="IK134" i="37"/>
  <c r="IJ134" i="37"/>
  <c r="II134" i="37"/>
  <c r="IH134" i="37"/>
  <c r="IG134" i="37"/>
  <c r="IF134" i="37"/>
  <c r="IE134" i="37"/>
  <c r="ID134" i="37"/>
  <c r="IC134" i="37"/>
  <c r="IB134" i="37"/>
  <c r="IA134" i="37"/>
  <c r="HZ134" i="37"/>
  <c r="HY134" i="37"/>
  <c r="HX134" i="37"/>
  <c r="HW134" i="37"/>
  <c r="HV134" i="37"/>
  <c r="HU134" i="37"/>
  <c r="HT134" i="37"/>
  <c r="HS134" i="37"/>
  <c r="HR134" i="37"/>
  <c r="JR125" i="37"/>
  <c r="JQ125" i="37"/>
  <c r="JP125" i="37"/>
  <c r="JO125" i="37"/>
  <c r="JN125" i="37"/>
  <c r="JM125" i="37"/>
  <c r="JL125" i="37"/>
  <c r="JK125" i="37"/>
  <c r="JJ125" i="37"/>
  <c r="JI125" i="37"/>
  <c r="JH125" i="37"/>
  <c r="JG125" i="37"/>
  <c r="JF125" i="37"/>
  <c r="JE125" i="37"/>
  <c r="JD125" i="37"/>
  <c r="JC125" i="37"/>
  <c r="JB125" i="37"/>
  <c r="JA125" i="37"/>
  <c r="IZ125" i="37"/>
  <c r="IY125" i="37"/>
  <c r="IX125" i="37"/>
  <c r="IW125" i="37"/>
  <c r="IV125" i="37"/>
  <c r="IU125" i="37"/>
  <c r="IT125" i="37"/>
  <c r="IS125" i="37"/>
  <c r="IR125" i="37"/>
  <c r="IQ125" i="37"/>
  <c r="IP125" i="37"/>
  <c r="IO125" i="37"/>
  <c r="IN125" i="37"/>
  <c r="IM125" i="37"/>
  <c r="IL125" i="37"/>
  <c r="IK125" i="37"/>
  <c r="IJ125" i="37"/>
  <c r="II125" i="37"/>
  <c r="IH125" i="37"/>
  <c r="IG125" i="37"/>
  <c r="IF125" i="37"/>
  <c r="IE125" i="37"/>
  <c r="ID125" i="37"/>
  <c r="IC125" i="37"/>
  <c r="IB125" i="37"/>
  <c r="IA125" i="37"/>
  <c r="HZ125" i="37"/>
  <c r="HY125" i="37"/>
  <c r="HX125" i="37"/>
  <c r="HW125" i="37"/>
  <c r="HV125" i="37"/>
  <c r="HU125" i="37"/>
  <c r="HT125" i="37"/>
  <c r="HS125" i="37"/>
  <c r="JR121" i="37"/>
  <c r="JQ121" i="37"/>
  <c r="JP121" i="37"/>
  <c r="JO121" i="37"/>
  <c r="JN121" i="37"/>
  <c r="JM121" i="37"/>
  <c r="JL121" i="37"/>
  <c r="JK121" i="37"/>
  <c r="JJ121" i="37"/>
  <c r="JI121" i="37"/>
  <c r="JH121" i="37"/>
  <c r="JG121" i="37"/>
  <c r="JF121" i="37"/>
  <c r="JE121" i="37"/>
  <c r="JD121" i="37"/>
  <c r="JC121" i="37"/>
  <c r="JB121" i="37"/>
  <c r="JA121" i="37"/>
  <c r="IZ121" i="37"/>
  <c r="IY121" i="37"/>
  <c r="IX121" i="37"/>
  <c r="IW121" i="37"/>
  <c r="IV121" i="37"/>
  <c r="IU121" i="37"/>
  <c r="IT121" i="37"/>
  <c r="IS121" i="37"/>
  <c r="IR121" i="37"/>
  <c r="IQ121" i="37"/>
  <c r="IP121" i="37"/>
  <c r="IO121" i="37"/>
  <c r="IN121" i="37"/>
  <c r="IM121" i="37"/>
  <c r="IL121" i="37"/>
  <c r="IK121" i="37"/>
  <c r="IJ121" i="37"/>
  <c r="II121" i="37"/>
  <c r="IH121" i="37"/>
  <c r="IG121" i="37"/>
  <c r="IF121" i="37"/>
  <c r="IE121" i="37"/>
  <c r="ID121" i="37"/>
  <c r="IC121" i="37"/>
  <c r="IB121" i="37"/>
  <c r="IA121" i="37"/>
  <c r="HZ121" i="37"/>
  <c r="HY121" i="37"/>
  <c r="HX121" i="37"/>
  <c r="HW121" i="37"/>
  <c r="HV121" i="37"/>
  <c r="HU121" i="37"/>
  <c r="HT121" i="37"/>
  <c r="HS121" i="37"/>
  <c r="JR113" i="37"/>
  <c r="JQ113" i="37"/>
  <c r="JP113" i="37"/>
  <c r="JO113" i="37"/>
  <c r="JN113" i="37"/>
  <c r="JM113" i="37"/>
  <c r="JL113" i="37"/>
  <c r="JK113" i="37"/>
  <c r="JJ113" i="37"/>
  <c r="JI113" i="37"/>
  <c r="JH113" i="37"/>
  <c r="JG113" i="37"/>
  <c r="JF113" i="37"/>
  <c r="JE113" i="37"/>
  <c r="JD113" i="37"/>
  <c r="JC113" i="37"/>
  <c r="JB113" i="37"/>
  <c r="JA113" i="37"/>
  <c r="IZ113" i="37"/>
  <c r="IY113" i="37"/>
  <c r="IX113" i="37"/>
  <c r="IW113" i="37"/>
  <c r="IV113" i="37"/>
  <c r="IU113" i="37"/>
  <c r="IT113" i="37"/>
  <c r="IS113" i="37"/>
  <c r="IR113" i="37"/>
  <c r="IQ113" i="37"/>
  <c r="IP113" i="37"/>
  <c r="IO113" i="37"/>
  <c r="IN113" i="37"/>
  <c r="IM113" i="37"/>
  <c r="IL113" i="37"/>
  <c r="IK113" i="37"/>
  <c r="IJ113" i="37"/>
  <c r="II113" i="37"/>
  <c r="IH113" i="37"/>
  <c r="IG113" i="37"/>
  <c r="IF113" i="37"/>
  <c r="IE113" i="37"/>
  <c r="ID113" i="37"/>
  <c r="IC113" i="37"/>
  <c r="IB113" i="37"/>
  <c r="IA113" i="37"/>
  <c r="HZ113" i="37"/>
  <c r="HY113" i="37"/>
  <c r="HX113" i="37"/>
  <c r="HW113" i="37"/>
  <c r="HV113" i="37"/>
  <c r="HU113" i="37"/>
  <c r="HT113" i="37"/>
  <c r="HS113" i="37"/>
  <c r="JR110" i="37"/>
  <c r="JQ110" i="37"/>
  <c r="JP110" i="37"/>
  <c r="JO110" i="37"/>
  <c r="JN110" i="37"/>
  <c r="JM110" i="37"/>
  <c r="JL110" i="37"/>
  <c r="JK110" i="37"/>
  <c r="JJ110" i="37"/>
  <c r="JI110" i="37"/>
  <c r="JH110" i="37"/>
  <c r="JG110" i="37"/>
  <c r="JF110" i="37"/>
  <c r="JE110" i="37"/>
  <c r="JD110" i="37"/>
  <c r="JC110" i="37"/>
  <c r="JB110" i="37"/>
  <c r="JA110" i="37"/>
  <c r="IZ110" i="37"/>
  <c r="IY110" i="37"/>
  <c r="IX110" i="37"/>
  <c r="IW110" i="37"/>
  <c r="IV110" i="37"/>
  <c r="IU110" i="37"/>
  <c r="IT110" i="37"/>
  <c r="IS110" i="37"/>
  <c r="IR110" i="37"/>
  <c r="IQ110" i="37"/>
  <c r="IP110" i="37"/>
  <c r="IO110" i="37"/>
  <c r="IN110" i="37"/>
  <c r="IM110" i="37"/>
  <c r="IL110" i="37"/>
  <c r="IK110" i="37"/>
  <c r="IJ110" i="37"/>
  <c r="II110" i="37"/>
  <c r="IH110" i="37"/>
  <c r="IG110" i="37"/>
  <c r="IF110" i="37"/>
  <c r="IE110" i="37"/>
  <c r="ID110" i="37"/>
  <c r="IC110" i="37"/>
  <c r="IB110" i="37"/>
  <c r="IA110" i="37"/>
  <c r="HZ110" i="37"/>
  <c r="HY110" i="37"/>
  <c r="HX110" i="37"/>
  <c r="HW110" i="37"/>
  <c r="HV110" i="37"/>
  <c r="HU110" i="37"/>
  <c r="HT110" i="37"/>
  <c r="HS110" i="37"/>
  <c r="JR84" i="37"/>
  <c r="JQ84" i="37"/>
  <c r="JP84" i="37"/>
  <c r="JO84" i="37"/>
  <c r="JN84" i="37"/>
  <c r="JM84" i="37"/>
  <c r="JL84" i="37"/>
  <c r="JK84" i="37"/>
  <c r="JJ84" i="37"/>
  <c r="JI84" i="37"/>
  <c r="JH84" i="37"/>
  <c r="JG84" i="37"/>
  <c r="JF84" i="37"/>
  <c r="JE84" i="37"/>
  <c r="JD84" i="37"/>
  <c r="JC84" i="37"/>
  <c r="JB84" i="37"/>
  <c r="JA84" i="37"/>
  <c r="IZ84" i="37"/>
  <c r="IY84" i="37"/>
  <c r="IX84" i="37"/>
  <c r="IW84" i="37"/>
  <c r="IV84" i="37"/>
  <c r="IU84" i="37"/>
  <c r="IT84" i="37"/>
  <c r="IS84" i="37"/>
  <c r="IR84" i="37"/>
  <c r="IQ84" i="37"/>
  <c r="IP84" i="37"/>
  <c r="IO84" i="37"/>
  <c r="IN84" i="37"/>
  <c r="IM84" i="37"/>
  <c r="IL84" i="37"/>
  <c r="IK84" i="37"/>
  <c r="IJ84" i="37"/>
  <c r="II84" i="37"/>
  <c r="IH84" i="37"/>
  <c r="IG84" i="37"/>
  <c r="IF84" i="37"/>
  <c r="IE84" i="37"/>
  <c r="ID84" i="37"/>
  <c r="IC84" i="37"/>
  <c r="IB84" i="37"/>
  <c r="IA84" i="37"/>
  <c r="HZ84" i="37"/>
  <c r="HY84" i="37"/>
  <c r="HX84" i="37"/>
  <c r="HW84" i="37"/>
  <c r="HV84" i="37"/>
  <c r="HU84" i="37"/>
  <c r="HT84" i="37"/>
  <c r="HS84" i="37"/>
  <c r="JR66" i="37"/>
  <c r="JQ66" i="37"/>
  <c r="JP66" i="37"/>
  <c r="JO66" i="37"/>
  <c r="JN66" i="37"/>
  <c r="JM66" i="37"/>
  <c r="JL66" i="37"/>
  <c r="JK66" i="37"/>
  <c r="JJ66" i="37"/>
  <c r="JI66" i="37"/>
  <c r="JH66" i="37"/>
  <c r="JG66" i="37"/>
  <c r="JF66" i="37"/>
  <c r="JE66" i="37"/>
  <c r="JD66" i="37"/>
  <c r="JC66" i="37"/>
  <c r="JB66" i="37"/>
  <c r="JA66" i="37"/>
  <c r="IZ66" i="37"/>
  <c r="IY66" i="37"/>
  <c r="IX66" i="37"/>
  <c r="IW66" i="37"/>
  <c r="IV66" i="37"/>
  <c r="IU66" i="37"/>
  <c r="IT66" i="37"/>
  <c r="IS66" i="37"/>
  <c r="IR66" i="37"/>
  <c r="IQ66" i="37"/>
  <c r="IP66" i="37"/>
  <c r="IO66" i="37"/>
  <c r="IN66" i="37"/>
  <c r="IM66" i="37"/>
  <c r="IL66" i="37"/>
  <c r="IK66" i="37"/>
  <c r="IJ66" i="37"/>
  <c r="II66" i="37"/>
  <c r="IH66" i="37"/>
  <c r="IG66" i="37"/>
  <c r="IF66" i="37"/>
  <c r="IE66" i="37"/>
  <c r="ID66" i="37"/>
  <c r="IC66" i="37"/>
  <c r="IB66" i="37"/>
  <c r="IA66" i="37"/>
  <c r="HZ66" i="37"/>
  <c r="HY66" i="37"/>
  <c r="HX66" i="37"/>
  <c r="HW66" i="37"/>
  <c r="HV66" i="37"/>
  <c r="HU66" i="37"/>
  <c r="HT66" i="37"/>
  <c r="HS66" i="37"/>
  <c r="HR66" i="37"/>
  <c r="JR61" i="37"/>
  <c r="JQ61" i="37"/>
  <c r="JP61" i="37"/>
  <c r="JO61" i="37"/>
  <c r="JN61" i="37"/>
  <c r="JM61" i="37"/>
  <c r="JL61" i="37"/>
  <c r="JK61" i="37"/>
  <c r="JJ61" i="37"/>
  <c r="JI61" i="37"/>
  <c r="JH61" i="37"/>
  <c r="JG61" i="37"/>
  <c r="JF61" i="37"/>
  <c r="JE61" i="37"/>
  <c r="JD61" i="37"/>
  <c r="JC61" i="37"/>
  <c r="JB61" i="37"/>
  <c r="JA61" i="37"/>
  <c r="IZ61" i="37"/>
  <c r="IY61" i="37"/>
  <c r="IX61" i="37"/>
  <c r="IW61" i="37"/>
  <c r="IV61" i="37"/>
  <c r="IU61" i="37"/>
  <c r="IT61" i="37"/>
  <c r="IS61" i="37"/>
  <c r="IR61" i="37"/>
  <c r="IQ61" i="37"/>
  <c r="IP61" i="37"/>
  <c r="IO61" i="37"/>
  <c r="IN61" i="37"/>
  <c r="IM61" i="37"/>
  <c r="IL61" i="37"/>
  <c r="IK61" i="37"/>
  <c r="IJ61" i="37"/>
  <c r="II61" i="37"/>
  <c r="IH61" i="37"/>
  <c r="IG61" i="37"/>
  <c r="IF61" i="37"/>
  <c r="IE61" i="37"/>
  <c r="ID61" i="37"/>
  <c r="IC61" i="37"/>
  <c r="IB61" i="37"/>
  <c r="IA61" i="37"/>
  <c r="HZ61" i="37"/>
  <c r="HY61" i="37"/>
  <c r="HX61" i="37"/>
  <c r="HW61" i="37"/>
  <c r="HV61" i="37"/>
  <c r="HU61" i="37"/>
  <c r="HT61" i="37"/>
  <c r="HS61" i="37"/>
  <c r="HR61" i="37"/>
  <c r="JR42" i="37"/>
  <c r="JQ42" i="37"/>
  <c r="JP42" i="37"/>
  <c r="JO42" i="37"/>
  <c r="JN42" i="37"/>
  <c r="JM42" i="37"/>
  <c r="JL42" i="37"/>
  <c r="JK42" i="37"/>
  <c r="JJ42" i="37"/>
  <c r="JI42" i="37"/>
  <c r="JH42" i="37"/>
  <c r="JG42" i="37"/>
  <c r="JF42" i="37"/>
  <c r="JE42" i="37"/>
  <c r="JD42" i="37"/>
  <c r="JC42" i="37"/>
  <c r="JB42" i="37"/>
  <c r="JA42" i="37"/>
  <c r="IZ42" i="37"/>
  <c r="IY42" i="37"/>
  <c r="IX42" i="37"/>
  <c r="IW42" i="37"/>
  <c r="IV42" i="37"/>
  <c r="IU42" i="37"/>
  <c r="IT42" i="37"/>
  <c r="IS42" i="37"/>
  <c r="IR42" i="37"/>
  <c r="IQ42" i="37"/>
  <c r="IP42" i="37"/>
  <c r="IO42" i="37"/>
  <c r="IN42" i="37"/>
  <c r="IM42" i="37"/>
  <c r="IL42" i="37"/>
  <c r="IK42" i="37"/>
  <c r="IJ42" i="37"/>
  <c r="II42" i="37"/>
  <c r="IH42" i="37"/>
  <c r="IG42" i="37"/>
  <c r="IF42" i="37"/>
  <c r="IE42" i="37"/>
  <c r="ID42" i="37"/>
  <c r="IC42" i="37"/>
  <c r="IB42" i="37"/>
  <c r="IA42" i="37"/>
  <c r="HZ42" i="37"/>
  <c r="HY42" i="37"/>
  <c r="HX42" i="37"/>
  <c r="HW42" i="37"/>
  <c r="HV42" i="37"/>
  <c r="HU42" i="37"/>
  <c r="HT42" i="37"/>
  <c r="HS42" i="37"/>
  <c r="HR42" i="37"/>
  <c r="JR37" i="37"/>
  <c r="JQ37" i="37"/>
  <c r="JP37" i="37"/>
  <c r="JO37" i="37"/>
  <c r="JN37" i="37"/>
  <c r="JM37" i="37"/>
  <c r="JL37" i="37"/>
  <c r="JK37" i="37"/>
  <c r="JJ37" i="37"/>
  <c r="JI37" i="37"/>
  <c r="JH37" i="37"/>
  <c r="JG37" i="37"/>
  <c r="JF37" i="37"/>
  <c r="JE37" i="37"/>
  <c r="JD37" i="37"/>
  <c r="JC37" i="37"/>
  <c r="JB37" i="37"/>
  <c r="JA37" i="37"/>
  <c r="IZ37" i="37"/>
  <c r="IY37" i="37"/>
  <c r="IX37" i="37"/>
  <c r="IW37" i="37"/>
  <c r="IV37" i="37"/>
  <c r="IU37" i="37"/>
  <c r="IT37" i="37"/>
  <c r="IS37" i="37"/>
  <c r="IR37" i="37"/>
  <c r="IQ37" i="37"/>
  <c r="IP37" i="37"/>
  <c r="IO37" i="37"/>
  <c r="IN37" i="37"/>
  <c r="IM37" i="37"/>
  <c r="IL37" i="37"/>
  <c r="IK37" i="37"/>
  <c r="IJ37" i="37"/>
  <c r="II37" i="37"/>
  <c r="IH37" i="37"/>
  <c r="IG37" i="37"/>
  <c r="IF37" i="37"/>
  <c r="IE37" i="37"/>
  <c r="ID37" i="37"/>
  <c r="IC37" i="37"/>
  <c r="IB37" i="37"/>
  <c r="IA37" i="37"/>
  <c r="HZ37" i="37"/>
  <c r="HY37" i="37"/>
  <c r="HX37" i="37"/>
  <c r="HW37" i="37"/>
  <c r="HV37" i="37"/>
  <c r="HU37" i="37"/>
  <c r="HT37" i="37"/>
  <c r="HS37" i="37"/>
  <c r="HR37" i="37"/>
  <c r="JR32" i="37"/>
  <c r="JQ32" i="37"/>
  <c r="JP32" i="37"/>
  <c r="JO32" i="37"/>
  <c r="JN32" i="37"/>
  <c r="JM32" i="37"/>
  <c r="JL32" i="37"/>
  <c r="JK32" i="37"/>
  <c r="JJ32" i="37"/>
  <c r="JI32" i="37"/>
  <c r="JH32" i="37"/>
  <c r="JG32" i="37"/>
  <c r="JF32" i="37"/>
  <c r="JE32" i="37"/>
  <c r="JD32" i="37"/>
  <c r="JC32" i="37"/>
  <c r="JB32" i="37"/>
  <c r="JA32" i="37"/>
  <c r="IZ32" i="37"/>
  <c r="IY32" i="37"/>
  <c r="IX32" i="37"/>
  <c r="IW32" i="37"/>
  <c r="IV32" i="37"/>
  <c r="IU32" i="37"/>
  <c r="IT32" i="37"/>
  <c r="IS32" i="37"/>
  <c r="IR32" i="37"/>
  <c r="IQ32" i="37"/>
  <c r="IP32" i="37"/>
  <c r="IO32" i="37"/>
  <c r="IN32" i="37"/>
  <c r="IM32" i="37"/>
  <c r="IL32" i="37"/>
  <c r="IK32" i="37"/>
  <c r="IJ32" i="37"/>
  <c r="II32" i="37"/>
  <c r="IH32" i="37"/>
  <c r="IG32" i="37"/>
  <c r="IF32" i="37"/>
  <c r="IE32" i="37"/>
  <c r="ID32" i="37"/>
  <c r="IC32" i="37"/>
  <c r="IB32" i="37"/>
  <c r="IA32" i="37"/>
  <c r="HZ32" i="37"/>
  <c r="HY32" i="37"/>
  <c r="HX32" i="37"/>
  <c r="HW32" i="37"/>
  <c r="HV32" i="37"/>
  <c r="HU32" i="37"/>
  <c r="HT32" i="37"/>
  <c r="HS32" i="37"/>
  <c r="HR32" i="37"/>
  <c r="JR20" i="37"/>
  <c r="JQ20" i="37"/>
  <c r="JP20" i="37"/>
  <c r="JO20" i="37"/>
  <c r="JN20" i="37"/>
  <c r="JM20" i="37"/>
  <c r="JL20" i="37"/>
  <c r="JK20" i="37"/>
  <c r="JJ20" i="37"/>
  <c r="JI20" i="37"/>
  <c r="JH20" i="37"/>
  <c r="JG20" i="37"/>
  <c r="JF20" i="37"/>
  <c r="JE20" i="37"/>
  <c r="JD20" i="37"/>
  <c r="JC20" i="37"/>
  <c r="JB20" i="37"/>
  <c r="JA20" i="37"/>
  <c r="IZ20" i="37"/>
  <c r="IY20" i="37"/>
  <c r="IX20" i="37"/>
  <c r="IW20" i="37"/>
  <c r="IV20" i="37"/>
  <c r="IU20" i="37"/>
  <c r="IT20" i="37"/>
  <c r="IS20" i="37"/>
  <c r="IR20" i="37"/>
  <c r="IQ20" i="37"/>
  <c r="IP20" i="37"/>
  <c r="IO20" i="37"/>
  <c r="IN20" i="37"/>
  <c r="IM20" i="37"/>
  <c r="IL20" i="37"/>
  <c r="IK20" i="37"/>
  <c r="IJ20" i="37"/>
  <c r="II20" i="37"/>
  <c r="IH20" i="37"/>
  <c r="IG20" i="37"/>
  <c r="IF20" i="37"/>
  <c r="IE20" i="37"/>
  <c r="ID20" i="37"/>
  <c r="IC20" i="37"/>
  <c r="IB20" i="37"/>
  <c r="IA20" i="37"/>
  <c r="HZ20" i="37"/>
  <c r="HY20" i="37"/>
  <c r="HX20" i="37"/>
  <c r="HW20" i="37"/>
  <c r="HV20" i="37"/>
  <c r="HU20" i="37"/>
  <c r="HT20" i="37"/>
  <c r="HS20" i="37"/>
  <c r="HR20" i="37"/>
  <c r="JR18" i="37"/>
  <c r="JQ18" i="37"/>
  <c r="JP18" i="37"/>
  <c r="JO18" i="37"/>
  <c r="JN18" i="37"/>
  <c r="JM18" i="37"/>
  <c r="JL18" i="37"/>
  <c r="JK18" i="37"/>
  <c r="JJ18" i="37"/>
  <c r="JI18" i="37"/>
  <c r="JH18" i="37"/>
  <c r="JG18" i="37"/>
  <c r="JF18" i="37"/>
  <c r="JE18" i="37"/>
  <c r="JD18" i="37"/>
  <c r="JC18" i="37"/>
  <c r="JB18" i="37"/>
  <c r="JA18" i="37"/>
  <c r="IZ18" i="37"/>
  <c r="IY18" i="37"/>
  <c r="IX18" i="37"/>
  <c r="IW18" i="37"/>
  <c r="IV18" i="37"/>
  <c r="IU18" i="37"/>
  <c r="IT18" i="37"/>
  <c r="IS18" i="37"/>
  <c r="IR18" i="37"/>
  <c r="IQ18" i="37"/>
  <c r="IP18" i="37"/>
  <c r="IO18" i="37"/>
  <c r="IN18" i="37"/>
  <c r="IM18" i="37"/>
  <c r="IL18" i="37"/>
  <c r="IK18" i="37"/>
  <c r="IJ18" i="37"/>
  <c r="II18" i="37"/>
  <c r="IH18" i="37"/>
  <c r="IG18" i="37"/>
  <c r="IF18" i="37"/>
  <c r="IE18" i="37"/>
  <c r="ID18" i="37"/>
  <c r="IC18" i="37"/>
  <c r="IB18" i="37"/>
  <c r="IA18" i="37"/>
  <c r="HZ18" i="37"/>
  <c r="HY18" i="37"/>
  <c r="HX18" i="37"/>
  <c r="HW18" i="37"/>
  <c r="HV18" i="37"/>
  <c r="HU18" i="37"/>
  <c r="HT18" i="37"/>
  <c r="HS18" i="37"/>
  <c r="HR18" i="37"/>
  <c r="JR11" i="37"/>
  <c r="JQ11" i="37"/>
  <c r="JP11" i="37"/>
  <c r="JO11" i="37"/>
  <c r="JN11" i="37"/>
  <c r="JM11" i="37"/>
  <c r="JL11" i="37"/>
  <c r="JK11" i="37"/>
  <c r="JJ11" i="37"/>
  <c r="JI11" i="37"/>
  <c r="JH11" i="37"/>
  <c r="JG11" i="37"/>
  <c r="JF11" i="37"/>
  <c r="JE11" i="37"/>
  <c r="JD11" i="37"/>
  <c r="JC11" i="37"/>
  <c r="JB11" i="37"/>
  <c r="JA11" i="37"/>
  <c r="IZ11" i="37"/>
  <c r="IY11" i="37"/>
  <c r="IX11" i="37"/>
  <c r="IW11" i="37"/>
  <c r="IV11" i="37"/>
  <c r="IU11" i="37"/>
  <c r="IT11" i="37"/>
  <c r="IS11" i="37"/>
  <c r="IR11" i="37"/>
  <c r="IQ11" i="37"/>
  <c r="IP11" i="37"/>
  <c r="IO11" i="37"/>
  <c r="IN11" i="37"/>
  <c r="IM11" i="37"/>
  <c r="IL11" i="37"/>
  <c r="IK11" i="37"/>
  <c r="IJ11" i="37"/>
  <c r="II11" i="37"/>
  <c r="IH11" i="37"/>
  <c r="IG11" i="37"/>
  <c r="IF11" i="37"/>
  <c r="IE11" i="37"/>
  <c r="ID11" i="37"/>
  <c r="IC11" i="37"/>
  <c r="IB11" i="37"/>
  <c r="IA11" i="37"/>
  <c r="HZ11" i="37"/>
  <c r="HY11" i="37"/>
  <c r="HX11" i="37"/>
  <c r="HW11" i="37"/>
  <c r="HV11" i="37"/>
  <c r="HU11" i="37"/>
  <c r="HT11" i="37"/>
  <c r="HS11" i="37"/>
  <c r="HR11" i="37"/>
  <c r="HO134" i="37"/>
  <c r="HN134" i="37"/>
  <c r="HM134" i="37"/>
  <c r="HL134" i="37"/>
  <c r="HK134" i="37"/>
  <c r="HJ134" i="37"/>
  <c r="HI134" i="37"/>
  <c r="HH134" i="37"/>
  <c r="HG134" i="37"/>
  <c r="HF134" i="37"/>
  <c r="HE134" i="37"/>
  <c r="HD134" i="37"/>
  <c r="HC134" i="37"/>
  <c r="HB134" i="37"/>
  <c r="HA134" i="37"/>
  <c r="GZ134" i="37"/>
  <c r="GY134" i="37"/>
  <c r="GX134" i="37"/>
  <c r="GW134" i="37"/>
  <c r="GV134" i="37"/>
  <c r="GU134" i="37"/>
  <c r="GT134" i="37"/>
  <c r="GS134" i="37"/>
  <c r="GR134" i="37"/>
  <c r="GQ134" i="37"/>
  <c r="GP134" i="37"/>
  <c r="GO134" i="37"/>
  <c r="GN134" i="37"/>
  <c r="GM134" i="37"/>
  <c r="GL134" i="37"/>
  <c r="GK134" i="37"/>
  <c r="GJ134" i="37"/>
  <c r="GI134" i="37"/>
  <c r="GH134" i="37"/>
  <c r="GG134" i="37"/>
  <c r="GF134" i="37"/>
  <c r="GE134" i="37"/>
  <c r="GD134" i="37"/>
  <c r="GC134" i="37"/>
  <c r="GB134" i="37"/>
  <c r="GA134" i="37"/>
  <c r="FZ134" i="37"/>
  <c r="FY134" i="37"/>
  <c r="FX134" i="37"/>
  <c r="FW134" i="37"/>
  <c r="FV134" i="37"/>
  <c r="FU134" i="37"/>
  <c r="FT134" i="37"/>
  <c r="FS134" i="37"/>
  <c r="FR134" i="37"/>
  <c r="FQ134" i="37"/>
  <c r="FP134" i="37"/>
  <c r="FO134" i="37"/>
  <c r="HO125" i="37"/>
  <c r="HN125" i="37"/>
  <c r="HM125" i="37"/>
  <c r="HL125" i="37"/>
  <c r="HK125" i="37"/>
  <c r="HJ125" i="37"/>
  <c r="HI125" i="37"/>
  <c r="HH125" i="37"/>
  <c r="HG125" i="37"/>
  <c r="HF125" i="37"/>
  <c r="HE125" i="37"/>
  <c r="HD125" i="37"/>
  <c r="HC125" i="37"/>
  <c r="HB125" i="37"/>
  <c r="HA125" i="37"/>
  <c r="GZ125" i="37"/>
  <c r="GY125" i="37"/>
  <c r="GX125" i="37"/>
  <c r="GW125" i="37"/>
  <c r="GV125" i="37"/>
  <c r="GU125" i="37"/>
  <c r="GT125" i="37"/>
  <c r="GS125" i="37"/>
  <c r="GR125" i="37"/>
  <c r="GQ125" i="37"/>
  <c r="GP125" i="37"/>
  <c r="GO125" i="37"/>
  <c r="GN125" i="37"/>
  <c r="GM125" i="37"/>
  <c r="GL125" i="37"/>
  <c r="GK125" i="37"/>
  <c r="GJ125" i="37"/>
  <c r="GI125" i="37"/>
  <c r="GH125" i="37"/>
  <c r="GG125" i="37"/>
  <c r="GF125" i="37"/>
  <c r="GE125" i="37"/>
  <c r="GD125" i="37"/>
  <c r="GC125" i="37"/>
  <c r="GB125" i="37"/>
  <c r="GA125" i="37"/>
  <c r="FZ125" i="37"/>
  <c r="FY125" i="37"/>
  <c r="FX125" i="37"/>
  <c r="FW125" i="37"/>
  <c r="FV125" i="37"/>
  <c r="FU125" i="37"/>
  <c r="FT125" i="37"/>
  <c r="FS125" i="37"/>
  <c r="FR125" i="37"/>
  <c r="FQ125" i="37"/>
  <c r="FP125" i="37"/>
  <c r="HO121" i="37"/>
  <c r="HN121" i="37"/>
  <c r="HM121" i="37"/>
  <c r="HL121" i="37"/>
  <c r="HK121" i="37"/>
  <c r="HJ121" i="37"/>
  <c r="HI121" i="37"/>
  <c r="HH121" i="37"/>
  <c r="HG121" i="37"/>
  <c r="HF121" i="37"/>
  <c r="HE121" i="37"/>
  <c r="HD121" i="37"/>
  <c r="HC121" i="37"/>
  <c r="HB121" i="37"/>
  <c r="HA121" i="37"/>
  <c r="GZ121" i="37"/>
  <c r="GY121" i="37"/>
  <c r="GX121" i="37"/>
  <c r="GW121" i="37"/>
  <c r="GV121" i="37"/>
  <c r="GU121" i="37"/>
  <c r="GT121" i="37"/>
  <c r="GS121" i="37"/>
  <c r="GR121" i="37"/>
  <c r="GQ121" i="37"/>
  <c r="GP121" i="37"/>
  <c r="GO121" i="37"/>
  <c r="GN121" i="37"/>
  <c r="GM121" i="37"/>
  <c r="GL121" i="37"/>
  <c r="GK121" i="37"/>
  <c r="GJ121" i="37"/>
  <c r="GI121" i="37"/>
  <c r="GH121" i="37"/>
  <c r="GG121" i="37"/>
  <c r="GF121" i="37"/>
  <c r="GE121" i="37"/>
  <c r="GD121" i="37"/>
  <c r="GC121" i="37"/>
  <c r="GB121" i="37"/>
  <c r="GA121" i="37"/>
  <c r="FZ121" i="37"/>
  <c r="FY121" i="37"/>
  <c r="FX121" i="37"/>
  <c r="FW121" i="37"/>
  <c r="FV121" i="37"/>
  <c r="FU121" i="37"/>
  <c r="FT121" i="37"/>
  <c r="FS121" i="37"/>
  <c r="FR121" i="37"/>
  <c r="FQ121" i="37"/>
  <c r="FP121" i="37"/>
  <c r="HO113" i="37"/>
  <c r="HN113" i="37"/>
  <c r="HM113" i="37"/>
  <c r="HL113" i="37"/>
  <c r="HK113" i="37"/>
  <c r="HJ113" i="37"/>
  <c r="HI113" i="37"/>
  <c r="HH113" i="37"/>
  <c r="HG113" i="37"/>
  <c r="HF113" i="37"/>
  <c r="HE113" i="37"/>
  <c r="HD113" i="37"/>
  <c r="HC113" i="37"/>
  <c r="HB113" i="37"/>
  <c r="HA113" i="37"/>
  <c r="GZ113" i="37"/>
  <c r="GY113" i="37"/>
  <c r="GX113" i="37"/>
  <c r="GW113" i="37"/>
  <c r="GV113" i="37"/>
  <c r="GU113" i="37"/>
  <c r="GT113" i="37"/>
  <c r="GS113" i="37"/>
  <c r="GR113" i="37"/>
  <c r="GQ113" i="37"/>
  <c r="GP113" i="37"/>
  <c r="GO113" i="37"/>
  <c r="GN113" i="37"/>
  <c r="GM113" i="37"/>
  <c r="GL113" i="37"/>
  <c r="GK113" i="37"/>
  <c r="GJ113" i="37"/>
  <c r="GI113" i="37"/>
  <c r="GH113" i="37"/>
  <c r="GG113" i="37"/>
  <c r="GF113" i="37"/>
  <c r="GE113" i="37"/>
  <c r="GD113" i="37"/>
  <c r="GC113" i="37"/>
  <c r="GB113" i="37"/>
  <c r="GA113" i="37"/>
  <c r="FZ113" i="37"/>
  <c r="FY113" i="37"/>
  <c r="FX113" i="37"/>
  <c r="FW113" i="37"/>
  <c r="FV113" i="37"/>
  <c r="FU113" i="37"/>
  <c r="FT113" i="37"/>
  <c r="FS113" i="37"/>
  <c r="FR113" i="37"/>
  <c r="FQ113" i="37"/>
  <c r="FP113" i="37"/>
  <c r="HO110" i="37"/>
  <c r="HN110" i="37"/>
  <c r="HL110" i="37"/>
  <c r="HK110" i="37"/>
  <c r="HJ110" i="37"/>
  <c r="HI110" i="37"/>
  <c r="HH110" i="37"/>
  <c r="HG110" i="37"/>
  <c r="HF110" i="37"/>
  <c r="HE110" i="37"/>
  <c r="HD110" i="37"/>
  <c r="HC110" i="37"/>
  <c r="HB110" i="37"/>
  <c r="HA110" i="37"/>
  <c r="GZ110" i="37"/>
  <c r="GY110" i="37"/>
  <c r="GX110" i="37"/>
  <c r="GW110" i="37"/>
  <c r="GV110" i="37"/>
  <c r="GU110" i="37"/>
  <c r="GT110" i="37"/>
  <c r="GS110" i="37"/>
  <c r="GR110" i="37"/>
  <c r="GQ110" i="37"/>
  <c r="GP110" i="37"/>
  <c r="GO110" i="37"/>
  <c r="GN110" i="37"/>
  <c r="GM110" i="37"/>
  <c r="GL110" i="37"/>
  <c r="GK110" i="37"/>
  <c r="GJ110" i="37"/>
  <c r="GI110" i="37"/>
  <c r="GH110" i="37"/>
  <c r="GG110" i="37"/>
  <c r="GF110" i="37"/>
  <c r="GE110" i="37"/>
  <c r="GD110" i="37"/>
  <c r="GC110" i="37"/>
  <c r="GB110" i="37"/>
  <c r="GA110" i="37"/>
  <c r="FZ110" i="37"/>
  <c r="FY110" i="37"/>
  <c r="FX110" i="37"/>
  <c r="FW110" i="37"/>
  <c r="FV110" i="37"/>
  <c r="FU110" i="37"/>
  <c r="FT110" i="37"/>
  <c r="FS110" i="37"/>
  <c r="FR110" i="37"/>
  <c r="FQ110" i="37"/>
  <c r="FP110" i="37"/>
  <c r="HO84" i="37"/>
  <c r="HN84" i="37"/>
  <c r="HM84" i="37"/>
  <c r="HL84" i="37"/>
  <c r="HK84" i="37"/>
  <c r="HJ84" i="37"/>
  <c r="HI84" i="37"/>
  <c r="HH84" i="37"/>
  <c r="HG84" i="37"/>
  <c r="HF84" i="37"/>
  <c r="HE84" i="37"/>
  <c r="HD84" i="37"/>
  <c r="HC84" i="37"/>
  <c r="HB84" i="37"/>
  <c r="HA84" i="37"/>
  <c r="GZ84" i="37"/>
  <c r="GY84" i="37"/>
  <c r="GX84" i="37"/>
  <c r="GW84" i="37"/>
  <c r="GV84" i="37"/>
  <c r="GU84" i="37"/>
  <c r="GT84" i="37"/>
  <c r="GS84" i="37"/>
  <c r="GR84" i="37"/>
  <c r="GQ84" i="37"/>
  <c r="GP84" i="37"/>
  <c r="GO84" i="37"/>
  <c r="GN84" i="37"/>
  <c r="GM84" i="37"/>
  <c r="GL84" i="37"/>
  <c r="GK84" i="37"/>
  <c r="GJ84" i="37"/>
  <c r="GI84" i="37"/>
  <c r="GH84" i="37"/>
  <c r="GG84" i="37"/>
  <c r="GF84" i="37"/>
  <c r="GE84" i="37"/>
  <c r="GD84" i="37"/>
  <c r="GC84" i="37"/>
  <c r="GB84" i="37"/>
  <c r="GA84" i="37"/>
  <c r="FZ84" i="37"/>
  <c r="FY84" i="37"/>
  <c r="FX84" i="37"/>
  <c r="FW84" i="37"/>
  <c r="FV84" i="37"/>
  <c r="FU84" i="37"/>
  <c r="FT84" i="37"/>
  <c r="FS84" i="37"/>
  <c r="FR84" i="37"/>
  <c r="FQ84" i="37"/>
  <c r="FP84" i="37"/>
  <c r="HO66" i="37"/>
  <c r="HN66" i="37"/>
  <c r="HM66" i="37"/>
  <c r="HL66" i="37"/>
  <c r="HK66" i="37"/>
  <c r="HJ66" i="37"/>
  <c r="HI66" i="37"/>
  <c r="HH66" i="37"/>
  <c r="HG66" i="37"/>
  <c r="HF66" i="37"/>
  <c r="HE66" i="37"/>
  <c r="HD66" i="37"/>
  <c r="HC66" i="37"/>
  <c r="HB66" i="37"/>
  <c r="HA66" i="37"/>
  <c r="GZ66" i="37"/>
  <c r="GY66" i="37"/>
  <c r="GX66" i="37"/>
  <c r="GW66" i="37"/>
  <c r="GV66" i="37"/>
  <c r="GU66" i="37"/>
  <c r="GT66" i="37"/>
  <c r="GS66" i="37"/>
  <c r="GR66" i="37"/>
  <c r="GQ66" i="37"/>
  <c r="GP66" i="37"/>
  <c r="GO66" i="37"/>
  <c r="GN66" i="37"/>
  <c r="GM66" i="37"/>
  <c r="GL66" i="37"/>
  <c r="GK66" i="37"/>
  <c r="GJ66" i="37"/>
  <c r="GI66" i="37"/>
  <c r="GH66" i="37"/>
  <c r="GG66" i="37"/>
  <c r="GF66" i="37"/>
  <c r="GE66" i="37"/>
  <c r="GD66" i="37"/>
  <c r="GC66" i="37"/>
  <c r="GB66" i="37"/>
  <c r="GA66" i="37"/>
  <c r="FZ66" i="37"/>
  <c r="FY66" i="37"/>
  <c r="FX66" i="37"/>
  <c r="FW66" i="37"/>
  <c r="FV66" i="37"/>
  <c r="FU66" i="37"/>
  <c r="FT66" i="37"/>
  <c r="FS66" i="37"/>
  <c r="FR66" i="37"/>
  <c r="FQ66" i="37"/>
  <c r="FP66" i="37"/>
  <c r="FO66" i="37"/>
  <c r="HO61" i="37"/>
  <c r="HN61" i="37"/>
  <c r="HM61" i="37"/>
  <c r="HL61" i="37"/>
  <c r="HK61" i="37"/>
  <c r="HJ61" i="37"/>
  <c r="HI61" i="37"/>
  <c r="HH61" i="37"/>
  <c r="HG61" i="37"/>
  <c r="HF61" i="37"/>
  <c r="HE61" i="37"/>
  <c r="HD61" i="37"/>
  <c r="HC61" i="37"/>
  <c r="HB61" i="37"/>
  <c r="HA61" i="37"/>
  <c r="GZ61" i="37"/>
  <c r="GY61" i="37"/>
  <c r="GX61" i="37"/>
  <c r="GW61" i="37"/>
  <c r="GV61" i="37"/>
  <c r="GU61" i="37"/>
  <c r="GT61" i="37"/>
  <c r="GS61" i="37"/>
  <c r="GR61" i="37"/>
  <c r="GQ61" i="37"/>
  <c r="GP61" i="37"/>
  <c r="GO61" i="37"/>
  <c r="GN61" i="37"/>
  <c r="GM61" i="37"/>
  <c r="GL61" i="37"/>
  <c r="GK61" i="37"/>
  <c r="GJ61" i="37"/>
  <c r="GI61" i="37"/>
  <c r="GH61" i="37"/>
  <c r="GG61" i="37"/>
  <c r="GF61" i="37"/>
  <c r="GE61" i="37"/>
  <c r="GD61" i="37"/>
  <c r="GC61" i="37"/>
  <c r="GB61" i="37"/>
  <c r="GA61" i="37"/>
  <c r="FZ61" i="37"/>
  <c r="FY61" i="37"/>
  <c r="FX61" i="37"/>
  <c r="FW61" i="37"/>
  <c r="FV61" i="37"/>
  <c r="FU61" i="37"/>
  <c r="FT61" i="37"/>
  <c r="FS61" i="37"/>
  <c r="FR61" i="37"/>
  <c r="FQ61" i="37"/>
  <c r="FP61" i="37"/>
  <c r="FO61" i="37"/>
  <c r="HO42" i="37"/>
  <c r="HN42" i="37"/>
  <c r="HM42" i="37"/>
  <c r="HL42" i="37"/>
  <c r="HK42" i="37"/>
  <c r="HJ42" i="37"/>
  <c r="HI42" i="37"/>
  <c r="HH42" i="37"/>
  <c r="HG42" i="37"/>
  <c r="HF42" i="37"/>
  <c r="HE42" i="37"/>
  <c r="HD42" i="37"/>
  <c r="HC42" i="37"/>
  <c r="HB42" i="37"/>
  <c r="HA42" i="37"/>
  <c r="GZ42" i="37"/>
  <c r="GY42" i="37"/>
  <c r="GX42" i="37"/>
  <c r="GW42" i="37"/>
  <c r="GV42" i="37"/>
  <c r="GU42" i="37"/>
  <c r="GT42" i="37"/>
  <c r="GS42" i="37"/>
  <c r="GR42" i="37"/>
  <c r="GQ42" i="37"/>
  <c r="GP42" i="37"/>
  <c r="GO42" i="37"/>
  <c r="GN42" i="37"/>
  <c r="GM42" i="37"/>
  <c r="GL42" i="37"/>
  <c r="GK42" i="37"/>
  <c r="GJ42" i="37"/>
  <c r="GI42" i="37"/>
  <c r="GH42" i="37"/>
  <c r="GG42" i="37"/>
  <c r="GF42" i="37"/>
  <c r="GE42" i="37"/>
  <c r="GD42" i="37"/>
  <c r="GC42" i="37"/>
  <c r="GB42" i="37"/>
  <c r="GA42" i="37"/>
  <c r="FZ42" i="37"/>
  <c r="FY42" i="37"/>
  <c r="FX42" i="37"/>
  <c r="FW42" i="37"/>
  <c r="FV42" i="37"/>
  <c r="FU42" i="37"/>
  <c r="FT42" i="37"/>
  <c r="FS42" i="37"/>
  <c r="FR42" i="37"/>
  <c r="FQ42" i="37"/>
  <c r="FP42" i="37"/>
  <c r="FO42" i="37"/>
  <c r="HO37" i="37"/>
  <c r="HN37" i="37"/>
  <c r="HM37" i="37"/>
  <c r="HL37" i="37"/>
  <c r="HK37" i="37"/>
  <c r="HJ37" i="37"/>
  <c r="HI37" i="37"/>
  <c r="HH37" i="37"/>
  <c r="HG37" i="37"/>
  <c r="HF37" i="37"/>
  <c r="HE37" i="37"/>
  <c r="HD37" i="37"/>
  <c r="HC37" i="37"/>
  <c r="HB37" i="37"/>
  <c r="HA37" i="37"/>
  <c r="GZ37" i="37"/>
  <c r="GY37" i="37"/>
  <c r="GX37" i="37"/>
  <c r="GW37" i="37"/>
  <c r="GV37" i="37"/>
  <c r="GU37" i="37"/>
  <c r="GT37" i="37"/>
  <c r="GS37" i="37"/>
  <c r="GR37" i="37"/>
  <c r="GQ37" i="37"/>
  <c r="GP37" i="37"/>
  <c r="GO37" i="37"/>
  <c r="GN37" i="37"/>
  <c r="GM37" i="37"/>
  <c r="GL37" i="37"/>
  <c r="GK37" i="37"/>
  <c r="GJ37" i="37"/>
  <c r="GI37" i="37"/>
  <c r="GH37" i="37"/>
  <c r="GG37" i="37"/>
  <c r="GF37" i="37"/>
  <c r="GE37" i="37"/>
  <c r="GD37" i="37"/>
  <c r="GC37" i="37"/>
  <c r="GB37" i="37"/>
  <c r="GA37" i="37"/>
  <c r="FZ37" i="37"/>
  <c r="FY37" i="37"/>
  <c r="FX37" i="37"/>
  <c r="FW37" i="37"/>
  <c r="FV37" i="37"/>
  <c r="FU37" i="37"/>
  <c r="FT37" i="37"/>
  <c r="FS37" i="37"/>
  <c r="FR37" i="37"/>
  <c r="FQ37" i="37"/>
  <c r="FP37" i="37"/>
  <c r="FO37" i="37"/>
  <c r="HO32" i="37"/>
  <c r="HN32" i="37"/>
  <c r="HM32" i="37"/>
  <c r="HL32" i="37"/>
  <c r="HK32" i="37"/>
  <c r="HJ32" i="37"/>
  <c r="HI32" i="37"/>
  <c r="HH32" i="37"/>
  <c r="HG32" i="37"/>
  <c r="HF32" i="37"/>
  <c r="HE32" i="37"/>
  <c r="HD32" i="37"/>
  <c r="HC32" i="37"/>
  <c r="HB32" i="37"/>
  <c r="HA32" i="37"/>
  <c r="GZ32" i="37"/>
  <c r="GY32" i="37"/>
  <c r="GX32" i="37"/>
  <c r="GW32" i="37"/>
  <c r="GV32" i="37"/>
  <c r="GU32" i="37"/>
  <c r="GT32" i="37"/>
  <c r="GS32" i="37"/>
  <c r="GR32" i="37"/>
  <c r="GQ32" i="37"/>
  <c r="GP32" i="37"/>
  <c r="GO32" i="37"/>
  <c r="GN32" i="37"/>
  <c r="GM32" i="37"/>
  <c r="GL32" i="37"/>
  <c r="GK32" i="37"/>
  <c r="GJ32" i="37"/>
  <c r="GI32" i="37"/>
  <c r="GH32" i="37"/>
  <c r="GG32" i="37"/>
  <c r="GF32" i="37"/>
  <c r="GE32" i="37"/>
  <c r="GD32" i="37"/>
  <c r="GC32" i="37"/>
  <c r="GB32" i="37"/>
  <c r="GA32" i="37"/>
  <c r="FZ32" i="37"/>
  <c r="FY32" i="37"/>
  <c r="FX32" i="37"/>
  <c r="FW32" i="37"/>
  <c r="FV32" i="37"/>
  <c r="FU32" i="37"/>
  <c r="FT32" i="37"/>
  <c r="FS32" i="37"/>
  <c r="FR32" i="37"/>
  <c r="FQ32" i="37"/>
  <c r="FP32" i="37"/>
  <c r="FO32" i="37"/>
  <c r="HO20" i="37"/>
  <c r="HN20" i="37"/>
  <c r="HM20" i="37"/>
  <c r="HL20" i="37"/>
  <c r="HK20" i="37"/>
  <c r="HJ20" i="37"/>
  <c r="HI20" i="37"/>
  <c r="HH20" i="37"/>
  <c r="HG20" i="37"/>
  <c r="HF20" i="37"/>
  <c r="HE20" i="37"/>
  <c r="HD20" i="37"/>
  <c r="HC20" i="37"/>
  <c r="HB20" i="37"/>
  <c r="HA20" i="37"/>
  <c r="GZ20" i="37"/>
  <c r="GY20" i="37"/>
  <c r="GX20" i="37"/>
  <c r="GW20" i="37"/>
  <c r="GV20" i="37"/>
  <c r="GU20" i="37"/>
  <c r="GT20" i="37"/>
  <c r="GS20" i="37"/>
  <c r="GR20" i="37"/>
  <c r="GQ20" i="37"/>
  <c r="GP20" i="37"/>
  <c r="GO20" i="37"/>
  <c r="GN20" i="37"/>
  <c r="GM20" i="37"/>
  <c r="GL20" i="37"/>
  <c r="GK20" i="37"/>
  <c r="GJ20" i="37"/>
  <c r="GI20" i="37"/>
  <c r="GH20" i="37"/>
  <c r="GG20" i="37"/>
  <c r="GF20" i="37"/>
  <c r="GE20" i="37"/>
  <c r="GD20" i="37"/>
  <c r="GC20" i="37"/>
  <c r="GB20" i="37"/>
  <c r="GA20" i="37"/>
  <c r="FZ20" i="37"/>
  <c r="FY20" i="37"/>
  <c r="FX20" i="37"/>
  <c r="FW20" i="37"/>
  <c r="FV20" i="37"/>
  <c r="FU20" i="37"/>
  <c r="FT20" i="37"/>
  <c r="FS20" i="37"/>
  <c r="FR20" i="37"/>
  <c r="FQ20" i="37"/>
  <c r="FP20" i="37"/>
  <c r="FO20" i="37"/>
  <c r="HO18" i="37"/>
  <c r="HN18" i="37"/>
  <c r="HM18" i="37"/>
  <c r="HL18" i="37"/>
  <c r="HK18" i="37"/>
  <c r="HJ18" i="37"/>
  <c r="HI18" i="37"/>
  <c r="HH18" i="37"/>
  <c r="HG18" i="37"/>
  <c r="HF18" i="37"/>
  <c r="HE18" i="37"/>
  <c r="HD18" i="37"/>
  <c r="HC18" i="37"/>
  <c r="HB18" i="37"/>
  <c r="HA18" i="37"/>
  <c r="GZ18" i="37"/>
  <c r="GY18" i="37"/>
  <c r="GX18" i="37"/>
  <c r="GW18" i="37"/>
  <c r="GV18" i="37"/>
  <c r="GU18" i="37"/>
  <c r="GT18" i="37"/>
  <c r="GS18" i="37"/>
  <c r="GR18" i="37"/>
  <c r="GQ18" i="37"/>
  <c r="GP18" i="37"/>
  <c r="GO18" i="37"/>
  <c r="GN18" i="37"/>
  <c r="GM18" i="37"/>
  <c r="GL18" i="37"/>
  <c r="GK18" i="37"/>
  <c r="GJ18" i="37"/>
  <c r="GI18" i="37"/>
  <c r="GH18" i="37"/>
  <c r="GG18" i="37"/>
  <c r="GF18" i="37"/>
  <c r="GE18" i="37"/>
  <c r="GD18" i="37"/>
  <c r="GC18" i="37"/>
  <c r="GB18" i="37"/>
  <c r="GA18" i="37"/>
  <c r="FZ18" i="37"/>
  <c r="FY18" i="37"/>
  <c r="FX18" i="37"/>
  <c r="FW18" i="37"/>
  <c r="FV18" i="37"/>
  <c r="FU18" i="37"/>
  <c r="FT18" i="37"/>
  <c r="FS18" i="37"/>
  <c r="FR18" i="37"/>
  <c r="FQ18" i="37"/>
  <c r="FP18" i="37"/>
  <c r="FO18" i="37"/>
  <c r="HO11" i="37"/>
  <c r="HN11" i="37"/>
  <c r="HM11" i="37"/>
  <c r="HL11" i="37"/>
  <c r="HK11" i="37"/>
  <c r="HJ11" i="37"/>
  <c r="HI11" i="37"/>
  <c r="HH11" i="37"/>
  <c r="HG11" i="37"/>
  <c r="HF11" i="37"/>
  <c r="HE11" i="37"/>
  <c r="HD11" i="37"/>
  <c r="HC11" i="37"/>
  <c r="HB11" i="37"/>
  <c r="HA11" i="37"/>
  <c r="GZ11" i="37"/>
  <c r="GY11" i="37"/>
  <c r="GX11" i="37"/>
  <c r="GW11" i="37"/>
  <c r="GV11" i="37"/>
  <c r="GU11" i="37"/>
  <c r="GT11" i="37"/>
  <c r="GS11" i="37"/>
  <c r="GR11" i="37"/>
  <c r="GQ11" i="37"/>
  <c r="GP11" i="37"/>
  <c r="GO11" i="37"/>
  <c r="GN11" i="37"/>
  <c r="GM11" i="37"/>
  <c r="GL11" i="37"/>
  <c r="GK11" i="37"/>
  <c r="GJ11" i="37"/>
  <c r="GI11" i="37"/>
  <c r="GH11" i="37"/>
  <c r="GG11" i="37"/>
  <c r="GF11" i="37"/>
  <c r="GE11" i="37"/>
  <c r="GD11" i="37"/>
  <c r="GC11" i="37"/>
  <c r="GB11" i="37"/>
  <c r="GA11" i="37"/>
  <c r="FZ11" i="37"/>
  <c r="FY11" i="37"/>
  <c r="FX11" i="37"/>
  <c r="FW11" i="37"/>
  <c r="FV11" i="37"/>
  <c r="FU11" i="37"/>
  <c r="FT11" i="37"/>
  <c r="FS11" i="37"/>
  <c r="FR11" i="37"/>
  <c r="FQ11" i="37"/>
  <c r="FP11" i="37"/>
  <c r="FO11" i="37"/>
  <c r="FL134" i="37"/>
  <c r="FK134" i="37"/>
  <c r="FJ134" i="37"/>
  <c r="FI134" i="37"/>
  <c r="FH134" i="37"/>
  <c r="FG134" i="37"/>
  <c r="FF134" i="37"/>
  <c r="FE134" i="37"/>
  <c r="FD134" i="37"/>
  <c r="FC134" i="37"/>
  <c r="FB134" i="37"/>
  <c r="FA134" i="37"/>
  <c r="EZ134" i="37"/>
  <c r="EY134" i="37"/>
  <c r="EX134" i="37"/>
  <c r="EW134" i="37"/>
  <c r="EV134" i="37"/>
  <c r="EU134" i="37"/>
  <c r="ET134" i="37"/>
  <c r="ES134" i="37"/>
  <c r="ER134" i="37"/>
  <c r="EQ134" i="37"/>
  <c r="EP134" i="37"/>
  <c r="EO134" i="37"/>
  <c r="EN134" i="37"/>
  <c r="EM134" i="37"/>
  <c r="EL134" i="37"/>
  <c r="EK134" i="37"/>
  <c r="EJ134" i="37"/>
  <c r="EI134" i="37"/>
  <c r="EH134" i="37"/>
  <c r="EG134" i="37"/>
  <c r="EF134" i="37"/>
  <c r="EE134" i="37"/>
  <c r="ED134" i="37"/>
  <c r="EC134" i="37"/>
  <c r="EB134" i="37"/>
  <c r="EA134" i="37"/>
  <c r="DZ134" i="37"/>
  <c r="DY134" i="37"/>
  <c r="DX134" i="37"/>
  <c r="DW134" i="37"/>
  <c r="DV134" i="37"/>
  <c r="DU134" i="37"/>
  <c r="DT134" i="37"/>
  <c r="DS134" i="37"/>
  <c r="DR134" i="37"/>
  <c r="DQ134" i="37"/>
  <c r="DP134" i="37"/>
  <c r="DO134" i="37"/>
  <c r="DN134" i="37"/>
  <c r="DM134" i="37"/>
  <c r="DL134" i="37"/>
  <c r="FL125" i="37"/>
  <c r="FK125" i="37"/>
  <c r="FJ125" i="37"/>
  <c r="FI125" i="37"/>
  <c r="FH125" i="37"/>
  <c r="FG125" i="37"/>
  <c r="FF125" i="37"/>
  <c r="FE125" i="37"/>
  <c r="FD125" i="37"/>
  <c r="FC125" i="37"/>
  <c r="FB125" i="37"/>
  <c r="FA125" i="37"/>
  <c r="EZ125" i="37"/>
  <c r="EY125" i="37"/>
  <c r="EX125" i="37"/>
  <c r="EW125" i="37"/>
  <c r="EV125" i="37"/>
  <c r="EU125" i="37"/>
  <c r="ET125" i="37"/>
  <c r="ES125" i="37"/>
  <c r="ER125" i="37"/>
  <c r="EQ125" i="37"/>
  <c r="EP125" i="37"/>
  <c r="EO125" i="37"/>
  <c r="EN125" i="37"/>
  <c r="EM125" i="37"/>
  <c r="EL125" i="37"/>
  <c r="EK125" i="37"/>
  <c r="EJ125" i="37"/>
  <c r="EI125" i="37"/>
  <c r="EH125" i="37"/>
  <c r="EG125" i="37"/>
  <c r="EF125" i="37"/>
  <c r="EE125" i="37"/>
  <c r="ED125" i="37"/>
  <c r="EC125" i="37"/>
  <c r="EB125" i="37"/>
  <c r="EA125" i="37"/>
  <c r="DZ125" i="37"/>
  <c r="DY125" i="37"/>
  <c r="DX125" i="37"/>
  <c r="DW125" i="37"/>
  <c r="DV125" i="37"/>
  <c r="DU125" i="37"/>
  <c r="DT125" i="37"/>
  <c r="DS125" i="37"/>
  <c r="DR125" i="37"/>
  <c r="DQ125" i="37"/>
  <c r="DP125" i="37"/>
  <c r="DO125" i="37"/>
  <c r="DN125" i="37"/>
  <c r="DM125" i="37"/>
  <c r="DL125" i="37"/>
  <c r="FL121" i="37"/>
  <c r="FK121" i="37"/>
  <c r="FJ121" i="37"/>
  <c r="FI121" i="37"/>
  <c r="FH121" i="37"/>
  <c r="FG121" i="37"/>
  <c r="FF121" i="37"/>
  <c r="FE121" i="37"/>
  <c r="FD121" i="37"/>
  <c r="FC121" i="37"/>
  <c r="FB121" i="37"/>
  <c r="FA121" i="37"/>
  <c r="EZ121" i="37"/>
  <c r="EY121" i="37"/>
  <c r="EX121" i="37"/>
  <c r="EW121" i="37"/>
  <c r="EV121" i="37"/>
  <c r="EU121" i="37"/>
  <c r="ET121" i="37"/>
  <c r="ES121" i="37"/>
  <c r="ER121" i="37"/>
  <c r="EQ121" i="37"/>
  <c r="EP121" i="37"/>
  <c r="EO121" i="37"/>
  <c r="EN121" i="37"/>
  <c r="EM121" i="37"/>
  <c r="EL121" i="37"/>
  <c r="EK121" i="37"/>
  <c r="EJ121" i="37"/>
  <c r="EI121" i="37"/>
  <c r="EH121" i="37"/>
  <c r="EG121" i="37"/>
  <c r="EF121" i="37"/>
  <c r="EE121" i="37"/>
  <c r="ED121" i="37"/>
  <c r="EC121" i="37"/>
  <c r="EB121" i="37"/>
  <c r="EA121" i="37"/>
  <c r="DZ121" i="37"/>
  <c r="DY121" i="37"/>
  <c r="DX121" i="37"/>
  <c r="DW121" i="37"/>
  <c r="DV121" i="37"/>
  <c r="DU121" i="37"/>
  <c r="DT121" i="37"/>
  <c r="DS121" i="37"/>
  <c r="DR121" i="37"/>
  <c r="DQ121" i="37"/>
  <c r="DP121" i="37"/>
  <c r="DO121" i="37"/>
  <c r="DN121" i="37"/>
  <c r="DM121" i="37"/>
  <c r="DL121" i="37"/>
  <c r="FL113" i="37"/>
  <c r="FK113" i="37"/>
  <c r="FJ113" i="37"/>
  <c r="FI113" i="37"/>
  <c r="FH113" i="37"/>
  <c r="FG113" i="37"/>
  <c r="FF113" i="37"/>
  <c r="FE113" i="37"/>
  <c r="FD113" i="37"/>
  <c r="FC113" i="37"/>
  <c r="FB113" i="37"/>
  <c r="FA113" i="37"/>
  <c r="EZ113" i="37"/>
  <c r="EY113" i="37"/>
  <c r="EX113" i="37"/>
  <c r="EW113" i="37"/>
  <c r="EV113" i="37"/>
  <c r="EU113" i="37"/>
  <c r="ET113" i="37"/>
  <c r="ES113" i="37"/>
  <c r="ER113" i="37"/>
  <c r="EQ113" i="37"/>
  <c r="EP113" i="37"/>
  <c r="EO113" i="37"/>
  <c r="EN113" i="37"/>
  <c r="EM113" i="37"/>
  <c r="EL113" i="37"/>
  <c r="EK113" i="37"/>
  <c r="EJ113" i="37"/>
  <c r="EI113" i="37"/>
  <c r="EH113" i="37"/>
  <c r="EG113" i="37"/>
  <c r="EF113" i="37"/>
  <c r="EE113" i="37"/>
  <c r="ED113" i="37"/>
  <c r="EC113" i="37"/>
  <c r="EB113" i="37"/>
  <c r="EA113" i="37"/>
  <c r="DZ113" i="37"/>
  <c r="DY113" i="37"/>
  <c r="DX113" i="37"/>
  <c r="DW113" i="37"/>
  <c r="DV113" i="37"/>
  <c r="DU113" i="37"/>
  <c r="DT113" i="37"/>
  <c r="DS113" i="37"/>
  <c r="DR113" i="37"/>
  <c r="DQ113" i="37"/>
  <c r="DP113" i="37"/>
  <c r="DO113" i="37"/>
  <c r="DN113" i="37"/>
  <c r="DM113" i="37"/>
  <c r="DL113" i="37"/>
  <c r="FL110" i="37"/>
  <c r="FK110" i="37"/>
  <c r="FJ110" i="37"/>
  <c r="FI110" i="37"/>
  <c r="FH110" i="37"/>
  <c r="FG110" i="37"/>
  <c r="FF110" i="37"/>
  <c r="FE110" i="37"/>
  <c r="FD110" i="37"/>
  <c r="FC110" i="37"/>
  <c r="FB110" i="37"/>
  <c r="FA110" i="37"/>
  <c r="EZ110" i="37"/>
  <c r="EY110" i="37"/>
  <c r="EX110" i="37"/>
  <c r="EW110" i="37"/>
  <c r="EV110" i="37"/>
  <c r="EU110" i="37"/>
  <c r="ET110" i="37"/>
  <c r="ES110" i="37"/>
  <c r="ER110" i="37"/>
  <c r="EQ110" i="37"/>
  <c r="EP110" i="37"/>
  <c r="EO110" i="37"/>
  <c r="EN110" i="37"/>
  <c r="EM110" i="37"/>
  <c r="EL110" i="37"/>
  <c r="EK110" i="37"/>
  <c r="EJ110" i="37"/>
  <c r="EI110" i="37"/>
  <c r="EH110" i="37"/>
  <c r="EG110" i="37"/>
  <c r="EF110" i="37"/>
  <c r="EE110" i="37"/>
  <c r="ED110" i="37"/>
  <c r="EC110" i="37"/>
  <c r="EB110" i="37"/>
  <c r="EA110" i="37"/>
  <c r="DZ110" i="37"/>
  <c r="DY110" i="37"/>
  <c r="DX110" i="37"/>
  <c r="DW110" i="37"/>
  <c r="DV110" i="37"/>
  <c r="DU110" i="37"/>
  <c r="DT110" i="37"/>
  <c r="DS110" i="37"/>
  <c r="DR110" i="37"/>
  <c r="DQ110" i="37"/>
  <c r="DP110" i="37"/>
  <c r="DO110" i="37"/>
  <c r="DN110" i="37"/>
  <c r="DM110" i="37"/>
  <c r="DL110" i="37"/>
  <c r="FL84" i="37"/>
  <c r="FK84" i="37"/>
  <c r="FJ84" i="37"/>
  <c r="FI84" i="37"/>
  <c r="FH84" i="37"/>
  <c r="FG84" i="37"/>
  <c r="FF84" i="37"/>
  <c r="FE84" i="37"/>
  <c r="FD84" i="37"/>
  <c r="FC84" i="37"/>
  <c r="FB84" i="37"/>
  <c r="FA84" i="37"/>
  <c r="EZ84" i="37"/>
  <c r="EY84" i="37"/>
  <c r="EX84" i="37"/>
  <c r="EW84" i="37"/>
  <c r="EV84" i="37"/>
  <c r="EU84" i="37"/>
  <c r="ET84" i="37"/>
  <c r="ES84" i="37"/>
  <c r="ER84" i="37"/>
  <c r="EQ84" i="37"/>
  <c r="EP84" i="37"/>
  <c r="EO84" i="37"/>
  <c r="EN84" i="37"/>
  <c r="EM84" i="37"/>
  <c r="EL84" i="37"/>
  <c r="EK84" i="37"/>
  <c r="EJ84" i="37"/>
  <c r="EI84" i="37"/>
  <c r="EH84" i="37"/>
  <c r="EG84" i="37"/>
  <c r="EF84" i="37"/>
  <c r="EE84" i="37"/>
  <c r="ED84" i="37"/>
  <c r="EC84" i="37"/>
  <c r="EB84" i="37"/>
  <c r="EA84" i="37"/>
  <c r="DZ84" i="37"/>
  <c r="DY84" i="37"/>
  <c r="DX84" i="37"/>
  <c r="DW84" i="37"/>
  <c r="DV84" i="37"/>
  <c r="DU84" i="37"/>
  <c r="DT84" i="37"/>
  <c r="DS84" i="37"/>
  <c r="DR84" i="37"/>
  <c r="DQ84" i="37"/>
  <c r="DP84" i="37"/>
  <c r="DO84" i="37"/>
  <c r="DN84" i="37"/>
  <c r="DM84" i="37"/>
  <c r="DL84" i="37"/>
  <c r="FL66" i="37"/>
  <c r="FK66" i="37"/>
  <c r="FJ66" i="37"/>
  <c r="FI66" i="37"/>
  <c r="FH66" i="37"/>
  <c r="FG66" i="37"/>
  <c r="FF66" i="37"/>
  <c r="FE66" i="37"/>
  <c r="FD66" i="37"/>
  <c r="FC66" i="37"/>
  <c r="FB66" i="37"/>
  <c r="FA66" i="37"/>
  <c r="EZ66" i="37"/>
  <c r="EY66" i="37"/>
  <c r="EX66" i="37"/>
  <c r="EW66" i="37"/>
  <c r="EV66" i="37"/>
  <c r="EU66" i="37"/>
  <c r="ET66" i="37"/>
  <c r="ES66" i="37"/>
  <c r="ER66" i="37"/>
  <c r="EQ66" i="37"/>
  <c r="EP66" i="37"/>
  <c r="EO66" i="37"/>
  <c r="EN66" i="37"/>
  <c r="EM66" i="37"/>
  <c r="EL66" i="37"/>
  <c r="EK66" i="37"/>
  <c r="EJ66" i="37"/>
  <c r="EI66" i="37"/>
  <c r="EH66" i="37"/>
  <c r="EG66" i="37"/>
  <c r="EF66" i="37"/>
  <c r="EE66" i="37"/>
  <c r="ED66" i="37"/>
  <c r="EC66" i="37"/>
  <c r="EB66" i="37"/>
  <c r="EA66" i="37"/>
  <c r="DZ66" i="37"/>
  <c r="DY66" i="37"/>
  <c r="DX66" i="37"/>
  <c r="DW66" i="37"/>
  <c r="DV66" i="37"/>
  <c r="DU66" i="37"/>
  <c r="DT66" i="37"/>
  <c r="DS66" i="37"/>
  <c r="DR66" i="37"/>
  <c r="DQ66" i="37"/>
  <c r="DP66" i="37"/>
  <c r="DO66" i="37"/>
  <c r="DN66" i="37"/>
  <c r="DM66" i="37"/>
  <c r="DL66" i="37"/>
  <c r="FL61" i="37"/>
  <c r="FK61" i="37"/>
  <c r="FJ61" i="37"/>
  <c r="FI61" i="37"/>
  <c r="FH61" i="37"/>
  <c r="FG61" i="37"/>
  <c r="FF61" i="37"/>
  <c r="FE61" i="37"/>
  <c r="FD61" i="37"/>
  <c r="FC61" i="37"/>
  <c r="FB61" i="37"/>
  <c r="FA61" i="37"/>
  <c r="EZ61" i="37"/>
  <c r="EY61" i="37"/>
  <c r="EX61" i="37"/>
  <c r="EW61" i="37"/>
  <c r="EV61" i="37"/>
  <c r="EU61" i="37"/>
  <c r="ET61" i="37"/>
  <c r="ES61" i="37"/>
  <c r="ER61" i="37"/>
  <c r="EQ61" i="37"/>
  <c r="EP61" i="37"/>
  <c r="EO61" i="37"/>
  <c r="EN61" i="37"/>
  <c r="EM61" i="37"/>
  <c r="EL61" i="37"/>
  <c r="EK61" i="37"/>
  <c r="EJ61" i="37"/>
  <c r="EI61" i="37"/>
  <c r="EH61" i="37"/>
  <c r="EG61" i="37"/>
  <c r="EF61" i="37"/>
  <c r="EE61" i="37"/>
  <c r="ED61" i="37"/>
  <c r="EC61" i="37"/>
  <c r="EB61" i="37"/>
  <c r="EA61" i="37"/>
  <c r="DZ61" i="37"/>
  <c r="DY61" i="37"/>
  <c r="DX61" i="37"/>
  <c r="DW61" i="37"/>
  <c r="DV61" i="37"/>
  <c r="DU61" i="37"/>
  <c r="DT61" i="37"/>
  <c r="DS61" i="37"/>
  <c r="DR61" i="37"/>
  <c r="DQ61" i="37"/>
  <c r="DP61" i="37"/>
  <c r="DO61" i="37"/>
  <c r="DN61" i="37"/>
  <c r="DM61" i="37"/>
  <c r="DL61" i="37"/>
  <c r="FL42" i="37"/>
  <c r="FK42" i="37"/>
  <c r="FJ42" i="37"/>
  <c r="FI42" i="37"/>
  <c r="FH42" i="37"/>
  <c r="FG42" i="37"/>
  <c r="FF42" i="37"/>
  <c r="FE42" i="37"/>
  <c r="FD42" i="37"/>
  <c r="FC42" i="37"/>
  <c r="FB42" i="37"/>
  <c r="FA42" i="37"/>
  <c r="EZ42" i="37"/>
  <c r="EY42" i="37"/>
  <c r="EX42" i="37"/>
  <c r="EW42" i="37"/>
  <c r="EV42" i="37"/>
  <c r="EU42" i="37"/>
  <c r="ET42" i="37"/>
  <c r="ES42" i="37"/>
  <c r="ER42" i="37"/>
  <c r="EQ42" i="37"/>
  <c r="EP42" i="37"/>
  <c r="EO42" i="37"/>
  <c r="EN42" i="37"/>
  <c r="EM42" i="37"/>
  <c r="EL42" i="37"/>
  <c r="EK42" i="37"/>
  <c r="EJ42" i="37"/>
  <c r="EI42" i="37"/>
  <c r="EH42" i="37"/>
  <c r="EG42" i="37"/>
  <c r="EF42" i="37"/>
  <c r="EE42" i="37"/>
  <c r="ED42" i="37"/>
  <c r="EC42" i="37"/>
  <c r="EB42" i="37"/>
  <c r="EA42" i="37"/>
  <c r="DZ42" i="37"/>
  <c r="DY42" i="37"/>
  <c r="DX42" i="37"/>
  <c r="DW42" i="37"/>
  <c r="DV42" i="37"/>
  <c r="DU42" i="37"/>
  <c r="DT42" i="37"/>
  <c r="DS42" i="37"/>
  <c r="DR42" i="37"/>
  <c r="DQ42" i="37"/>
  <c r="DP42" i="37"/>
  <c r="DO42" i="37"/>
  <c r="DN42" i="37"/>
  <c r="DM42" i="37"/>
  <c r="DL42" i="37"/>
  <c r="FL37" i="37"/>
  <c r="FK37" i="37"/>
  <c r="FJ37" i="37"/>
  <c r="FI37" i="37"/>
  <c r="FH37" i="37"/>
  <c r="FG37" i="37"/>
  <c r="FF37" i="37"/>
  <c r="FE37" i="37"/>
  <c r="FD37" i="37"/>
  <c r="FC37" i="37"/>
  <c r="FB37" i="37"/>
  <c r="FA37" i="37"/>
  <c r="EZ37" i="37"/>
  <c r="EY37" i="37"/>
  <c r="EX37" i="37"/>
  <c r="EW37" i="37"/>
  <c r="EV37" i="37"/>
  <c r="EU37" i="37"/>
  <c r="ET37" i="37"/>
  <c r="ES37" i="37"/>
  <c r="ER37" i="37"/>
  <c r="EQ37" i="37"/>
  <c r="EP37" i="37"/>
  <c r="EO37" i="37"/>
  <c r="EN37" i="37"/>
  <c r="EM37" i="37"/>
  <c r="EL37" i="37"/>
  <c r="EK37" i="37"/>
  <c r="EJ37" i="37"/>
  <c r="EI37" i="37"/>
  <c r="EH37" i="37"/>
  <c r="EG37" i="37"/>
  <c r="EF37" i="37"/>
  <c r="EE37" i="37"/>
  <c r="ED37" i="37"/>
  <c r="EC37" i="37"/>
  <c r="EB37" i="37"/>
  <c r="EA37" i="37"/>
  <c r="DZ37" i="37"/>
  <c r="DY37" i="37"/>
  <c r="DX37" i="37"/>
  <c r="DW37" i="37"/>
  <c r="DV37" i="37"/>
  <c r="DU37" i="37"/>
  <c r="DT37" i="37"/>
  <c r="DS37" i="37"/>
  <c r="DR37" i="37"/>
  <c r="DQ37" i="37"/>
  <c r="DP37" i="37"/>
  <c r="DO37" i="37"/>
  <c r="DN37" i="37"/>
  <c r="DM37" i="37"/>
  <c r="DL37" i="37"/>
  <c r="FL32" i="37"/>
  <c r="FK32" i="37"/>
  <c r="FJ32" i="37"/>
  <c r="FI32" i="37"/>
  <c r="FH32" i="37"/>
  <c r="FG32" i="37"/>
  <c r="FF32" i="37"/>
  <c r="FE32" i="37"/>
  <c r="FD32" i="37"/>
  <c r="FC32" i="37"/>
  <c r="FB32" i="37"/>
  <c r="FA32" i="37"/>
  <c r="EZ32" i="37"/>
  <c r="EY32" i="37"/>
  <c r="EX32" i="37"/>
  <c r="EW32" i="37"/>
  <c r="EV32" i="37"/>
  <c r="EU32" i="37"/>
  <c r="ET32" i="37"/>
  <c r="ES32" i="37"/>
  <c r="ER32" i="37"/>
  <c r="EQ32" i="37"/>
  <c r="EP32" i="37"/>
  <c r="EO32" i="37"/>
  <c r="EN32" i="37"/>
  <c r="EM32" i="37"/>
  <c r="EL32" i="37"/>
  <c r="EK32" i="37"/>
  <c r="EJ32" i="37"/>
  <c r="EI32" i="37"/>
  <c r="EH32" i="37"/>
  <c r="EG32" i="37"/>
  <c r="EF32" i="37"/>
  <c r="EE32" i="37"/>
  <c r="ED32" i="37"/>
  <c r="EC32" i="37"/>
  <c r="EB32" i="37"/>
  <c r="EA32" i="37"/>
  <c r="DZ32" i="37"/>
  <c r="DY32" i="37"/>
  <c r="DX32" i="37"/>
  <c r="DW32" i="37"/>
  <c r="DV32" i="37"/>
  <c r="DU32" i="37"/>
  <c r="DT32" i="37"/>
  <c r="DS32" i="37"/>
  <c r="DR32" i="37"/>
  <c r="DQ32" i="37"/>
  <c r="DP32" i="37"/>
  <c r="DO32" i="37"/>
  <c r="DN32" i="37"/>
  <c r="DM32" i="37"/>
  <c r="DL32" i="37"/>
  <c r="FL20" i="37"/>
  <c r="FK20" i="37"/>
  <c r="FJ20" i="37"/>
  <c r="FI20" i="37"/>
  <c r="FH20" i="37"/>
  <c r="FG20" i="37"/>
  <c r="FF20" i="37"/>
  <c r="FE20" i="37"/>
  <c r="FD20" i="37"/>
  <c r="FC20" i="37"/>
  <c r="FB20" i="37"/>
  <c r="FA20" i="37"/>
  <c r="EZ20" i="37"/>
  <c r="EY20" i="37"/>
  <c r="EX20" i="37"/>
  <c r="EW20" i="37"/>
  <c r="EV20" i="37"/>
  <c r="EU20" i="37"/>
  <c r="ET20" i="37"/>
  <c r="ES20" i="37"/>
  <c r="ER20" i="37"/>
  <c r="EQ20" i="37"/>
  <c r="EP20" i="37"/>
  <c r="EO20" i="37"/>
  <c r="EN20" i="37"/>
  <c r="EM20" i="37"/>
  <c r="EL20" i="37"/>
  <c r="EK20" i="37"/>
  <c r="EJ20" i="37"/>
  <c r="EI20" i="37"/>
  <c r="EH20" i="37"/>
  <c r="EG20" i="37"/>
  <c r="EF20" i="37"/>
  <c r="EE20" i="37"/>
  <c r="ED20" i="37"/>
  <c r="EC20" i="37"/>
  <c r="EB20" i="37"/>
  <c r="EA20" i="37"/>
  <c r="DZ20" i="37"/>
  <c r="DY20" i="37"/>
  <c r="DX20" i="37"/>
  <c r="DW20" i="37"/>
  <c r="DV20" i="37"/>
  <c r="DU20" i="37"/>
  <c r="DT20" i="37"/>
  <c r="DS20" i="37"/>
  <c r="DR20" i="37"/>
  <c r="DQ20" i="37"/>
  <c r="DP20" i="37"/>
  <c r="DO20" i="37"/>
  <c r="DN20" i="37"/>
  <c r="DM20" i="37"/>
  <c r="DL20" i="37"/>
  <c r="FL18" i="37"/>
  <c r="FK18" i="37"/>
  <c r="FJ18" i="37"/>
  <c r="FI18" i="37"/>
  <c r="FH18" i="37"/>
  <c r="FG18" i="37"/>
  <c r="FF18" i="37"/>
  <c r="FE18" i="37"/>
  <c r="FD18" i="37"/>
  <c r="FC18" i="37"/>
  <c r="FB18" i="37"/>
  <c r="FA18" i="37"/>
  <c r="EZ18" i="37"/>
  <c r="EY18" i="37"/>
  <c r="EX18" i="37"/>
  <c r="EW18" i="37"/>
  <c r="EV18" i="37"/>
  <c r="EU18" i="37"/>
  <c r="ET18" i="37"/>
  <c r="ES18" i="37"/>
  <c r="ER18" i="37"/>
  <c r="EQ18" i="37"/>
  <c r="EP18" i="37"/>
  <c r="EO18" i="37"/>
  <c r="EN18" i="37"/>
  <c r="EM18" i="37"/>
  <c r="EL18" i="37"/>
  <c r="EK18" i="37"/>
  <c r="EJ18" i="37"/>
  <c r="EI18" i="37"/>
  <c r="EH18" i="37"/>
  <c r="EG18" i="37"/>
  <c r="EF18" i="37"/>
  <c r="EE18" i="37"/>
  <c r="ED18" i="37"/>
  <c r="EC18" i="37"/>
  <c r="EB18" i="37"/>
  <c r="EA18" i="37"/>
  <c r="DZ18" i="37"/>
  <c r="DY18" i="37"/>
  <c r="DX18" i="37"/>
  <c r="DW18" i="37"/>
  <c r="DV18" i="37"/>
  <c r="DU18" i="37"/>
  <c r="DT18" i="37"/>
  <c r="DS18" i="37"/>
  <c r="DR18" i="37"/>
  <c r="DQ18" i="37"/>
  <c r="DP18" i="37"/>
  <c r="DO18" i="37"/>
  <c r="DN18" i="37"/>
  <c r="DM18" i="37"/>
  <c r="DL18" i="37"/>
  <c r="FL11" i="37"/>
  <c r="FK11" i="37"/>
  <c r="FJ11" i="37"/>
  <c r="FI11" i="37"/>
  <c r="FH11" i="37"/>
  <c r="FG11" i="37"/>
  <c r="FF11" i="37"/>
  <c r="FE11" i="37"/>
  <c r="FD11" i="37"/>
  <c r="FC11" i="37"/>
  <c r="FB11" i="37"/>
  <c r="FA11" i="37"/>
  <c r="EZ11" i="37"/>
  <c r="EY11" i="37"/>
  <c r="EX11" i="37"/>
  <c r="EW11" i="37"/>
  <c r="EV11" i="37"/>
  <c r="EU11" i="37"/>
  <c r="ET11" i="37"/>
  <c r="ES11" i="37"/>
  <c r="ER11" i="37"/>
  <c r="EQ11" i="37"/>
  <c r="EP11" i="37"/>
  <c r="EO11" i="37"/>
  <c r="EN11" i="37"/>
  <c r="EM11" i="37"/>
  <c r="EL11" i="37"/>
  <c r="EK11" i="37"/>
  <c r="EJ11" i="37"/>
  <c r="EI11" i="37"/>
  <c r="EH11" i="37"/>
  <c r="EG11" i="37"/>
  <c r="EF11" i="37"/>
  <c r="EE11" i="37"/>
  <c r="ED11" i="37"/>
  <c r="EC11" i="37"/>
  <c r="EB11" i="37"/>
  <c r="EA11" i="37"/>
  <c r="DZ11" i="37"/>
  <c r="DY11" i="37"/>
  <c r="DX11" i="37"/>
  <c r="DW11" i="37"/>
  <c r="DV11" i="37"/>
  <c r="DU11" i="37"/>
  <c r="DT11" i="37"/>
  <c r="DS11" i="37"/>
  <c r="DR11" i="37"/>
  <c r="DQ11" i="37"/>
  <c r="DP11" i="37"/>
  <c r="DO11" i="37"/>
  <c r="DN11" i="37"/>
  <c r="DM11" i="37"/>
  <c r="DL11" i="37"/>
  <c r="AJ6" i="37"/>
  <c r="AK6" i="37"/>
  <c r="AL6" i="37"/>
  <c r="AM6" i="37"/>
  <c r="AN6" i="37"/>
  <c r="AO6" i="37"/>
  <c r="AP6" i="37"/>
  <c r="AQ6" i="37"/>
  <c r="AR6" i="37"/>
  <c r="AS6" i="37"/>
  <c r="AT6" i="37"/>
  <c r="AU6" i="37"/>
  <c r="AV6" i="37"/>
  <c r="AW6" i="37"/>
  <c r="AX6" i="37"/>
  <c r="AY6" i="37"/>
  <c r="AZ6" i="37"/>
  <c r="BA6" i="37"/>
  <c r="BB6" i="37"/>
  <c r="BC6" i="37"/>
  <c r="BD6" i="37"/>
  <c r="BE6" i="37"/>
  <c r="BF6" i="37"/>
  <c r="IX6" i="37"/>
  <c r="IY6" i="37"/>
  <c r="IZ6" i="37"/>
  <c r="JA6" i="37"/>
  <c r="JB6" i="37"/>
  <c r="JC6" i="37"/>
  <c r="JD6" i="37"/>
  <c r="JE6" i="37"/>
  <c r="JF6" i="37"/>
  <c r="JG6" i="37"/>
  <c r="JH6" i="37"/>
  <c r="JI6" i="37"/>
  <c r="JJ6" i="37"/>
  <c r="JK6" i="37"/>
  <c r="JL6" i="37"/>
  <c r="JM6" i="37"/>
  <c r="JN6" i="37"/>
  <c r="JO6" i="37"/>
  <c r="JP6" i="37"/>
  <c r="JQ6" i="37"/>
  <c r="JR6" i="37"/>
  <c r="GT6" i="37"/>
  <c r="GU6" i="37"/>
  <c r="GV6" i="37"/>
  <c r="GW6" i="37"/>
  <c r="GX6" i="37"/>
  <c r="GY6" i="37"/>
  <c r="GZ6" i="37"/>
  <c r="HA6" i="37"/>
  <c r="HB6" i="37"/>
  <c r="HC6" i="37"/>
  <c r="HD6" i="37"/>
  <c r="HE6" i="37"/>
  <c r="HF6" i="37"/>
  <c r="HG6" i="37"/>
  <c r="HH6" i="37"/>
  <c r="HI6" i="37"/>
  <c r="HJ6" i="37"/>
  <c r="HK6" i="37"/>
  <c r="HL6" i="37"/>
  <c r="HM6" i="37"/>
  <c r="HN6" i="37"/>
  <c r="HO6" i="37"/>
  <c r="EQ6" i="37"/>
  <c r="ER6" i="37"/>
  <c r="ES6" i="37"/>
  <c r="ET6" i="37"/>
  <c r="EU6" i="37"/>
  <c r="EV6" i="37"/>
  <c r="EW6" i="37"/>
  <c r="EX6" i="37"/>
  <c r="EY6" i="37"/>
  <c r="EZ6" i="37"/>
  <c r="FA6" i="37"/>
  <c r="FB6" i="37"/>
  <c r="FC6" i="37"/>
  <c r="FD6" i="37"/>
  <c r="FE6" i="37"/>
  <c r="FF6" i="37"/>
  <c r="FG6" i="37"/>
  <c r="FH6" i="37"/>
  <c r="FI6" i="37"/>
  <c r="FJ6" i="37"/>
  <c r="FK6" i="37"/>
  <c r="FL6" i="37"/>
  <c r="BH137" i="37"/>
  <c r="BH136" i="37"/>
  <c r="BH135" i="37"/>
  <c r="BH133" i="37"/>
  <c r="BH132" i="37"/>
  <c r="BH131" i="37"/>
  <c r="BH130" i="37"/>
  <c r="BH129" i="37"/>
  <c r="BH128" i="37"/>
  <c r="BH127" i="37"/>
  <c r="BH126" i="37"/>
  <c r="BH124" i="37"/>
  <c r="BH123" i="37"/>
  <c r="BH122" i="37"/>
  <c r="BH120" i="37"/>
  <c r="BH119" i="37"/>
  <c r="BH118" i="37"/>
  <c r="BH117" i="37"/>
  <c r="BH116" i="37"/>
  <c r="BH115" i="37"/>
  <c r="BH114" i="37"/>
  <c r="BH112" i="37"/>
  <c r="BH111" i="37"/>
  <c r="BH109" i="37"/>
  <c r="BH108" i="37"/>
  <c r="BH107" i="37"/>
  <c r="BH106" i="37"/>
  <c r="BH105" i="37"/>
  <c r="BH104" i="37"/>
  <c r="BH103" i="37"/>
  <c r="BH102" i="37"/>
  <c r="BH101" i="37"/>
  <c r="BH100" i="37"/>
  <c r="BH99" i="37"/>
  <c r="BH98" i="37"/>
  <c r="BH97" i="37"/>
  <c r="BH96" i="37"/>
  <c r="BH95" i="37"/>
  <c r="BH93" i="37"/>
  <c r="BH92" i="37"/>
  <c r="BH91" i="37"/>
  <c r="BH90" i="37"/>
  <c r="BH89" i="37"/>
  <c r="BH88" i="37"/>
  <c r="BH86" i="37"/>
  <c r="BH85" i="37"/>
  <c r="BH80" i="37"/>
  <c r="BH79" i="37"/>
  <c r="BH78" i="37"/>
  <c r="BH77" i="37"/>
  <c r="BH75" i="37"/>
  <c r="BH74" i="37"/>
  <c r="BH73" i="37"/>
  <c r="BH72" i="37"/>
  <c r="BH71" i="37"/>
  <c r="BH70" i="37"/>
  <c r="BH69" i="37"/>
  <c r="BH68" i="37"/>
  <c r="BH67" i="37"/>
  <c r="BH60" i="37"/>
  <c r="BH59" i="37"/>
  <c r="BH58" i="37"/>
  <c r="BH57" i="37"/>
  <c r="BH56" i="37"/>
  <c r="BH55" i="37"/>
  <c r="BH54" i="37"/>
  <c r="BH53" i="37"/>
  <c r="BH52" i="37"/>
  <c r="BH51" i="37"/>
  <c r="BH50" i="37"/>
  <c r="BH49" i="37"/>
  <c r="BH48" i="37"/>
  <c r="BH47" i="37"/>
  <c r="BH46" i="37"/>
  <c r="BH45" i="37"/>
  <c r="BH44" i="37"/>
  <c r="BH43" i="37"/>
  <c r="BH41" i="37"/>
  <c r="BH40" i="37"/>
  <c r="BH39" i="37"/>
  <c r="BH38" i="37"/>
  <c r="BH36" i="37"/>
  <c r="BH35" i="37"/>
  <c r="BH34" i="37"/>
  <c r="BH33" i="37"/>
  <c r="BH31" i="37"/>
  <c r="BH30" i="37"/>
  <c r="BH29" i="37"/>
  <c r="BH28" i="37"/>
  <c r="BH27" i="37"/>
  <c r="BH26" i="37"/>
  <c r="BH25" i="37"/>
  <c r="BH24" i="37"/>
  <c r="BH22" i="37"/>
  <c r="BH21" i="37"/>
  <c r="BH19" i="37"/>
  <c r="BH17" i="37"/>
  <c r="BH16" i="37"/>
  <c r="BH15" i="37"/>
  <c r="BH14" i="37"/>
  <c r="BH13" i="37"/>
  <c r="BH12" i="37"/>
  <c r="BH8" i="37"/>
  <c r="BH9" i="37"/>
  <c r="BH10" i="37"/>
  <c r="BH7" i="37"/>
  <c r="BU6" i="37"/>
  <c r="BV6" i="37"/>
  <c r="BW6" i="37"/>
  <c r="BX6" i="37"/>
  <c r="BY6" i="37"/>
  <c r="BZ6" i="37"/>
  <c r="CA6" i="37"/>
  <c r="CB6" i="37"/>
  <c r="CC6" i="37"/>
  <c r="CD6" i="37"/>
  <c r="CE6" i="37"/>
  <c r="CF6" i="37"/>
  <c r="CG6" i="37"/>
  <c r="CH6" i="37"/>
  <c r="CI6" i="37"/>
  <c r="CJ6" i="37"/>
  <c r="CK6" i="37"/>
  <c r="CL6" i="37"/>
  <c r="CM6" i="37"/>
  <c r="CN6" i="37"/>
  <c r="CO6" i="37"/>
  <c r="BU11" i="37"/>
  <c r="BV11" i="37"/>
  <c r="BW11" i="37"/>
  <c r="BX11" i="37"/>
  <c r="BY11" i="37"/>
  <c r="BZ11" i="37"/>
  <c r="CA11" i="37"/>
  <c r="CB11" i="37"/>
  <c r="CC11" i="37"/>
  <c r="CD11" i="37"/>
  <c r="CE11" i="37"/>
  <c r="CF11" i="37"/>
  <c r="CG11" i="37"/>
  <c r="CH11" i="37"/>
  <c r="CI11" i="37"/>
  <c r="CJ11" i="37"/>
  <c r="CK11" i="37"/>
  <c r="CL11" i="37"/>
  <c r="CM11" i="37"/>
  <c r="CN11" i="37"/>
  <c r="CO11" i="37"/>
  <c r="BU18" i="37"/>
  <c r="BV18" i="37"/>
  <c r="BW18" i="37"/>
  <c r="BX18" i="37"/>
  <c r="BY18" i="37"/>
  <c r="BZ18" i="37"/>
  <c r="CA18" i="37"/>
  <c r="CB18" i="37"/>
  <c r="CC18" i="37"/>
  <c r="CD18" i="37"/>
  <c r="CE18" i="37"/>
  <c r="CF18" i="37"/>
  <c r="CG18" i="37"/>
  <c r="CH18" i="37"/>
  <c r="CI18" i="37"/>
  <c r="CJ18" i="37"/>
  <c r="CK18" i="37"/>
  <c r="CL18" i="37"/>
  <c r="CM18" i="37"/>
  <c r="CN18" i="37"/>
  <c r="CO18" i="37"/>
  <c r="BU20" i="37"/>
  <c r="BV20" i="37"/>
  <c r="BW20" i="37"/>
  <c r="BX20" i="37"/>
  <c r="BY20" i="37"/>
  <c r="BZ20" i="37"/>
  <c r="CA20" i="37"/>
  <c r="CB20" i="37"/>
  <c r="CC20" i="37"/>
  <c r="CD20" i="37"/>
  <c r="CE20" i="37"/>
  <c r="CF20" i="37"/>
  <c r="CG20" i="37"/>
  <c r="CH20" i="37"/>
  <c r="CI20" i="37"/>
  <c r="CJ20" i="37"/>
  <c r="CK20" i="37"/>
  <c r="CL20" i="37"/>
  <c r="CM20" i="37"/>
  <c r="CN20" i="37"/>
  <c r="CO20" i="37"/>
  <c r="BU32" i="37"/>
  <c r="BV32" i="37"/>
  <c r="BW32" i="37"/>
  <c r="BX32" i="37"/>
  <c r="BY32" i="37"/>
  <c r="BZ32" i="37"/>
  <c r="CA32" i="37"/>
  <c r="CB32" i="37"/>
  <c r="CC32" i="37"/>
  <c r="CD32" i="37"/>
  <c r="CE32" i="37"/>
  <c r="CF32" i="37"/>
  <c r="CG32" i="37"/>
  <c r="CH32" i="37"/>
  <c r="CI32" i="37"/>
  <c r="CJ32" i="37"/>
  <c r="CK32" i="37"/>
  <c r="CL32" i="37"/>
  <c r="CM32" i="37"/>
  <c r="CN32" i="37"/>
  <c r="CO32" i="37"/>
  <c r="BU37" i="37"/>
  <c r="BV37" i="37"/>
  <c r="BW37" i="37"/>
  <c r="BX37" i="37"/>
  <c r="BY37" i="37"/>
  <c r="BZ37" i="37"/>
  <c r="CA37" i="37"/>
  <c r="CB37" i="37"/>
  <c r="CC37" i="37"/>
  <c r="CD37" i="37"/>
  <c r="CE37" i="37"/>
  <c r="CF37" i="37"/>
  <c r="CG37" i="37"/>
  <c r="CH37" i="37"/>
  <c r="CI37" i="37"/>
  <c r="CJ37" i="37"/>
  <c r="CK37" i="37"/>
  <c r="CL37" i="37"/>
  <c r="CM37" i="37"/>
  <c r="CN37" i="37"/>
  <c r="CO37" i="37"/>
  <c r="BU42" i="37"/>
  <c r="BV42" i="37"/>
  <c r="BW42" i="37"/>
  <c r="BX42" i="37"/>
  <c r="BY42" i="37"/>
  <c r="BZ42" i="37"/>
  <c r="CA42" i="37"/>
  <c r="CB42" i="37"/>
  <c r="CC42" i="37"/>
  <c r="CD42" i="37"/>
  <c r="CE42" i="37"/>
  <c r="CF42" i="37"/>
  <c r="CG42" i="37"/>
  <c r="CH42" i="37"/>
  <c r="CI42" i="37"/>
  <c r="CJ42" i="37"/>
  <c r="CK42" i="37"/>
  <c r="CL42" i="37"/>
  <c r="CM42" i="37"/>
  <c r="CN42" i="37"/>
  <c r="CO42" i="37"/>
  <c r="BU61" i="37"/>
  <c r="BV61" i="37"/>
  <c r="BW61" i="37"/>
  <c r="BX61" i="37"/>
  <c r="BY61" i="37"/>
  <c r="BZ61" i="37"/>
  <c r="CA61" i="37"/>
  <c r="CB61" i="37"/>
  <c r="CC61" i="37"/>
  <c r="CD61" i="37"/>
  <c r="CE61" i="37"/>
  <c r="CF61" i="37"/>
  <c r="CG61" i="37"/>
  <c r="CH61" i="37"/>
  <c r="CI61" i="37"/>
  <c r="CJ61" i="37"/>
  <c r="CK61" i="37"/>
  <c r="CL61" i="37"/>
  <c r="CM61" i="37"/>
  <c r="CN61" i="37"/>
  <c r="CO61" i="37"/>
  <c r="BU66" i="37"/>
  <c r="BV66" i="37"/>
  <c r="BW66" i="37"/>
  <c r="BX66" i="37"/>
  <c r="BY66" i="37"/>
  <c r="BZ66" i="37"/>
  <c r="CA66" i="37"/>
  <c r="CB66" i="37"/>
  <c r="CC66" i="37"/>
  <c r="CD66" i="37"/>
  <c r="CE66" i="37"/>
  <c r="CF66" i="37"/>
  <c r="CG66" i="37"/>
  <c r="CH66" i="37"/>
  <c r="CI66" i="37"/>
  <c r="CJ66" i="37"/>
  <c r="CK66" i="37"/>
  <c r="CL66" i="37"/>
  <c r="CM66" i="37"/>
  <c r="CN66" i="37"/>
  <c r="CO66" i="37"/>
  <c r="BU84" i="37"/>
  <c r="BV84" i="37"/>
  <c r="BW84" i="37"/>
  <c r="BX84" i="37"/>
  <c r="BY84" i="37"/>
  <c r="BZ84" i="37"/>
  <c r="CA84" i="37"/>
  <c r="CB84" i="37"/>
  <c r="CC84" i="37"/>
  <c r="CD84" i="37"/>
  <c r="CE84" i="37"/>
  <c r="CF84" i="37"/>
  <c r="CG84" i="37"/>
  <c r="CH84" i="37"/>
  <c r="CI84" i="37"/>
  <c r="CJ84" i="37"/>
  <c r="CK84" i="37"/>
  <c r="CL84" i="37"/>
  <c r="CM84" i="37"/>
  <c r="CN84" i="37"/>
  <c r="CO84" i="37"/>
  <c r="BU110" i="37"/>
  <c r="BV110" i="37"/>
  <c r="BW110" i="37"/>
  <c r="BX110" i="37"/>
  <c r="BY110" i="37"/>
  <c r="BZ110" i="37"/>
  <c r="CA110" i="37"/>
  <c r="CB110" i="37"/>
  <c r="CC110" i="37"/>
  <c r="CD110" i="37"/>
  <c r="CE110" i="37"/>
  <c r="CF110" i="37"/>
  <c r="CG110" i="37"/>
  <c r="CH110" i="37"/>
  <c r="CI110" i="37"/>
  <c r="CJ110" i="37"/>
  <c r="CK110" i="37"/>
  <c r="CL110" i="37"/>
  <c r="CM110" i="37"/>
  <c r="CN110" i="37"/>
  <c r="CO110" i="37"/>
  <c r="BU113" i="37"/>
  <c r="BV113" i="37"/>
  <c r="BW113" i="37"/>
  <c r="BX113" i="37"/>
  <c r="BY113" i="37"/>
  <c r="BZ113" i="37"/>
  <c r="CA113" i="37"/>
  <c r="CB113" i="37"/>
  <c r="CC113" i="37"/>
  <c r="CD113" i="37"/>
  <c r="CE113" i="37"/>
  <c r="CF113" i="37"/>
  <c r="CG113" i="37"/>
  <c r="CH113" i="37"/>
  <c r="CI113" i="37"/>
  <c r="CJ113" i="37"/>
  <c r="CK113" i="37"/>
  <c r="CL113" i="37"/>
  <c r="CM113" i="37"/>
  <c r="CN113" i="37"/>
  <c r="CO113" i="37"/>
  <c r="BU121" i="37"/>
  <c r="BV121" i="37"/>
  <c r="BW121" i="37"/>
  <c r="BX121" i="37"/>
  <c r="BY121" i="37"/>
  <c r="BZ121" i="37"/>
  <c r="CA121" i="37"/>
  <c r="CB121" i="37"/>
  <c r="CC121" i="37"/>
  <c r="CD121" i="37"/>
  <c r="CE121" i="37"/>
  <c r="CF121" i="37"/>
  <c r="CG121" i="37"/>
  <c r="CH121" i="37"/>
  <c r="CI121" i="37"/>
  <c r="CJ121" i="37"/>
  <c r="CK121" i="37"/>
  <c r="CL121" i="37"/>
  <c r="CM121" i="37"/>
  <c r="CN121" i="37"/>
  <c r="CO121" i="37"/>
  <c r="BU125" i="37"/>
  <c r="BV125" i="37"/>
  <c r="BW125" i="37"/>
  <c r="BX125" i="37"/>
  <c r="BY125" i="37"/>
  <c r="BZ125" i="37"/>
  <c r="CA125" i="37"/>
  <c r="CB125" i="37"/>
  <c r="CC125" i="37"/>
  <c r="CD125" i="37"/>
  <c r="CE125" i="37"/>
  <c r="CF125" i="37"/>
  <c r="CG125" i="37"/>
  <c r="CH125" i="37"/>
  <c r="CI125" i="37"/>
  <c r="CJ125" i="37"/>
  <c r="CK125" i="37"/>
  <c r="CL125" i="37"/>
  <c r="CM125" i="37"/>
  <c r="CN125" i="37"/>
  <c r="CO125" i="37"/>
  <c r="BU134" i="37"/>
  <c r="BV134" i="37"/>
  <c r="BW134" i="37"/>
  <c r="BX134" i="37"/>
  <c r="BY134" i="37"/>
  <c r="BZ134" i="37"/>
  <c r="CA134" i="37"/>
  <c r="CB134" i="37"/>
  <c r="CC134" i="37"/>
  <c r="CD134" i="37"/>
  <c r="CE134" i="37"/>
  <c r="CF134" i="37"/>
  <c r="CG134" i="37"/>
  <c r="CH134" i="37"/>
  <c r="CI134" i="37"/>
  <c r="CJ134" i="37"/>
  <c r="CK134" i="37"/>
  <c r="CL134" i="37"/>
  <c r="CM134" i="37"/>
  <c r="CN134" i="37"/>
  <c r="CO134" i="37"/>
  <c r="BH76" i="37" l="1"/>
  <c r="E7" i="37"/>
  <c r="C76" i="38" l="1"/>
  <c r="B124" i="38"/>
  <c r="K141" i="38"/>
  <c r="J141" i="38"/>
  <c r="I141" i="38"/>
  <c r="H141" i="38"/>
  <c r="G141" i="38"/>
  <c r="F141" i="38"/>
  <c r="E141" i="38"/>
  <c r="D141" i="38"/>
  <c r="K140" i="38"/>
  <c r="J140" i="38"/>
  <c r="I140" i="38"/>
  <c r="H140" i="38"/>
  <c r="G140" i="38"/>
  <c r="F140" i="38"/>
  <c r="E140" i="38"/>
  <c r="D140" i="38"/>
  <c r="K139" i="38"/>
  <c r="J139" i="38"/>
  <c r="I139" i="38"/>
  <c r="H139" i="38"/>
  <c r="G139" i="38"/>
  <c r="F139" i="38"/>
  <c r="E139" i="38"/>
  <c r="D139" i="38"/>
  <c r="K137" i="38"/>
  <c r="J137" i="38"/>
  <c r="I137" i="38"/>
  <c r="H137" i="38"/>
  <c r="G137" i="38"/>
  <c r="F137" i="38"/>
  <c r="E137" i="38"/>
  <c r="D137" i="38"/>
  <c r="K136" i="38"/>
  <c r="J136" i="38"/>
  <c r="I136" i="38"/>
  <c r="H136" i="38"/>
  <c r="G136" i="38"/>
  <c r="F136" i="38"/>
  <c r="E136" i="38"/>
  <c r="D136" i="38"/>
  <c r="K135" i="38"/>
  <c r="J135" i="38"/>
  <c r="I135" i="38"/>
  <c r="H135" i="38"/>
  <c r="G135" i="38"/>
  <c r="F135" i="38"/>
  <c r="E135" i="38"/>
  <c r="D135" i="38"/>
  <c r="K134" i="38"/>
  <c r="J134" i="38"/>
  <c r="I134" i="38"/>
  <c r="H134" i="38"/>
  <c r="G134" i="38"/>
  <c r="F134" i="38"/>
  <c r="E134" i="38"/>
  <c r="D134" i="38"/>
  <c r="K133" i="38"/>
  <c r="J133" i="38"/>
  <c r="I133" i="38"/>
  <c r="H133" i="38"/>
  <c r="G133" i="38"/>
  <c r="F133" i="38"/>
  <c r="E133" i="38"/>
  <c r="D133" i="38"/>
  <c r="K132" i="38"/>
  <c r="J132" i="38"/>
  <c r="I132" i="38"/>
  <c r="H132" i="38"/>
  <c r="G132" i="38"/>
  <c r="F132" i="38"/>
  <c r="E132" i="38"/>
  <c r="D132" i="38"/>
  <c r="K131" i="38"/>
  <c r="J131" i="38"/>
  <c r="I131" i="38"/>
  <c r="H131" i="38"/>
  <c r="G131" i="38"/>
  <c r="F131" i="38"/>
  <c r="E131" i="38"/>
  <c r="D131" i="38"/>
  <c r="K130" i="38"/>
  <c r="K129" i="38" s="1"/>
  <c r="J130" i="38"/>
  <c r="J129" i="38" s="1"/>
  <c r="I130" i="38"/>
  <c r="I129" i="38" s="1"/>
  <c r="H130" i="38"/>
  <c r="H129" i="38" s="1"/>
  <c r="G130" i="38"/>
  <c r="G129" i="38" s="1"/>
  <c r="F130" i="38"/>
  <c r="E130" i="38"/>
  <c r="D130" i="38"/>
  <c r="K128" i="38"/>
  <c r="J128" i="38"/>
  <c r="I128" i="38"/>
  <c r="H128" i="38"/>
  <c r="G128" i="38"/>
  <c r="F128" i="38"/>
  <c r="E128" i="38"/>
  <c r="D128" i="38"/>
  <c r="K127" i="38"/>
  <c r="J127" i="38"/>
  <c r="I127" i="38"/>
  <c r="H127" i="38"/>
  <c r="G127" i="38"/>
  <c r="F127" i="38"/>
  <c r="E127" i="38"/>
  <c r="D127" i="38"/>
  <c r="K126" i="38"/>
  <c r="K125" i="38" s="1"/>
  <c r="J126" i="38"/>
  <c r="J125" i="38" s="1"/>
  <c r="I126" i="38"/>
  <c r="I125" i="38" s="1"/>
  <c r="H126" i="38"/>
  <c r="H125" i="38" s="1"/>
  <c r="G126" i="38"/>
  <c r="F126" i="38"/>
  <c r="E126" i="38"/>
  <c r="D126" i="38"/>
  <c r="K124" i="38"/>
  <c r="J124" i="38"/>
  <c r="I124" i="38"/>
  <c r="H124" i="38"/>
  <c r="G124" i="38"/>
  <c r="F124" i="38"/>
  <c r="E124" i="38"/>
  <c r="D124" i="38"/>
  <c r="K121" i="38"/>
  <c r="J121" i="38"/>
  <c r="I121" i="38"/>
  <c r="G121" i="38"/>
  <c r="F121" i="38"/>
  <c r="E121" i="38"/>
  <c r="D121" i="38"/>
  <c r="K120" i="38"/>
  <c r="J120" i="38"/>
  <c r="I120" i="38"/>
  <c r="H120" i="38"/>
  <c r="G120" i="38"/>
  <c r="F120" i="38"/>
  <c r="E120" i="38"/>
  <c r="D120" i="38"/>
  <c r="K119" i="38"/>
  <c r="J119" i="38"/>
  <c r="I119" i="38"/>
  <c r="H119" i="38"/>
  <c r="G119" i="38"/>
  <c r="F119" i="38"/>
  <c r="E119" i="38"/>
  <c r="D119" i="38"/>
  <c r="K118" i="38"/>
  <c r="J118" i="38"/>
  <c r="I118" i="38"/>
  <c r="H118" i="38"/>
  <c r="G118" i="38"/>
  <c r="F118" i="38"/>
  <c r="E118" i="38"/>
  <c r="D118" i="38"/>
  <c r="K117" i="38"/>
  <c r="J117" i="38"/>
  <c r="I117" i="38"/>
  <c r="H117" i="38"/>
  <c r="G117" i="38"/>
  <c r="F117" i="38"/>
  <c r="E117" i="38"/>
  <c r="D117" i="38"/>
  <c r="K116" i="38"/>
  <c r="J116" i="38"/>
  <c r="I116" i="38"/>
  <c r="H116" i="38"/>
  <c r="G116" i="38"/>
  <c r="F116" i="38"/>
  <c r="E116" i="38"/>
  <c r="D116" i="38"/>
  <c r="K114" i="38"/>
  <c r="J114" i="38"/>
  <c r="I114" i="38"/>
  <c r="H114" i="38"/>
  <c r="G114" i="38"/>
  <c r="F114" i="38"/>
  <c r="E114" i="38"/>
  <c r="D114" i="38"/>
  <c r="K113" i="38"/>
  <c r="K112" i="38" s="1"/>
  <c r="J113" i="38"/>
  <c r="J112" i="38" s="1"/>
  <c r="I113" i="38"/>
  <c r="I112" i="38" s="1"/>
  <c r="H113" i="38"/>
  <c r="H112" i="38" s="1"/>
  <c r="G113" i="38"/>
  <c r="G112" i="38" s="1"/>
  <c r="F113" i="38"/>
  <c r="E113" i="38"/>
  <c r="D113" i="38"/>
  <c r="K111" i="38"/>
  <c r="J111" i="38"/>
  <c r="I111" i="38"/>
  <c r="H111" i="38"/>
  <c r="G111" i="38"/>
  <c r="F111" i="38"/>
  <c r="E111" i="38"/>
  <c r="D111" i="38"/>
  <c r="K110" i="38"/>
  <c r="J110" i="38"/>
  <c r="I110" i="38"/>
  <c r="H110" i="38"/>
  <c r="G110" i="38"/>
  <c r="F110" i="38"/>
  <c r="E110" i="38"/>
  <c r="D110" i="38"/>
  <c r="K109" i="38"/>
  <c r="J109" i="38"/>
  <c r="I109" i="38"/>
  <c r="H109" i="38"/>
  <c r="G109" i="38"/>
  <c r="F109" i="38"/>
  <c r="E109" i="38"/>
  <c r="D109" i="38"/>
  <c r="K108" i="38"/>
  <c r="J108" i="38"/>
  <c r="I108" i="38"/>
  <c r="H108" i="38"/>
  <c r="G108" i="38"/>
  <c r="F108" i="38"/>
  <c r="E108" i="38"/>
  <c r="D108" i="38"/>
  <c r="K107" i="38"/>
  <c r="J107" i="38"/>
  <c r="I107" i="38"/>
  <c r="H107" i="38"/>
  <c r="G107" i="38"/>
  <c r="F107" i="38"/>
  <c r="E107" i="38"/>
  <c r="D107" i="38"/>
  <c r="K106" i="38"/>
  <c r="J106" i="38"/>
  <c r="I106" i="38"/>
  <c r="H106" i="38"/>
  <c r="G106" i="38"/>
  <c r="F106" i="38"/>
  <c r="E106" i="38"/>
  <c r="D106" i="38"/>
  <c r="K105" i="38"/>
  <c r="J105" i="38"/>
  <c r="I105" i="38"/>
  <c r="H105" i="38"/>
  <c r="F105" i="38"/>
  <c r="E105" i="38"/>
  <c r="D105" i="38"/>
  <c r="K104" i="38"/>
  <c r="J104" i="38"/>
  <c r="I104" i="38"/>
  <c r="H104" i="38"/>
  <c r="G104" i="38"/>
  <c r="F104" i="38"/>
  <c r="E104" i="38"/>
  <c r="D104" i="38"/>
  <c r="K103" i="38"/>
  <c r="J103" i="38"/>
  <c r="I103" i="38"/>
  <c r="H103" i="38"/>
  <c r="G103" i="38"/>
  <c r="F103" i="38"/>
  <c r="E103" i="38"/>
  <c r="D103" i="38"/>
  <c r="K102" i="38"/>
  <c r="J102" i="38"/>
  <c r="I102" i="38"/>
  <c r="H102" i="38"/>
  <c r="G102" i="38"/>
  <c r="F102" i="38"/>
  <c r="E102" i="38"/>
  <c r="D102" i="38"/>
  <c r="K101" i="38"/>
  <c r="J101" i="38"/>
  <c r="I101" i="38"/>
  <c r="H101" i="38"/>
  <c r="G101" i="38"/>
  <c r="F101" i="38"/>
  <c r="E101" i="38"/>
  <c r="D101" i="38"/>
  <c r="K100" i="38"/>
  <c r="J100" i="38"/>
  <c r="I100" i="38"/>
  <c r="H100" i="38"/>
  <c r="G100" i="38"/>
  <c r="F100" i="38"/>
  <c r="E100" i="38"/>
  <c r="D100" i="38"/>
  <c r="K99" i="38"/>
  <c r="J99" i="38"/>
  <c r="I99" i="38"/>
  <c r="H99" i="38"/>
  <c r="G99" i="38"/>
  <c r="F99" i="38"/>
  <c r="E99" i="38"/>
  <c r="D99" i="38"/>
  <c r="K98" i="38"/>
  <c r="J98" i="38"/>
  <c r="I98" i="38"/>
  <c r="H98" i="38"/>
  <c r="G98" i="38"/>
  <c r="F98" i="38"/>
  <c r="E98" i="38"/>
  <c r="D98" i="38"/>
  <c r="K97" i="38"/>
  <c r="J97" i="38"/>
  <c r="I97" i="38"/>
  <c r="H97" i="38"/>
  <c r="G97" i="38"/>
  <c r="F97" i="38"/>
  <c r="E97" i="38"/>
  <c r="D97" i="38"/>
  <c r="K96" i="38"/>
  <c r="J96" i="38"/>
  <c r="I96" i="38"/>
  <c r="H96" i="38"/>
  <c r="G96" i="38"/>
  <c r="F96" i="38"/>
  <c r="E96" i="38"/>
  <c r="D96" i="38"/>
  <c r="K93" i="38"/>
  <c r="J93" i="38"/>
  <c r="I93" i="38"/>
  <c r="H93" i="38"/>
  <c r="G93" i="38"/>
  <c r="F93" i="38"/>
  <c r="E93" i="38"/>
  <c r="D93" i="38"/>
  <c r="K92" i="38"/>
  <c r="J92" i="38"/>
  <c r="I92" i="38"/>
  <c r="H92" i="38"/>
  <c r="G92" i="38"/>
  <c r="F92" i="38"/>
  <c r="E92" i="38"/>
  <c r="D92" i="38"/>
  <c r="K91" i="38"/>
  <c r="J91" i="38"/>
  <c r="I91" i="38"/>
  <c r="H91" i="38"/>
  <c r="G91" i="38"/>
  <c r="F91" i="38"/>
  <c r="E91" i="38"/>
  <c r="D91" i="38"/>
  <c r="K90" i="38"/>
  <c r="J90" i="38"/>
  <c r="I90" i="38"/>
  <c r="H90" i="38"/>
  <c r="G90" i="38"/>
  <c r="F90" i="38"/>
  <c r="E90" i="38"/>
  <c r="D90" i="38"/>
  <c r="K89" i="38"/>
  <c r="J89" i="38"/>
  <c r="I89" i="38"/>
  <c r="H89" i="38"/>
  <c r="G89" i="38"/>
  <c r="F89" i="38"/>
  <c r="E89" i="38"/>
  <c r="D89" i="38"/>
  <c r="K88" i="38"/>
  <c r="J88" i="38"/>
  <c r="I88" i="38"/>
  <c r="H88" i="38"/>
  <c r="G88" i="38"/>
  <c r="F88" i="38"/>
  <c r="E88" i="38"/>
  <c r="D88" i="38"/>
  <c r="K86" i="38"/>
  <c r="J86" i="38"/>
  <c r="I86" i="38"/>
  <c r="H86" i="38"/>
  <c r="G86" i="38"/>
  <c r="F86" i="38"/>
  <c r="E86" i="38"/>
  <c r="D86" i="38"/>
  <c r="K85" i="38"/>
  <c r="J85" i="38"/>
  <c r="I85" i="38"/>
  <c r="H85" i="38"/>
  <c r="G85" i="38"/>
  <c r="F85" i="38"/>
  <c r="E85" i="38"/>
  <c r="D85" i="38"/>
  <c r="K80" i="38"/>
  <c r="J80" i="38"/>
  <c r="I80" i="38"/>
  <c r="H80" i="38"/>
  <c r="G80" i="38"/>
  <c r="F80" i="38"/>
  <c r="E80" i="38"/>
  <c r="D80" i="38"/>
  <c r="K79" i="38"/>
  <c r="J79" i="38"/>
  <c r="I79" i="38"/>
  <c r="H79" i="38"/>
  <c r="G79" i="38"/>
  <c r="F79" i="38"/>
  <c r="E79" i="38"/>
  <c r="D79" i="38"/>
  <c r="K78" i="38"/>
  <c r="J78" i="38"/>
  <c r="I78" i="38"/>
  <c r="H78" i="38"/>
  <c r="G78" i="38"/>
  <c r="F78" i="38"/>
  <c r="E78" i="38"/>
  <c r="D78" i="38"/>
  <c r="K77" i="38"/>
  <c r="J77" i="38"/>
  <c r="I77" i="38"/>
  <c r="H77" i="38"/>
  <c r="G77" i="38"/>
  <c r="F77" i="38"/>
  <c r="E77" i="38"/>
  <c r="D77" i="38"/>
  <c r="K75" i="38"/>
  <c r="J75" i="38"/>
  <c r="H75" i="38"/>
  <c r="G75" i="38"/>
  <c r="F75" i="38"/>
  <c r="E75" i="38"/>
  <c r="D75" i="38"/>
  <c r="K74" i="38"/>
  <c r="J74" i="38"/>
  <c r="I74" i="38"/>
  <c r="H74" i="38"/>
  <c r="G74" i="38"/>
  <c r="F74" i="38"/>
  <c r="E74" i="38"/>
  <c r="D74" i="38"/>
  <c r="K73" i="38"/>
  <c r="J73" i="38"/>
  <c r="I73" i="38"/>
  <c r="G73" i="38"/>
  <c r="F73" i="38"/>
  <c r="E73" i="38"/>
  <c r="D73" i="38"/>
  <c r="K72" i="38"/>
  <c r="J72" i="38"/>
  <c r="I72" i="38"/>
  <c r="H72" i="38"/>
  <c r="G72" i="38"/>
  <c r="F72" i="38"/>
  <c r="E72" i="38"/>
  <c r="D72" i="38"/>
  <c r="K71" i="38"/>
  <c r="J71" i="38"/>
  <c r="I71" i="38"/>
  <c r="H71" i="38"/>
  <c r="G71" i="38"/>
  <c r="F71" i="38"/>
  <c r="E71" i="38"/>
  <c r="D71" i="38"/>
  <c r="K70" i="38"/>
  <c r="J70" i="38"/>
  <c r="I70" i="38"/>
  <c r="H70" i="38"/>
  <c r="G70" i="38"/>
  <c r="F70" i="38"/>
  <c r="E70" i="38"/>
  <c r="D70" i="38"/>
  <c r="K69" i="38"/>
  <c r="J69" i="38"/>
  <c r="I69" i="38"/>
  <c r="H69" i="38"/>
  <c r="G69" i="38"/>
  <c r="F69" i="38"/>
  <c r="E69" i="38"/>
  <c r="D69" i="38"/>
  <c r="K68" i="38"/>
  <c r="J68" i="38"/>
  <c r="I68" i="38"/>
  <c r="H68" i="38"/>
  <c r="G68" i="38"/>
  <c r="F68" i="38"/>
  <c r="E68" i="38"/>
  <c r="D68" i="38"/>
  <c r="K67" i="38"/>
  <c r="J67" i="38"/>
  <c r="I67" i="38"/>
  <c r="H67" i="38"/>
  <c r="G67" i="38"/>
  <c r="F67" i="38"/>
  <c r="E67" i="38"/>
  <c r="D67" i="38"/>
  <c r="K65" i="38"/>
  <c r="J65" i="38"/>
  <c r="I65" i="38"/>
  <c r="H65" i="38"/>
  <c r="G65" i="38"/>
  <c r="F65" i="38"/>
  <c r="E65" i="38"/>
  <c r="D65" i="38"/>
  <c r="K64" i="38"/>
  <c r="J64" i="38"/>
  <c r="I64" i="38"/>
  <c r="H64" i="38"/>
  <c r="G64" i="38"/>
  <c r="F64" i="38"/>
  <c r="E64" i="38"/>
  <c r="D64" i="38"/>
  <c r="K63" i="38"/>
  <c r="J63" i="38"/>
  <c r="I63" i="38"/>
  <c r="H63" i="38"/>
  <c r="G63" i="38"/>
  <c r="F63" i="38"/>
  <c r="E63" i="38"/>
  <c r="D63" i="38"/>
  <c r="K62" i="38"/>
  <c r="J62" i="38"/>
  <c r="J61" i="38" s="1"/>
  <c r="I62" i="38"/>
  <c r="I61" i="38" s="1"/>
  <c r="H62" i="38"/>
  <c r="H61" i="38" s="1"/>
  <c r="G62" i="38"/>
  <c r="G61" i="38" s="1"/>
  <c r="F62" i="38"/>
  <c r="E62" i="38"/>
  <c r="D62" i="38"/>
  <c r="K60" i="38"/>
  <c r="J60" i="38"/>
  <c r="I60" i="38"/>
  <c r="H60" i="38"/>
  <c r="G60" i="38"/>
  <c r="F60" i="38"/>
  <c r="E60" i="38"/>
  <c r="D60" i="38"/>
  <c r="K59" i="38"/>
  <c r="J59" i="38"/>
  <c r="I59" i="38"/>
  <c r="H59" i="38"/>
  <c r="G59" i="38"/>
  <c r="F59" i="38"/>
  <c r="E59" i="38"/>
  <c r="D59" i="38"/>
  <c r="K58" i="38"/>
  <c r="J58" i="38"/>
  <c r="I58" i="38"/>
  <c r="H58" i="38"/>
  <c r="G58" i="38"/>
  <c r="F58" i="38"/>
  <c r="E58" i="38"/>
  <c r="D58" i="38"/>
  <c r="K57" i="38"/>
  <c r="J57" i="38"/>
  <c r="I57" i="38"/>
  <c r="H57" i="38"/>
  <c r="G57" i="38"/>
  <c r="F57" i="38"/>
  <c r="E57" i="38"/>
  <c r="D57" i="38"/>
  <c r="K56" i="38"/>
  <c r="J56" i="38"/>
  <c r="I56" i="38"/>
  <c r="H56" i="38"/>
  <c r="G56" i="38"/>
  <c r="F56" i="38"/>
  <c r="E56" i="38"/>
  <c r="D56" i="38"/>
  <c r="K55" i="38"/>
  <c r="J55" i="38"/>
  <c r="I55" i="38"/>
  <c r="H55" i="38"/>
  <c r="G55" i="38"/>
  <c r="F55" i="38"/>
  <c r="E55" i="38"/>
  <c r="D55" i="38"/>
  <c r="K54" i="38"/>
  <c r="J54" i="38"/>
  <c r="I54" i="38"/>
  <c r="H54" i="38"/>
  <c r="G54" i="38"/>
  <c r="F54" i="38"/>
  <c r="E54" i="38"/>
  <c r="D54" i="38"/>
  <c r="K53" i="38"/>
  <c r="J53" i="38"/>
  <c r="I53" i="38"/>
  <c r="H53" i="38"/>
  <c r="G53" i="38"/>
  <c r="F53" i="38"/>
  <c r="E53" i="38"/>
  <c r="D53" i="38"/>
  <c r="K52" i="38"/>
  <c r="J52" i="38"/>
  <c r="I52" i="38"/>
  <c r="H52" i="38"/>
  <c r="G52" i="38"/>
  <c r="F52" i="38"/>
  <c r="E52" i="38"/>
  <c r="D52" i="38"/>
  <c r="K51" i="38"/>
  <c r="J51" i="38"/>
  <c r="I51" i="38"/>
  <c r="H51" i="38"/>
  <c r="G51" i="38"/>
  <c r="F51" i="38"/>
  <c r="E51" i="38"/>
  <c r="D51" i="38"/>
  <c r="K50" i="38"/>
  <c r="J50" i="38"/>
  <c r="I50" i="38"/>
  <c r="H50" i="38"/>
  <c r="G50" i="38"/>
  <c r="F50" i="38"/>
  <c r="E50" i="38"/>
  <c r="D50" i="38"/>
  <c r="K49" i="38"/>
  <c r="J49" i="38"/>
  <c r="I49" i="38"/>
  <c r="H49" i="38"/>
  <c r="G49" i="38"/>
  <c r="F49" i="38"/>
  <c r="E49" i="38"/>
  <c r="D49" i="38"/>
  <c r="K48" i="38"/>
  <c r="J48" i="38"/>
  <c r="I48" i="38"/>
  <c r="H48" i="38"/>
  <c r="G48" i="38"/>
  <c r="F48" i="38"/>
  <c r="E48" i="38"/>
  <c r="D48" i="38"/>
  <c r="K47" i="38"/>
  <c r="J47" i="38"/>
  <c r="I47" i="38"/>
  <c r="H47" i="38"/>
  <c r="G47" i="38"/>
  <c r="F47" i="38"/>
  <c r="E47" i="38"/>
  <c r="D47" i="38"/>
  <c r="K46" i="38"/>
  <c r="J46" i="38"/>
  <c r="I46" i="38"/>
  <c r="H46" i="38"/>
  <c r="G46" i="38"/>
  <c r="F46" i="38"/>
  <c r="E46" i="38"/>
  <c r="D46" i="38"/>
  <c r="K45" i="38"/>
  <c r="J45" i="38"/>
  <c r="I45" i="38"/>
  <c r="H45" i="38"/>
  <c r="G45" i="38"/>
  <c r="F45" i="38"/>
  <c r="E45" i="38"/>
  <c r="D45" i="38"/>
  <c r="K44" i="38"/>
  <c r="J44" i="38"/>
  <c r="I44" i="38"/>
  <c r="H44" i="38"/>
  <c r="G44" i="38"/>
  <c r="F44" i="38"/>
  <c r="E44" i="38"/>
  <c r="D44" i="38"/>
  <c r="K43" i="38"/>
  <c r="K42" i="38" s="1"/>
  <c r="J43" i="38"/>
  <c r="J42" i="38" s="1"/>
  <c r="I43" i="38"/>
  <c r="I42" i="38" s="1"/>
  <c r="H43" i="38"/>
  <c r="H42" i="38" s="1"/>
  <c r="G43" i="38"/>
  <c r="F43" i="38"/>
  <c r="E43" i="38"/>
  <c r="D43" i="38"/>
  <c r="K41" i="38"/>
  <c r="J41" i="38"/>
  <c r="I41" i="38"/>
  <c r="H41" i="38"/>
  <c r="G41" i="38"/>
  <c r="F41" i="38"/>
  <c r="E41" i="38"/>
  <c r="D41" i="38"/>
  <c r="K40" i="38"/>
  <c r="J40" i="38"/>
  <c r="I40" i="38"/>
  <c r="H40" i="38"/>
  <c r="G40" i="38"/>
  <c r="F40" i="38"/>
  <c r="E40" i="38"/>
  <c r="D40" i="38"/>
  <c r="K39" i="38"/>
  <c r="J39" i="38"/>
  <c r="I39" i="38"/>
  <c r="H39" i="38"/>
  <c r="G39" i="38"/>
  <c r="F39" i="38"/>
  <c r="E39" i="38"/>
  <c r="D39" i="38"/>
  <c r="K38" i="38"/>
  <c r="K37" i="38" s="1"/>
  <c r="J38" i="38"/>
  <c r="J37" i="38" s="1"/>
  <c r="I38" i="38"/>
  <c r="I37" i="38" s="1"/>
  <c r="H38" i="38"/>
  <c r="G38" i="38"/>
  <c r="G37" i="38" s="1"/>
  <c r="F38" i="38"/>
  <c r="E38" i="38"/>
  <c r="D38" i="38"/>
  <c r="K36" i="38"/>
  <c r="J36" i="38"/>
  <c r="I36" i="38"/>
  <c r="H36" i="38"/>
  <c r="G36" i="38"/>
  <c r="F36" i="38"/>
  <c r="E36" i="38"/>
  <c r="D36" i="38"/>
  <c r="K35" i="38"/>
  <c r="J35" i="38"/>
  <c r="I35" i="38"/>
  <c r="H35" i="38"/>
  <c r="G35" i="38"/>
  <c r="F35" i="38"/>
  <c r="E35" i="38"/>
  <c r="D35" i="38"/>
  <c r="K34" i="38"/>
  <c r="J34" i="38"/>
  <c r="I34" i="38"/>
  <c r="H34" i="38"/>
  <c r="G34" i="38"/>
  <c r="F34" i="38"/>
  <c r="E34" i="38"/>
  <c r="D34" i="38"/>
  <c r="K33" i="38"/>
  <c r="K32" i="38" s="1"/>
  <c r="J33" i="38"/>
  <c r="J32" i="38" s="1"/>
  <c r="I33" i="38"/>
  <c r="I32" i="38" s="1"/>
  <c r="H33" i="38"/>
  <c r="H32" i="38" s="1"/>
  <c r="G33" i="38"/>
  <c r="G32" i="38" s="1"/>
  <c r="F33" i="38"/>
  <c r="E33" i="38"/>
  <c r="D33" i="38"/>
  <c r="I138" i="38"/>
  <c r="K31" i="38"/>
  <c r="J31" i="38"/>
  <c r="I31" i="38"/>
  <c r="H31" i="38"/>
  <c r="G31" i="38"/>
  <c r="F31" i="38"/>
  <c r="E31" i="38"/>
  <c r="D31" i="38"/>
  <c r="K30" i="38"/>
  <c r="J30" i="38"/>
  <c r="I30" i="38"/>
  <c r="H30" i="38"/>
  <c r="G30" i="38"/>
  <c r="F30" i="38"/>
  <c r="E30" i="38"/>
  <c r="D30" i="38"/>
  <c r="K29" i="38"/>
  <c r="J29" i="38"/>
  <c r="I29" i="38"/>
  <c r="H29" i="38"/>
  <c r="G29" i="38"/>
  <c r="F29" i="38"/>
  <c r="E29" i="38"/>
  <c r="D29" i="38"/>
  <c r="K28" i="38"/>
  <c r="J28" i="38"/>
  <c r="I28" i="38"/>
  <c r="H28" i="38"/>
  <c r="G28" i="38"/>
  <c r="F28" i="38"/>
  <c r="E28" i="38"/>
  <c r="D28" i="38"/>
  <c r="K27" i="38"/>
  <c r="J27" i="38"/>
  <c r="I27" i="38"/>
  <c r="H27" i="38"/>
  <c r="G27" i="38"/>
  <c r="F27" i="38"/>
  <c r="E27" i="38"/>
  <c r="D27" i="38"/>
  <c r="K26" i="38"/>
  <c r="J26" i="38"/>
  <c r="I26" i="38"/>
  <c r="H26" i="38"/>
  <c r="G26" i="38"/>
  <c r="F26" i="38"/>
  <c r="E26" i="38"/>
  <c r="D26" i="38"/>
  <c r="K25" i="38"/>
  <c r="J25" i="38"/>
  <c r="I25" i="38"/>
  <c r="H25" i="38"/>
  <c r="G25" i="38"/>
  <c r="F25" i="38"/>
  <c r="E25" i="38"/>
  <c r="D25" i="38"/>
  <c r="K24" i="38"/>
  <c r="J24" i="38"/>
  <c r="I24" i="38"/>
  <c r="H24" i="38"/>
  <c r="G24" i="38"/>
  <c r="F24" i="38"/>
  <c r="E24" i="38"/>
  <c r="D24" i="38"/>
  <c r="K23" i="38"/>
  <c r="J23" i="38"/>
  <c r="I23" i="38"/>
  <c r="H23" i="38"/>
  <c r="G23" i="38"/>
  <c r="F23" i="38"/>
  <c r="E23" i="38"/>
  <c r="D23" i="38"/>
  <c r="K21" i="38"/>
  <c r="J21" i="38"/>
  <c r="I21" i="38"/>
  <c r="H21" i="38"/>
  <c r="H20" i="38" s="1"/>
  <c r="G21" i="38"/>
  <c r="G20" i="38" s="1"/>
  <c r="F21" i="38"/>
  <c r="E21" i="38"/>
  <c r="D21" i="38"/>
  <c r="K19" i="38"/>
  <c r="K18" i="38" s="1"/>
  <c r="J19" i="38"/>
  <c r="J18" i="38" s="1"/>
  <c r="I19" i="38"/>
  <c r="I18" i="38" s="1"/>
  <c r="H19" i="38"/>
  <c r="H18" i="38" s="1"/>
  <c r="G19" i="38"/>
  <c r="G18" i="38" s="1"/>
  <c r="F19" i="38"/>
  <c r="E19" i="38"/>
  <c r="D19" i="38"/>
  <c r="K17" i="38"/>
  <c r="J17" i="38"/>
  <c r="I17" i="38"/>
  <c r="H17" i="38"/>
  <c r="F17" i="38"/>
  <c r="E17" i="38"/>
  <c r="D17" i="38"/>
  <c r="H16" i="38"/>
  <c r="F16" i="38"/>
  <c r="E16" i="38"/>
  <c r="D16" i="38"/>
  <c r="K15" i="38"/>
  <c r="J15" i="38"/>
  <c r="I15" i="38"/>
  <c r="H15" i="38"/>
  <c r="G15" i="38"/>
  <c r="F15" i="38"/>
  <c r="E15" i="38"/>
  <c r="D15" i="38"/>
  <c r="K14" i="38"/>
  <c r="J14" i="38"/>
  <c r="I14" i="38"/>
  <c r="H14" i="38"/>
  <c r="G14" i="38"/>
  <c r="F14" i="38"/>
  <c r="E14" i="38"/>
  <c r="D14" i="38"/>
  <c r="K13" i="38"/>
  <c r="J13" i="38"/>
  <c r="I13" i="38"/>
  <c r="H13" i="38"/>
  <c r="G13" i="38"/>
  <c r="F13" i="38"/>
  <c r="E13" i="38"/>
  <c r="D13" i="38"/>
  <c r="K12" i="38"/>
  <c r="J12" i="38"/>
  <c r="I12" i="38"/>
  <c r="H12" i="38"/>
  <c r="G12" i="38"/>
  <c r="G11" i="38" s="1"/>
  <c r="F12" i="38"/>
  <c r="E12" i="38"/>
  <c r="D12" i="38"/>
  <c r="D10" i="38"/>
  <c r="E10" i="38"/>
  <c r="F10" i="38"/>
  <c r="G10" i="38"/>
  <c r="H10" i="38"/>
  <c r="I10" i="38"/>
  <c r="J10" i="38"/>
  <c r="K10" i="38"/>
  <c r="D8" i="38"/>
  <c r="E8" i="38"/>
  <c r="F8" i="38"/>
  <c r="D9" i="38"/>
  <c r="E9" i="38"/>
  <c r="F9" i="38"/>
  <c r="G8" i="38"/>
  <c r="H8" i="38"/>
  <c r="I8" i="38"/>
  <c r="J8" i="38"/>
  <c r="K8" i="38"/>
  <c r="G9" i="38"/>
  <c r="H9" i="38"/>
  <c r="I9" i="38"/>
  <c r="J9" i="38"/>
  <c r="K9" i="38"/>
  <c r="K7" i="38"/>
  <c r="J7" i="38"/>
  <c r="I7" i="38"/>
  <c r="H7" i="38"/>
  <c r="G7" i="38"/>
  <c r="B7" i="38"/>
  <c r="C7" i="38"/>
  <c r="B8" i="38"/>
  <c r="C8" i="38"/>
  <c r="B9" i="38"/>
  <c r="C9" i="38"/>
  <c r="B10" i="38"/>
  <c r="C10" i="38"/>
  <c r="A11" i="38"/>
  <c r="C11" i="38"/>
  <c r="B12" i="38"/>
  <c r="C12" i="38"/>
  <c r="B13" i="38"/>
  <c r="C13" i="38"/>
  <c r="B14" i="38"/>
  <c r="C14" i="38"/>
  <c r="B15" i="38"/>
  <c r="C15" i="38"/>
  <c r="B16" i="38"/>
  <c r="C16" i="38"/>
  <c r="B17" i="38"/>
  <c r="C17" i="38"/>
  <c r="A18" i="38"/>
  <c r="C18" i="38"/>
  <c r="B19" i="38"/>
  <c r="C19" i="38"/>
  <c r="A20" i="38"/>
  <c r="C20" i="38"/>
  <c r="B21" i="38"/>
  <c r="C21" i="38"/>
  <c r="B23" i="38"/>
  <c r="C23" i="38"/>
  <c r="B24" i="38"/>
  <c r="C24" i="38"/>
  <c r="B25" i="38"/>
  <c r="C25" i="38"/>
  <c r="B26" i="38"/>
  <c r="C26" i="38"/>
  <c r="B27" i="38"/>
  <c r="C27" i="38"/>
  <c r="B28" i="38"/>
  <c r="C28" i="38"/>
  <c r="B29" i="38"/>
  <c r="C29" i="38"/>
  <c r="B30" i="38"/>
  <c r="C30" i="38"/>
  <c r="B31" i="38"/>
  <c r="C31" i="38"/>
  <c r="A32" i="38"/>
  <c r="C32" i="38"/>
  <c r="B33" i="38"/>
  <c r="C33" i="38"/>
  <c r="B34" i="38"/>
  <c r="C34" i="38"/>
  <c r="B35" i="38"/>
  <c r="C35" i="38"/>
  <c r="B36" i="38"/>
  <c r="C36" i="38"/>
  <c r="A37" i="38"/>
  <c r="C37" i="38"/>
  <c r="B38" i="38"/>
  <c r="C38" i="38"/>
  <c r="B39" i="38"/>
  <c r="C39" i="38"/>
  <c r="B40" i="38"/>
  <c r="C40" i="38"/>
  <c r="B41" i="38"/>
  <c r="C41" i="38"/>
  <c r="A42" i="38"/>
  <c r="C42" i="38"/>
  <c r="B43" i="38"/>
  <c r="C43" i="38"/>
  <c r="B44" i="38"/>
  <c r="C44" i="38"/>
  <c r="B45" i="38"/>
  <c r="C45" i="38"/>
  <c r="B46" i="38"/>
  <c r="C46" i="38"/>
  <c r="B47" i="38"/>
  <c r="C47" i="38"/>
  <c r="B48" i="38"/>
  <c r="C48" i="38"/>
  <c r="B49" i="38"/>
  <c r="C49" i="38"/>
  <c r="B50" i="38"/>
  <c r="C50" i="38"/>
  <c r="B51" i="38"/>
  <c r="C51" i="38"/>
  <c r="B52" i="38"/>
  <c r="C52" i="38"/>
  <c r="B53" i="38"/>
  <c r="C53" i="38"/>
  <c r="B54" i="38"/>
  <c r="C54" i="38"/>
  <c r="B55" i="38"/>
  <c r="C55" i="38"/>
  <c r="B56" i="38"/>
  <c r="C56" i="38"/>
  <c r="B57" i="38"/>
  <c r="C57" i="38"/>
  <c r="B58" i="38"/>
  <c r="C58" i="38"/>
  <c r="B59" i="38"/>
  <c r="C59" i="38"/>
  <c r="B60" i="38"/>
  <c r="C60" i="38"/>
  <c r="A61" i="38"/>
  <c r="C61" i="38"/>
  <c r="B62" i="38"/>
  <c r="C62" i="38"/>
  <c r="B63" i="38"/>
  <c r="C63" i="38"/>
  <c r="B64" i="38"/>
  <c r="C64" i="38"/>
  <c r="B65" i="38"/>
  <c r="C65" i="38"/>
  <c r="A66" i="38"/>
  <c r="C66" i="38"/>
  <c r="B67" i="38"/>
  <c r="C67" i="38"/>
  <c r="B68" i="38"/>
  <c r="C68" i="38"/>
  <c r="B69" i="38"/>
  <c r="C69" i="38"/>
  <c r="B70" i="38"/>
  <c r="C70" i="38"/>
  <c r="B71" i="38"/>
  <c r="C71" i="38"/>
  <c r="B72" i="38"/>
  <c r="C72" i="38"/>
  <c r="B73" i="38"/>
  <c r="C73" i="38"/>
  <c r="B74" i="38"/>
  <c r="C74" i="38"/>
  <c r="B75" i="38"/>
  <c r="C75" i="38"/>
  <c r="A76" i="38"/>
  <c r="B77" i="38"/>
  <c r="C77" i="38"/>
  <c r="B78" i="38"/>
  <c r="C78" i="38"/>
  <c r="B79" i="38"/>
  <c r="C79" i="38"/>
  <c r="B80" i="38"/>
  <c r="C80" i="38"/>
  <c r="A84" i="38"/>
  <c r="C84" i="38"/>
  <c r="B85" i="38"/>
  <c r="C85" i="38"/>
  <c r="B86" i="38"/>
  <c r="C86" i="38"/>
  <c r="B88" i="38"/>
  <c r="C88" i="38"/>
  <c r="B89" i="38"/>
  <c r="C89" i="38"/>
  <c r="B90" i="38"/>
  <c r="C90" i="38"/>
  <c r="B91" i="38"/>
  <c r="C91" i="38"/>
  <c r="B92" i="38"/>
  <c r="C92" i="38"/>
  <c r="B93" i="38"/>
  <c r="C93" i="38"/>
  <c r="B96" i="38"/>
  <c r="C96" i="38"/>
  <c r="B97" i="38"/>
  <c r="C97" i="38"/>
  <c r="B98" i="38"/>
  <c r="C98" i="38"/>
  <c r="B99" i="38"/>
  <c r="C99" i="38"/>
  <c r="B100" i="38"/>
  <c r="C100" i="38"/>
  <c r="B101" i="38"/>
  <c r="C101" i="38"/>
  <c r="B102" i="38"/>
  <c r="C102" i="38"/>
  <c r="B103" i="38"/>
  <c r="C103" i="38"/>
  <c r="B104" i="38"/>
  <c r="C104" i="38"/>
  <c r="B105" i="38"/>
  <c r="C105" i="38"/>
  <c r="B106" i="38"/>
  <c r="C106" i="38"/>
  <c r="B107" i="38"/>
  <c r="C107" i="38"/>
  <c r="B108" i="38"/>
  <c r="C108" i="38"/>
  <c r="B109" i="38"/>
  <c r="C109" i="38"/>
  <c r="B110" i="38"/>
  <c r="C110" i="38"/>
  <c r="B111" i="38"/>
  <c r="C111" i="38"/>
  <c r="A112" i="38"/>
  <c r="C112" i="38"/>
  <c r="B113" i="38"/>
  <c r="C113" i="38"/>
  <c r="B114" i="38"/>
  <c r="C114" i="38"/>
  <c r="A115" i="38"/>
  <c r="C115" i="38"/>
  <c r="B116" i="38"/>
  <c r="C116" i="38"/>
  <c r="B117" i="38"/>
  <c r="C117" i="38"/>
  <c r="B118" i="38"/>
  <c r="C118" i="38"/>
  <c r="B119" i="38"/>
  <c r="C119" i="38"/>
  <c r="B120" i="38"/>
  <c r="C120" i="38"/>
  <c r="B121" i="38"/>
  <c r="C121" i="38"/>
  <c r="C124" i="38"/>
  <c r="A125" i="38"/>
  <c r="C125" i="38"/>
  <c r="B126" i="38"/>
  <c r="C126" i="38"/>
  <c r="B127" i="38"/>
  <c r="C127" i="38"/>
  <c r="B128" i="38"/>
  <c r="C128" i="38"/>
  <c r="A129" i="38"/>
  <c r="C129" i="38"/>
  <c r="B130" i="38"/>
  <c r="C130" i="38"/>
  <c r="B131" i="38"/>
  <c r="C131" i="38"/>
  <c r="B132" i="38"/>
  <c r="C132" i="38"/>
  <c r="B133" i="38"/>
  <c r="C133" i="38"/>
  <c r="B134" i="38"/>
  <c r="C134" i="38"/>
  <c r="B135" i="38"/>
  <c r="C135" i="38"/>
  <c r="B136" i="38"/>
  <c r="C136" i="38"/>
  <c r="B137" i="38"/>
  <c r="C137" i="38"/>
  <c r="A138" i="38"/>
  <c r="C138" i="38"/>
  <c r="B139" i="38"/>
  <c r="C139" i="38"/>
  <c r="B140" i="38"/>
  <c r="C140" i="38"/>
  <c r="B141" i="38"/>
  <c r="C141" i="38"/>
  <c r="C6" i="38"/>
  <c r="HP137" i="37"/>
  <c r="HP136" i="37"/>
  <c r="HP135" i="37"/>
  <c r="HP133" i="37"/>
  <c r="HP132" i="37"/>
  <c r="HP131" i="37"/>
  <c r="HP130" i="37"/>
  <c r="HP129" i="37"/>
  <c r="HP128" i="37"/>
  <c r="HP127" i="37"/>
  <c r="HP124" i="37"/>
  <c r="HP123" i="37"/>
  <c r="HP122" i="37"/>
  <c r="HP120" i="37"/>
  <c r="HP119" i="37"/>
  <c r="HP118" i="37"/>
  <c r="HP117" i="37"/>
  <c r="HP116" i="37"/>
  <c r="HP115" i="37"/>
  <c r="HP114" i="37"/>
  <c r="HP112" i="37"/>
  <c r="HP111" i="37"/>
  <c r="HP109" i="37"/>
  <c r="HP108" i="37"/>
  <c r="HP107" i="37"/>
  <c r="HP106" i="37"/>
  <c r="HP105" i="37"/>
  <c r="HP104" i="37"/>
  <c r="HP103" i="37"/>
  <c r="HP102" i="37"/>
  <c r="HP101" i="37"/>
  <c r="HP100" i="37"/>
  <c r="HP99" i="37"/>
  <c r="HP98" i="37"/>
  <c r="HP97" i="37"/>
  <c r="HP96" i="37"/>
  <c r="HP95" i="37"/>
  <c r="HP93" i="37"/>
  <c r="HP92" i="37"/>
  <c r="HP91" i="37"/>
  <c r="HP90" i="37"/>
  <c r="HP89" i="37"/>
  <c r="HP88" i="37"/>
  <c r="HP86" i="37"/>
  <c r="HP85" i="37"/>
  <c r="HP80" i="37"/>
  <c r="HP79" i="37"/>
  <c r="HP78" i="37"/>
  <c r="HP77" i="37"/>
  <c r="HP75" i="37"/>
  <c r="HP74" i="37"/>
  <c r="HP72" i="37"/>
  <c r="HP71" i="37"/>
  <c r="HP70" i="37"/>
  <c r="HP69" i="37"/>
  <c r="HP68" i="37"/>
  <c r="HP67" i="37"/>
  <c r="HP65" i="37"/>
  <c r="HP64" i="37"/>
  <c r="HP63" i="37"/>
  <c r="HP62" i="37"/>
  <c r="HP60" i="37"/>
  <c r="HP59" i="37"/>
  <c r="HP58" i="37"/>
  <c r="HP57" i="37"/>
  <c r="HP56" i="37"/>
  <c r="HP55" i="37"/>
  <c r="HP54" i="37"/>
  <c r="HP53" i="37"/>
  <c r="HP52" i="37"/>
  <c r="HP51" i="37"/>
  <c r="HP50" i="37"/>
  <c r="HP49" i="37"/>
  <c r="HP48" i="37"/>
  <c r="HP47" i="37"/>
  <c r="HP46" i="37"/>
  <c r="HP45" i="37"/>
  <c r="HP44" i="37"/>
  <c r="HP43" i="37"/>
  <c r="HP41" i="37"/>
  <c r="HP40" i="37"/>
  <c r="HP39" i="37"/>
  <c r="HP38" i="37"/>
  <c r="HP36" i="37"/>
  <c r="HP35" i="37"/>
  <c r="HP34" i="37"/>
  <c r="HP33" i="37"/>
  <c r="HP31" i="37"/>
  <c r="HP30" i="37"/>
  <c r="HP29" i="37"/>
  <c r="HP28" i="37"/>
  <c r="HP27" i="37"/>
  <c r="HP26" i="37"/>
  <c r="HP25" i="37"/>
  <c r="HP24" i="37"/>
  <c r="HP22" i="37"/>
  <c r="HP21" i="37"/>
  <c r="HP19" i="37"/>
  <c r="HP18" i="37" s="1"/>
  <c r="HP17" i="37"/>
  <c r="HP16" i="37"/>
  <c r="HP15" i="37"/>
  <c r="HP14" i="37"/>
  <c r="HP13" i="37"/>
  <c r="HP12" i="37"/>
  <c r="HP8" i="37"/>
  <c r="HP9" i="37"/>
  <c r="HP10" i="37"/>
  <c r="HP7" i="37"/>
  <c r="FN137" i="37"/>
  <c r="FN136" i="37"/>
  <c r="FN133" i="37"/>
  <c r="FN132" i="37"/>
  <c r="FN131" i="37"/>
  <c r="FN130" i="37"/>
  <c r="FN129" i="37"/>
  <c r="FN128" i="37"/>
  <c r="FN127" i="37"/>
  <c r="FN123" i="37"/>
  <c r="FN124" i="37"/>
  <c r="FM137" i="37"/>
  <c r="FM136" i="37"/>
  <c r="FM135" i="37"/>
  <c r="FM133" i="37"/>
  <c r="FM132" i="37"/>
  <c r="FM131" i="37"/>
  <c r="FM130" i="37"/>
  <c r="FM129" i="37"/>
  <c r="FM128" i="37"/>
  <c r="FM127" i="37"/>
  <c r="FM126" i="37"/>
  <c r="FM124" i="37"/>
  <c r="FM123" i="37"/>
  <c r="FM122" i="37"/>
  <c r="FM120" i="37"/>
  <c r="FM119" i="37"/>
  <c r="FM118" i="37"/>
  <c r="FM117" i="37"/>
  <c r="FM116" i="37"/>
  <c r="FM115" i="37"/>
  <c r="FM114" i="37"/>
  <c r="FM112" i="37"/>
  <c r="FM111" i="37"/>
  <c r="FM109" i="37"/>
  <c r="FM108" i="37"/>
  <c r="FM107" i="37"/>
  <c r="FM106" i="37"/>
  <c r="FM105" i="37"/>
  <c r="FM104" i="37"/>
  <c r="FM103" i="37"/>
  <c r="FM102" i="37"/>
  <c r="FM101" i="37"/>
  <c r="FM100" i="37"/>
  <c r="FM99" i="37"/>
  <c r="FM98" i="37"/>
  <c r="FM97" i="37"/>
  <c r="FM96" i="37"/>
  <c r="FM95" i="37"/>
  <c r="FM93" i="37"/>
  <c r="FM92" i="37"/>
  <c r="FM91" i="37"/>
  <c r="FM90" i="37"/>
  <c r="FM89" i="37"/>
  <c r="FM88" i="37"/>
  <c r="FM86" i="37"/>
  <c r="FM80" i="37"/>
  <c r="FM79" i="37"/>
  <c r="FM78" i="37"/>
  <c r="FM77" i="37"/>
  <c r="FM75" i="37"/>
  <c r="FM74" i="37"/>
  <c r="FM72" i="37"/>
  <c r="FM71" i="37"/>
  <c r="FM70" i="37"/>
  <c r="FM69" i="37"/>
  <c r="FM68" i="37"/>
  <c r="FM67" i="37"/>
  <c r="FM65" i="37"/>
  <c r="FM64" i="37"/>
  <c r="FM63" i="37"/>
  <c r="FM62" i="37"/>
  <c r="FM60" i="37"/>
  <c r="FM59" i="37"/>
  <c r="FM58" i="37"/>
  <c r="FM57" i="37"/>
  <c r="FM56" i="37"/>
  <c r="FM55" i="37"/>
  <c r="FM54" i="37"/>
  <c r="FM53" i="37"/>
  <c r="FM52" i="37"/>
  <c r="FM51" i="37"/>
  <c r="FM50" i="37"/>
  <c r="FM49" i="37"/>
  <c r="FM48" i="37"/>
  <c r="FM47" i="37"/>
  <c r="FM46" i="37"/>
  <c r="FM45" i="37"/>
  <c r="FM44" i="37"/>
  <c r="FM43" i="37"/>
  <c r="FM41" i="37"/>
  <c r="FM40" i="37"/>
  <c r="FM39" i="37"/>
  <c r="FM38" i="37"/>
  <c r="FM36" i="37"/>
  <c r="FM35" i="37"/>
  <c r="FM34" i="37"/>
  <c r="FM33" i="37"/>
  <c r="FM31" i="37"/>
  <c r="FM30" i="37"/>
  <c r="FM29" i="37"/>
  <c r="FM28" i="37"/>
  <c r="FM27" i="37"/>
  <c r="FM26" i="37"/>
  <c r="FM25" i="37"/>
  <c r="FM24" i="37"/>
  <c r="FM22" i="37"/>
  <c r="FM21" i="37"/>
  <c r="FM19" i="37"/>
  <c r="FM18" i="37" s="1"/>
  <c r="FM17" i="37"/>
  <c r="FM16" i="37"/>
  <c r="FM15" i="37"/>
  <c r="FM14" i="37"/>
  <c r="FM13" i="37"/>
  <c r="FM12" i="37"/>
  <c r="FM8" i="37"/>
  <c r="FM9" i="37"/>
  <c r="FM10" i="37"/>
  <c r="FM7" i="37"/>
  <c r="DK137" i="37"/>
  <c r="DK136" i="37"/>
  <c r="DK135" i="37"/>
  <c r="DK133" i="37"/>
  <c r="DK132" i="37"/>
  <c r="DK131" i="37"/>
  <c r="DK130" i="37"/>
  <c r="DK129" i="37"/>
  <c r="DK128" i="37"/>
  <c r="DK126" i="37"/>
  <c r="DK124" i="37"/>
  <c r="DJ137" i="37"/>
  <c r="DJ136" i="37"/>
  <c r="DJ135" i="37"/>
  <c r="DJ133" i="37"/>
  <c r="DJ132" i="37"/>
  <c r="DJ131" i="37"/>
  <c r="DJ130" i="37"/>
  <c r="DJ129" i="37"/>
  <c r="DJ128" i="37"/>
  <c r="DJ127" i="37"/>
  <c r="DJ126" i="37"/>
  <c r="DJ124" i="37"/>
  <c r="DJ123" i="37"/>
  <c r="DJ122" i="37"/>
  <c r="DJ120" i="37"/>
  <c r="DJ119" i="37"/>
  <c r="DJ118" i="37"/>
  <c r="DJ117" i="37"/>
  <c r="DJ116" i="37"/>
  <c r="DJ115" i="37"/>
  <c r="DJ114" i="37"/>
  <c r="DJ112" i="37"/>
  <c r="DJ111" i="37"/>
  <c r="DJ109" i="37"/>
  <c r="DJ108" i="37"/>
  <c r="DJ107" i="37"/>
  <c r="DJ106" i="37"/>
  <c r="DJ105" i="37"/>
  <c r="DJ104" i="37"/>
  <c r="DJ103" i="37"/>
  <c r="DJ102" i="37"/>
  <c r="DJ101" i="37"/>
  <c r="DJ100" i="37"/>
  <c r="DJ99" i="37"/>
  <c r="DJ98" i="37"/>
  <c r="DJ97" i="37"/>
  <c r="DJ96" i="37"/>
  <c r="DJ95" i="37"/>
  <c r="DJ93" i="37"/>
  <c r="DJ92" i="37"/>
  <c r="DJ91" i="37"/>
  <c r="DJ90" i="37"/>
  <c r="DJ89" i="37"/>
  <c r="DJ88" i="37"/>
  <c r="DJ86" i="37"/>
  <c r="DJ85" i="37"/>
  <c r="DJ80" i="37"/>
  <c r="DJ79" i="37"/>
  <c r="DJ78" i="37"/>
  <c r="DJ77" i="37"/>
  <c r="DJ75" i="37"/>
  <c r="DJ74" i="37"/>
  <c r="DJ72" i="37"/>
  <c r="DJ71" i="37"/>
  <c r="DJ70" i="37"/>
  <c r="DJ69" i="37"/>
  <c r="DJ68" i="37"/>
  <c r="DJ67" i="37"/>
  <c r="DJ65" i="37"/>
  <c r="DJ64" i="37"/>
  <c r="DJ63" i="37"/>
  <c r="DJ62" i="37"/>
  <c r="DJ60" i="37"/>
  <c r="DJ59" i="37"/>
  <c r="DJ58" i="37"/>
  <c r="DJ57" i="37"/>
  <c r="DJ56" i="37"/>
  <c r="DJ55" i="37"/>
  <c r="DJ54" i="37"/>
  <c r="DJ53" i="37"/>
  <c r="DJ52" i="37"/>
  <c r="DJ51" i="37"/>
  <c r="DJ50" i="37"/>
  <c r="DJ49" i="37"/>
  <c r="DJ48" i="37"/>
  <c r="DJ47" i="37"/>
  <c r="DJ46" i="37"/>
  <c r="DJ45" i="37"/>
  <c r="DJ44" i="37"/>
  <c r="DJ43" i="37"/>
  <c r="DJ41" i="37"/>
  <c r="DJ40" i="37"/>
  <c r="DJ39" i="37"/>
  <c r="DJ38" i="37"/>
  <c r="DJ36" i="37"/>
  <c r="DJ35" i="37"/>
  <c r="DJ34" i="37"/>
  <c r="DJ33" i="37"/>
  <c r="DJ31" i="37"/>
  <c r="DJ30" i="37"/>
  <c r="DJ29" i="37"/>
  <c r="DJ28" i="37"/>
  <c r="DJ27" i="37"/>
  <c r="DJ26" i="37"/>
  <c r="DJ25" i="37"/>
  <c r="DJ24" i="37"/>
  <c r="DJ22" i="37"/>
  <c r="DJ21" i="37"/>
  <c r="DJ19" i="37"/>
  <c r="DJ18" i="37" s="1"/>
  <c r="DJ13" i="37"/>
  <c r="DJ14" i="37"/>
  <c r="DJ15" i="37"/>
  <c r="DJ16" i="37"/>
  <c r="DJ17" i="37"/>
  <c r="DJ12" i="37"/>
  <c r="DJ6" i="37"/>
  <c r="D137" i="37"/>
  <c r="D136" i="37"/>
  <c r="D135" i="37"/>
  <c r="D133" i="37"/>
  <c r="D132" i="37"/>
  <c r="D131" i="37"/>
  <c r="D130" i="37"/>
  <c r="D129" i="37"/>
  <c r="D128" i="37"/>
  <c r="D127" i="37"/>
  <c r="D126" i="37"/>
  <c r="D124" i="37"/>
  <c r="D123" i="37"/>
  <c r="D122" i="37"/>
  <c r="D120" i="37"/>
  <c r="D119" i="37"/>
  <c r="D118" i="37"/>
  <c r="D117" i="37"/>
  <c r="D116" i="37"/>
  <c r="D115" i="37"/>
  <c r="D114" i="37"/>
  <c r="D112" i="37"/>
  <c r="D111" i="37"/>
  <c r="D85" i="37"/>
  <c r="D80" i="37"/>
  <c r="D79" i="37"/>
  <c r="D78" i="37"/>
  <c r="D77" i="37"/>
  <c r="D75" i="37"/>
  <c r="D74" i="37"/>
  <c r="D73" i="37"/>
  <c r="D72" i="37"/>
  <c r="D71" i="37"/>
  <c r="D70" i="37"/>
  <c r="D69" i="37"/>
  <c r="D68" i="37"/>
  <c r="D67" i="37"/>
  <c r="D65" i="37"/>
  <c r="D64" i="37"/>
  <c r="D63" i="37"/>
  <c r="D62" i="37"/>
  <c r="D60" i="37"/>
  <c r="D59" i="37"/>
  <c r="D58" i="37"/>
  <c r="D57" i="37"/>
  <c r="D56" i="37"/>
  <c r="D55" i="37"/>
  <c r="D54" i="37"/>
  <c r="D53" i="37"/>
  <c r="D52" i="37"/>
  <c r="D51" i="37"/>
  <c r="D50" i="37"/>
  <c r="D49" i="37"/>
  <c r="D48" i="37"/>
  <c r="D47" i="37"/>
  <c r="D46" i="37"/>
  <c r="D45" i="37"/>
  <c r="D44" i="37"/>
  <c r="D43" i="37"/>
  <c r="D41" i="37"/>
  <c r="D40" i="37"/>
  <c r="D39" i="37"/>
  <c r="D38" i="37"/>
  <c r="D36" i="37"/>
  <c r="D35" i="37"/>
  <c r="D34" i="37"/>
  <c r="D33" i="37"/>
  <c r="D31" i="37"/>
  <c r="D30" i="37"/>
  <c r="D29" i="37"/>
  <c r="D28" i="37"/>
  <c r="D27" i="37"/>
  <c r="D26" i="37"/>
  <c r="D25" i="37"/>
  <c r="D24" i="37"/>
  <c r="D21" i="37"/>
  <c r="D19" i="37"/>
  <c r="D18" i="37" s="1"/>
  <c r="D17" i="37"/>
  <c r="D16" i="37"/>
  <c r="D15" i="37"/>
  <c r="D14" i="37"/>
  <c r="D13" i="37"/>
  <c r="D12" i="37"/>
  <c r="D8" i="37"/>
  <c r="D9" i="37"/>
  <c r="D10" i="37"/>
  <c r="D7" i="37"/>
  <c r="BG137" i="37"/>
  <c r="BG136" i="37"/>
  <c r="BG135" i="37"/>
  <c r="BG133" i="37"/>
  <c r="BG132" i="37"/>
  <c r="BG131" i="37"/>
  <c r="BG130" i="37"/>
  <c r="BG129" i="37"/>
  <c r="BG128" i="37"/>
  <c r="BG127" i="37"/>
  <c r="BG126" i="37"/>
  <c r="BG124" i="37"/>
  <c r="BG123" i="37"/>
  <c r="BG122" i="37"/>
  <c r="BG120" i="37"/>
  <c r="BG118" i="37"/>
  <c r="BG117" i="37"/>
  <c r="BG116" i="37"/>
  <c r="BG115" i="37"/>
  <c r="BG114" i="37"/>
  <c r="BG112" i="37"/>
  <c r="BG111" i="37"/>
  <c r="BG109" i="37"/>
  <c r="BG108" i="37"/>
  <c r="BG107" i="37"/>
  <c r="BG106" i="37"/>
  <c r="BG105" i="37"/>
  <c r="BG104" i="37"/>
  <c r="BG103" i="37"/>
  <c r="BG102" i="37"/>
  <c r="BG86" i="37"/>
  <c r="BG85" i="37"/>
  <c r="BG80" i="37"/>
  <c r="BG79" i="37"/>
  <c r="BG78" i="37"/>
  <c r="BG77" i="37"/>
  <c r="BG75" i="37"/>
  <c r="BG74" i="37"/>
  <c r="BG72" i="37"/>
  <c r="BG71" i="37"/>
  <c r="BG70" i="37"/>
  <c r="BG69" i="37"/>
  <c r="BG68" i="37"/>
  <c r="BG67" i="37"/>
  <c r="BG65" i="37"/>
  <c r="BG64" i="37"/>
  <c r="BG63" i="37"/>
  <c r="BG62" i="37"/>
  <c r="BG60" i="37"/>
  <c r="BG59" i="37"/>
  <c r="BG58" i="37"/>
  <c r="BG57" i="37"/>
  <c r="BG56" i="37"/>
  <c r="BG55" i="37"/>
  <c r="BG54" i="37"/>
  <c r="BG53" i="37"/>
  <c r="BG52" i="37"/>
  <c r="BG51" i="37"/>
  <c r="BG50" i="37"/>
  <c r="BG49" i="37"/>
  <c r="BG48" i="37"/>
  <c r="BG47" i="37"/>
  <c r="BG46" i="37"/>
  <c r="BG45" i="37"/>
  <c r="BG44" i="37"/>
  <c r="BG43" i="37"/>
  <c r="BG41" i="37"/>
  <c r="BG40" i="37"/>
  <c r="BG39" i="37"/>
  <c r="BG38" i="37"/>
  <c r="BG36" i="37"/>
  <c r="BG35" i="37"/>
  <c r="BG34" i="37"/>
  <c r="BG33" i="37"/>
  <c r="BG31" i="37"/>
  <c r="BG30" i="37"/>
  <c r="BG29" i="37"/>
  <c r="BG28" i="37"/>
  <c r="BG27" i="37"/>
  <c r="BG26" i="37"/>
  <c r="BG25" i="37"/>
  <c r="BG24" i="37"/>
  <c r="BG22" i="37"/>
  <c r="BG21" i="37"/>
  <c r="BG19" i="37"/>
  <c r="BG18" i="37" s="1"/>
  <c r="BG17" i="37"/>
  <c r="BG16" i="37"/>
  <c r="BG15" i="37"/>
  <c r="BG14" i="37"/>
  <c r="BG13" i="37"/>
  <c r="BG12" i="37"/>
  <c r="BG8" i="37"/>
  <c r="BG9" i="37"/>
  <c r="BG10" i="37"/>
  <c r="BG7" i="37"/>
  <c r="E137" i="37"/>
  <c r="E136" i="37"/>
  <c r="E135" i="37"/>
  <c r="E127" i="37"/>
  <c r="E128" i="37"/>
  <c r="E129" i="37"/>
  <c r="E130" i="37"/>
  <c r="E131" i="37"/>
  <c r="E132" i="37"/>
  <c r="E133" i="37"/>
  <c r="BH134" i="37"/>
  <c r="BI134" i="37"/>
  <c r="BJ134" i="37"/>
  <c r="BK134" i="37"/>
  <c r="BL134" i="37"/>
  <c r="BM134" i="37"/>
  <c r="BN134" i="37"/>
  <c r="BO134" i="37"/>
  <c r="BP134" i="37"/>
  <c r="BQ134" i="37"/>
  <c r="BR134" i="37"/>
  <c r="BS134" i="37"/>
  <c r="BT134" i="37"/>
  <c r="CP134" i="37"/>
  <c r="CQ134" i="37"/>
  <c r="CR134" i="37"/>
  <c r="CS134" i="37"/>
  <c r="CT134" i="37"/>
  <c r="CU134" i="37"/>
  <c r="CV134" i="37"/>
  <c r="CW134" i="37"/>
  <c r="CX134" i="37"/>
  <c r="CY134" i="37"/>
  <c r="CZ134" i="37"/>
  <c r="DA134" i="37"/>
  <c r="DB134" i="37"/>
  <c r="DC134" i="37"/>
  <c r="DD134" i="37"/>
  <c r="DE134" i="37"/>
  <c r="DF134" i="37"/>
  <c r="DG134" i="37"/>
  <c r="DH134" i="37"/>
  <c r="DI134" i="37"/>
  <c r="HQ134" i="37"/>
  <c r="BI125" i="37"/>
  <c r="BJ125" i="37"/>
  <c r="BK125" i="37"/>
  <c r="BL125" i="37"/>
  <c r="BM125" i="37"/>
  <c r="BN125" i="37"/>
  <c r="BO125" i="37"/>
  <c r="BP125" i="37"/>
  <c r="BQ125" i="37"/>
  <c r="BR125" i="37"/>
  <c r="BS125" i="37"/>
  <c r="BT125" i="37"/>
  <c r="CP125" i="37"/>
  <c r="CQ125" i="37"/>
  <c r="CR125" i="37"/>
  <c r="CS125" i="37"/>
  <c r="CT125" i="37"/>
  <c r="CU125" i="37"/>
  <c r="CV125" i="37"/>
  <c r="CW125" i="37"/>
  <c r="CX125" i="37"/>
  <c r="CY125" i="37"/>
  <c r="CZ125" i="37"/>
  <c r="DA125" i="37"/>
  <c r="DB125" i="37"/>
  <c r="DC125" i="37"/>
  <c r="DD125" i="37"/>
  <c r="DE125" i="37"/>
  <c r="DF125" i="37"/>
  <c r="DG125" i="37"/>
  <c r="DH125" i="37"/>
  <c r="DI125" i="37"/>
  <c r="HQ125" i="37"/>
  <c r="BI121" i="37"/>
  <c r="BJ121" i="37"/>
  <c r="BK121" i="37"/>
  <c r="BL121" i="37"/>
  <c r="BM121" i="37"/>
  <c r="BN121" i="37"/>
  <c r="BO121" i="37"/>
  <c r="BP121" i="37"/>
  <c r="BQ121" i="37"/>
  <c r="BR121" i="37"/>
  <c r="BS121" i="37"/>
  <c r="BT121" i="37"/>
  <c r="CP121" i="37"/>
  <c r="CQ121" i="37"/>
  <c r="CR121" i="37"/>
  <c r="CS121" i="37"/>
  <c r="CT121" i="37"/>
  <c r="CU121" i="37"/>
  <c r="CV121" i="37"/>
  <c r="CW121" i="37"/>
  <c r="CX121" i="37"/>
  <c r="CY121" i="37"/>
  <c r="CZ121" i="37"/>
  <c r="DA121" i="37"/>
  <c r="DB121" i="37"/>
  <c r="DC121" i="37"/>
  <c r="DD121" i="37"/>
  <c r="DE121" i="37"/>
  <c r="DF121" i="37"/>
  <c r="DG121" i="37"/>
  <c r="DH121" i="37"/>
  <c r="DI121" i="37"/>
  <c r="BI113" i="37"/>
  <c r="BJ113" i="37"/>
  <c r="BK113" i="37"/>
  <c r="BL113" i="37"/>
  <c r="BM113" i="37"/>
  <c r="BN113" i="37"/>
  <c r="BO113" i="37"/>
  <c r="BP113" i="37"/>
  <c r="BQ113" i="37"/>
  <c r="BR113" i="37"/>
  <c r="BS113" i="37"/>
  <c r="BT113" i="37"/>
  <c r="CP113" i="37"/>
  <c r="CQ113" i="37"/>
  <c r="CR113" i="37"/>
  <c r="CS113" i="37"/>
  <c r="CT113" i="37"/>
  <c r="CU113" i="37"/>
  <c r="CV113" i="37"/>
  <c r="CW113" i="37"/>
  <c r="CX113" i="37"/>
  <c r="CY113" i="37"/>
  <c r="CZ113" i="37"/>
  <c r="DA113" i="37"/>
  <c r="DB113" i="37"/>
  <c r="DC113" i="37"/>
  <c r="DD113" i="37"/>
  <c r="DE113" i="37"/>
  <c r="DF113" i="37"/>
  <c r="DG113" i="37"/>
  <c r="DH113" i="37"/>
  <c r="DI113" i="37"/>
  <c r="BI110" i="37"/>
  <c r="BJ110" i="37"/>
  <c r="BK110" i="37"/>
  <c r="BL110" i="37"/>
  <c r="BM110" i="37"/>
  <c r="BN110" i="37"/>
  <c r="BO110" i="37"/>
  <c r="BP110" i="37"/>
  <c r="BQ110" i="37"/>
  <c r="BR110" i="37"/>
  <c r="BS110" i="37"/>
  <c r="BT110" i="37"/>
  <c r="CP110" i="37"/>
  <c r="CQ110" i="37"/>
  <c r="CR110" i="37"/>
  <c r="CS110" i="37"/>
  <c r="CT110" i="37"/>
  <c r="CU110" i="37"/>
  <c r="CV110" i="37"/>
  <c r="CW110" i="37"/>
  <c r="CX110" i="37"/>
  <c r="CY110" i="37"/>
  <c r="CZ110" i="37"/>
  <c r="DA110" i="37"/>
  <c r="DB110" i="37"/>
  <c r="DC110" i="37"/>
  <c r="DD110" i="37"/>
  <c r="DE110" i="37"/>
  <c r="DF110" i="37"/>
  <c r="DG110" i="37"/>
  <c r="DH110" i="37"/>
  <c r="DI110" i="37"/>
  <c r="BI84" i="37"/>
  <c r="BJ84" i="37"/>
  <c r="BK84" i="37"/>
  <c r="BL84" i="37"/>
  <c r="BM84" i="37"/>
  <c r="BN84" i="37"/>
  <c r="BO84" i="37"/>
  <c r="BP84" i="37"/>
  <c r="BQ84" i="37"/>
  <c r="BR84" i="37"/>
  <c r="BS84" i="37"/>
  <c r="BT84" i="37"/>
  <c r="CP84" i="37"/>
  <c r="CQ84" i="37"/>
  <c r="CR84" i="37"/>
  <c r="CS84" i="37"/>
  <c r="CT84" i="37"/>
  <c r="CU84" i="37"/>
  <c r="CV84" i="37"/>
  <c r="CW84" i="37"/>
  <c r="CX84" i="37"/>
  <c r="CY84" i="37"/>
  <c r="CZ84" i="37"/>
  <c r="DA84" i="37"/>
  <c r="DB84" i="37"/>
  <c r="DC84" i="37"/>
  <c r="DD84" i="37"/>
  <c r="DE84" i="37"/>
  <c r="DF84" i="37"/>
  <c r="DG84" i="37"/>
  <c r="DH84" i="37"/>
  <c r="DI84" i="37"/>
  <c r="BI66" i="37"/>
  <c r="BJ66" i="37"/>
  <c r="BK66" i="37"/>
  <c r="BL66" i="37"/>
  <c r="BM66" i="37"/>
  <c r="BN66" i="37"/>
  <c r="BO66" i="37"/>
  <c r="BP66" i="37"/>
  <c r="BQ66" i="37"/>
  <c r="BR66" i="37"/>
  <c r="BS66" i="37"/>
  <c r="BT66" i="37"/>
  <c r="CP66" i="37"/>
  <c r="CQ66" i="37"/>
  <c r="CR66" i="37"/>
  <c r="CS66" i="37"/>
  <c r="CT66" i="37"/>
  <c r="CU66" i="37"/>
  <c r="CV66" i="37"/>
  <c r="CW66" i="37"/>
  <c r="CX66" i="37"/>
  <c r="CY66" i="37"/>
  <c r="CZ66" i="37"/>
  <c r="DA66" i="37"/>
  <c r="DB66" i="37"/>
  <c r="DC66" i="37"/>
  <c r="DD66" i="37"/>
  <c r="DE66" i="37"/>
  <c r="DF66" i="37"/>
  <c r="DG66" i="37"/>
  <c r="DH66" i="37"/>
  <c r="DI66" i="37"/>
  <c r="BI61" i="37"/>
  <c r="BJ61" i="37"/>
  <c r="BK61" i="37"/>
  <c r="BL61" i="37"/>
  <c r="BM61" i="37"/>
  <c r="BN61" i="37"/>
  <c r="BO61" i="37"/>
  <c r="BP61" i="37"/>
  <c r="BQ61" i="37"/>
  <c r="BR61" i="37"/>
  <c r="BS61" i="37"/>
  <c r="BT61" i="37"/>
  <c r="CP61" i="37"/>
  <c r="CQ61" i="37"/>
  <c r="CR61" i="37"/>
  <c r="CS61" i="37"/>
  <c r="CT61" i="37"/>
  <c r="CU61" i="37"/>
  <c r="CV61" i="37"/>
  <c r="CW61" i="37"/>
  <c r="CX61" i="37"/>
  <c r="CY61" i="37"/>
  <c r="CZ61" i="37"/>
  <c r="DA61" i="37"/>
  <c r="DB61" i="37"/>
  <c r="DC61" i="37"/>
  <c r="DD61" i="37"/>
  <c r="DE61" i="37"/>
  <c r="DF61" i="37"/>
  <c r="DG61" i="37"/>
  <c r="DH61" i="37"/>
  <c r="DI61" i="37"/>
  <c r="BI42" i="37"/>
  <c r="BJ42" i="37"/>
  <c r="BK42" i="37"/>
  <c r="BL42" i="37"/>
  <c r="BM42" i="37"/>
  <c r="BN42" i="37"/>
  <c r="BO42" i="37"/>
  <c r="BP42" i="37"/>
  <c r="BQ42" i="37"/>
  <c r="BR42" i="37"/>
  <c r="BS42" i="37"/>
  <c r="BT42" i="37"/>
  <c r="CP42" i="37"/>
  <c r="CQ42" i="37"/>
  <c r="CR42" i="37"/>
  <c r="CS42" i="37"/>
  <c r="CT42" i="37"/>
  <c r="CU42" i="37"/>
  <c r="CV42" i="37"/>
  <c r="CW42" i="37"/>
  <c r="CX42" i="37"/>
  <c r="CY42" i="37"/>
  <c r="CZ42" i="37"/>
  <c r="DA42" i="37"/>
  <c r="DB42" i="37"/>
  <c r="DC42" i="37"/>
  <c r="DD42" i="37"/>
  <c r="DE42" i="37"/>
  <c r="DF42" i="37"/>
  <c r="DG42" i="37"/>
  <c r="DH42" i="37"/>
  <c r="DI42" i="37"/>
  <c r="BI37" i="37"/>
  <c r="BJ37" i="37"/>
  <c r="BK37" i="37"/>
  <c r="BL37" i="37"/>
  <c r="BM37" i="37"/>
  <c r="BN37" i="37"/>
  <c r="BO37" i="37"/>
  <c r="BP37" i="37"/>
  <c r="BQ37" i="37"/>
  <c r="BR37" i="37"/>
  <c r="BS37" i="37"/>
  <c r="BT37" i="37"/>
  <c r="CP37" i="37"/>
  <c r="CQ37" i="37"/>
  <c r="CR37" i="37"/>
  <c r="CS37" i="37"/>
  <c r="CT37" i="37"/>
  <c r="CU37" i="37"/>
  <c r="CV37" i="37"/>
  <c r="CW37" i="37"/>
  <c r="CX37" i="37"/>
  <c r="CY37" i="37"/>
  <c r="CZ37" i="37"/>
  <c r="DA37" i="37"/>
  <c r="DB37" i="37"/>
  <c r="DC37" i="37"/>
  <c r="DD37" i="37"/>
  <c r="DE37" i="37"/>
  <c r="DF37" i="37"/>
  <c r="DG37" i="37"/>
  <c r="DH37" i="37"/>
  <c r="DI37" i="37"/>
  <c r="BI32" i="37"/>
  <c r="BJ32" i="37"/>
  <c r="BK32" i="37"/>
  <c r="BL32" i="37"/>
  <c r="BM32" i="37"/>
  <c r="BN32" i="37"/>
  <c r="BO32" i="37"/>
  <c r="BP32" i="37"/>
  <c r="BQ32" i="37"/>
  <c r="BR32" i="37"/>
  <c r="BS32" i="37"/>
  <c r="BT32" i="37"/>
  <c r="CP32" i="37"/>
  <c r="CQ32" i="37"/>
  <c r="CR32" i="37"/>
  <c r="CS32" i="37"/>
  <c r="CT32" i="37"/>
  <c r="CU32" i="37"/>
  <c r="CV32" i="37"/>
  <c r="CW32" i="37"/>
  <c r="CX32" i="37"/>
  <c r="CY32" i="37"/>
  <c r="CZ32" i="37"/>
  <c r="DA32" i="37"/>
  <c r="DB32" i="37"/>
  <c r="DC32" i="37"/>
  <c r="DD32" i="37"/>
  <c r="DE32" i="37"/>
  <c r="DF32" i="37"/>
  <c r="DG32" i="37"/>
  <c r="DH32" i="37"/>
  <c r="DI32" i="37"/>
  <c r="BI20" i="37"/>
  <c r="BJ20" i="37"/>
  <c r="BK20" i="37"/>
  <c r="BL20" i="37"/>
  <c r="BM20" i="37"/>
  <c r="BN20" i="37"/>
  <c r="BO20" i="37"/>
  <c r="BP20" i="37"/>
  <c r="BQ20" i="37"/>
  <c r="BR20" i="37"/>
  <c r="BS20" i="37"/>
  <c r="BT20" i="37"/>
  <c r="CP20" i="37"/>
  <c r="CQ20" i="37"/>
  <c r="CR20" i="37"/>
  <c r="CS20" i="37"/>
  <c r="CT20" i="37"/>
  <c r="CU20" i="37"/>
  <c r="CV20" i="37"/>
  <c r="CW20" i="37"/>
  <c r="CX20" i="37"/>
  <c r="CY20" i="37"/>
  <c r="CZ20" i="37"/>
  <c r="DA20" i="37"/>
  <c r="DB20" i="37"/>
  <c r="DC20" i="37"/>
  <c r="DD20" i="37"/>
  <c r="DE20" i="37"/>
  <c r="DF20" i="37"/>
  <c r="DG20" i="37"/>
  <c r="DH20" i="37"/>
  <c r="DI20" i="37"/>
  <c r="BI18" i="37"/>
  <c r="BJ18" i="37"/>
  <c r="BK18" i="37"/>
  <c r="BL18" i="37"/>
  <c r="BM18" i="37"/>
  <c r="BN18" i="37"/>
  <c r="BO18" i="37"/>
  <c r="BP18" i="37"/>
  <c r="BQ18" i="37"/>
  <c r="BR18" i="37"/>
  <c r="BS18" i="37"/>
  <c r="BT18" i="37"/>
  <c r="CP18" i="37"/>
  <c r="CQ18" i="37"/>
  <c r="CR18" i="37"/>
  <c r="CS18" i="37"/>
  <c r="CT18" i="37"/>
  <c r="CU18" i="37"/>
  <c r="CV18" i="37"/>
  <c r="CW18" i="37"/>
  <c r="CX18" i="37"/>
  <c r="CY18" i="37"/>
  <c r="CZ18" i="37"/>
  <c r="DA18" i="37"/>
  <c r="DB18" i="37"/>
  <c r="DC18" i="37"/>
  <c r="DD18" i="37"/>
  <c r="DE18" i="37"/>
  <c r="DF18" i="37"/>
  <c r="DG18" i="37"/>
  <c r="DH18" i="37"/>
  <c r="DI18" i="37"/>
  <c r="BI11" i="37"/>
  <c r="BJ11" i="37"/>
  <c r="BK11" i="37"/>
  <c r="BL11" i="37"/>
  <c r="BM11" i="37"/>
  <c r="BN11" i="37"/>
  <c r="BO11" i="37"/>
  <c r="BP11" i="37"/>
  <c r="BQ11" i="37"/>
  <c r="BR11" i="37"/>
  <c r="BS11" i="37"/>
  <c r="BT11" i="37"/>
  <c r="CP11" i="37"/>
  <c r="CQ11" i="37"/>
  <c r="CR11" i="37"/>
  <c r="CS11" i="37"/>
  <c r="CT11" i="37"/>
  <c r="CU11" i="37"/>
  <c r="CV11" i="37"/>
  <c r="CW11" i="37"/>
  <c r="CX11" i="37"/>
  <c r="CY11" i="37"/>
  <c r="CZ11" i="37"/>
  <c r="DA11" i="37"/>
  <c r="DB11" i="37"/>
  <c r="DC11" i="37"/>
  <c r="DD11" i="37"/>
  <c r="DE11" i="37"/>
  <c r="DF11" i="37"/>
  <c r="DG11" i="37"/>
  <c r="DH11" i="37"/>
  <c r="DI11" i="37"/>
  <c r="F6" i="37"/>
  <c r="G6" i="37"/>
  <c r="H6" i="37"/>
  <c r="I6" i="37"/>
  <c r="J6" i="37"/>
  <c r="K6" i="37"/>
  <c r="L6" i="37"/>
  <c r="M6" i="37"/>
  <c r="N6" i="37"/>
  <c r="O6" i="37"/>
  <c r="P6" i="37"/>
  <c r="Q6" i="37"/>
  <c r="R6" i="37"/>
  <c r="S6" i="37"/>
  <c r="T6" i="37"/>
  <c r="U6" i="37"/>
  <c r="V6" i="37"/>
  <c r="W6" i="37"/>
  <c r="X6" i="37"/>
  <c r="Y6" i="37"/>
  <c r="Z6" i="37"/>
  <c r="AA6" i="37"/>
  <c r="AB6" i="37"/>
  <c r="AC6" i="37"/>
  <c r="AD6" i="37"/>
  <c r="AE6" i="37"/>
  <c r="AF6" i="37"/>
  <c r="AG6" i="37"/>
  <c r="AH6" i="37"/>
  <c r="AI6" i="37"/>
  <c r="BI6" i="37"/>
  <c r="BJ6" i="37"/>
  <c r="BK6" i="37"/>
  <c r="BL6" i="37"/>
  <c r="BM6" i="37"/>
  <c r="BN6" i="37"/>
  <c r="BO6" i="37"/>
  <c r="BP6" i="37"/>
  <c r="BQ6" i="37"/>
  <c r="BR6" i="37"/>
  <c r="BS6" i="37"/>
  <c r="BT6" i="37"/>
  <c r="CP6" i="37"/>
  <c r="CQ6" i="37"/>
  <c r="CR6" i="37"/>
  <c r="CS6" i="37"/>
  <c r="CT6" i="37"/>
  <c r="CU6" i="37"/>
  <c r="CV6" i="37"/>
  <c r="CW6" i="37"/>
  <c r="CX6" i="37"/>
  <c r="CY6" i="37"/>
  <c r="CZ6" i="37"/>
  <c r="DA6" i="37"/>
  <c r="DB6" i="37"/>
  <c r="DC6" i="37"/>
  <c r="DD6" i="37"/>
  <c r="DE6" i="37"/>
  <c r="DF6" i="37"/>
  <c r="DG6" i="37"/>
  <c r="DH6" i="37"/>
  <c r="DI6" i="37"/>
  <c r="DL6" i="37"/>
  <c r="DM6" i="37"/>
  <c r="DN6" i="37"/>
  <c r="DO6" i="37"/>
  <c r="DP6" i="37"/>
  <c r="DQ6" i="37"/>
  <c r="DR6" i="37"/>
  <c r="DS6" i="37"/>
  <c r="DT6" i="37"/>
  <c r="DU6" i="37"/>
  <c r="DV6" i="37"/>
  <c r="DW6" i="37"/>
  <c r="DX6" i="37"/>
  <c r="DY6" i="37"/>
  <c r="DZ6" i="37"/>
  <c r="EA6" i="37"/>
  <c r="EB6" i="37"/>
  <c r="EC6" i="37"/>
  <c r="ED6" i="37"/>
  <c r="EE6" i="37"/>
  <c r="EF6" i="37"/>
  <c r="EG6" i="37"/>
  <c r="EH6" i="37"/>
  <c r="EI6" i="37"/>
  <c r="EJ6" i="37"/>
  <c r="EK6" i="37"/>
  <c r="EL6" i="37"/>
  <c r="EM6" i="37"/>
  <c r="EN6" i="37"/>
  <c r="EO6" i="37"/>
  <c r="EP6" i="37"/>
  <c r="FO6" i="37"/>
  <c r="FP6" i="37"/>
  <c r="FQ6" i="37"/>
  <c r="FR6" i="37"/>
  <c r="FS6" i="37"/>
  <c r="FT6" i="37"/>
  <c r="FU6" i="37"/>
  <c r="FV6" i="37"/>
  <c r="FW6" i="37"/>
  <c r="FX6" i="37"/>
  <c r="FY6" i="37"/>
  <c r="FZ6" i="37"/>
  <c r="GA6" i="37"/>
  <c r="GB6" i="37"/>
  <c r="GC6" i="37"/>
  <c r="GD6" i="37"/>
  <c r="GE6" i="37"/>
  <c r="GF6" i="37"/>
  <c r="GG6" i="37"/>
  <c r="GH6" i="37"/>
  <c r="GI6" i="37"/>
  <c r="GJ6" i="37"/>
  <c r="GK6" i="37"/>
  <c r="GL6" i="37"/>
  <c r="GM6" i="37"/>
  <c r="GN6" i="37"/>
  <c r="GO6" i="37"/>
  <c r="GP6" i="37"/>
  <c r="GQ6" i="37"/>
  <c r="GR6" i="37"/>
  <c r="GS6" i="37"/>
  <c r="HR6" i="37"/>
  <c r="HS6" i="37"/>
  <c r="HT6" i="37"/>
  <c r="HU6" i="37"/>
  <c r="HV6" i="37"/>
  <c r="HW6" i="37"/>
  <c r="HX6" i="37"/>
  <c r="HY6" i="37"/>
  <c r="HZ6" i="37"/>
  <c r="IA6" i="37"/>
  <c r="IB6" i="37"/>
  <c r="IC6" i="37"/>
  <c r="ID6" i="37"/>
  <c r="IE6" i="37"/>
  <c r="IF6" i="37"/>
  <c r="IG6" i="37"/>
  <c r="IH6" i="37"/>
  <c r="II6" i="37"/>
  <c r="IJ6" i="37"/>
  <c r="IK6" i="37"/>
  <c r="IL6" i="37"/>
  <c r="IM6" i="37"/>
  <c r="IN6" i="37"/>
  <c r="IO6" i="37"/>
  <c r="IP6" i="37"/>
  <c r="IQ6" i="37"/>
  <c r="IR6" i="37"/>
  <c r="IS6" i="37"/>
  <c r="IT6" i="37"/>
  <c r="IU6" i="37"/>
  <c r="IV6" i="37"/>
  <c r="IW6" i="37"/>
  <c r="B130" i="37"/>
  <c r="C130" i="37"/>
  <c r="B131" i="37"/>
  <c r="C131" i="37"/>
  <c r="B132" i="37"/>
  <c r="C132" i="37"/>
  <c r="B133" i="37"/>
  <c r="C133" i="37"/>
  <c r="A134" i="37"/>
  <c r="C134" i="37"/>
  <c r="B135" i="37"/>
  <c r="C135" i="37"/>
  <c r="B136" i="37"/>
  <c r="C136" i="37"/>
  <c r="B137" i="37"/>
  <c r="C137" i="37"/>
  <c r="A110" i="37"/>
  <c r="C110" i="37"/>
  <c r="A111" i="37"/>
  <c r="B111" i="37"/>
  <c r="C111" i="37"/>
  <c r="A112" i="37"/>
  <c r="B112" i="37"/>
  <c r="C112" i="37"/>
  <c r="A113" i="37"/>
  <c r="C113" i="37"/>
  <c r="B114" i="37"/>
  <c r="C114" i="37"/>
  <c r="B115" i="37"/>
  <c r="C115" i="37"/>
  <c r="B116" i="37"/>
  <c r="C116" i="37"/>
  <c r="B117" i="37"/>
  <c r="C117" i="37"/>
  <c r="B118" i="37"/>
  <c r="C118" i="37"/>
  <c r="B119" i="37"/>
  <c r="C119" i="37"/>
  <c r="B120" i="37"/>
  <c r="C120" i="37"/>
  <c r="A121" i="37"/>
  <c r="C121" i="37"/>
  <c r="B122" i="37"/>
  <c r="C122" i="37"/>
  <c r="B123" i="37"/>
  <c r="C123" i="37"/>
  <c r="B124" i="37"/>
  <c r="C124" i="37"/>
  <c r="A125" i="37"/>
  <c r="C125" i="37"/>
  <c r="B126" i="37"/>
  <c r="C126" i="37"/>
  <c r="B127" i="37"/>
  <c r="C127" i="37"/>
  <c r="B128" i="37"/>
  <c r="C128" i="37"/>
  <c r="B129" i="37"/>
  <c r="C129" i="37"/>
  <c r="B7" i="37"/>
  <c r="C7" i="37"/>
  <c r="B8" i="37"/>
  <c r="C8" i="37"/>
  <c r="B9" i="37"/>
  <c r="C9" i="37"/>
  <c r="B10" i="37"/>
  <c r="C10" i="37"/>
  <c r="A11" i="37"/>
  <c r="C11" i="37"/>
  <c r="B12" i="37"/>
  <c r="C12" i="37"/>
  <c r="B13" i="37"/>
  <c r="C13" i="37"/>
  <c r="B14" i="37"/>
  <c r="C14" i="37"/>
  <c r="B15" i="37"/>
  <c r="C15" i="37"/>
  <c r="B16" i="37"/>
  <c r="C16" i="37"/>
  <c r="B17" i="37"/>
  <c r="C17" i="37"/>
  <c r="A18" i="37"/>
  <c r="C18" i="37"/>
  <c r="B19" i="37"/>
  <c r="C19" i="37"/>
  <c r="A20" i="37"/>
  <c r="C20" i="37"/>
  <c r="B21" i="37"/>
  <c r="C21" i="37"/>
  <c r="B24" i="37"/>
  <c r="C24" i="37"/>
  <c r="B25" i="37"/>
  <c r="C25" i="37"/>
  <c r="B26" i="37"/>
  <c r="C26" i="37"/>
  <c r="B27" i="37"/>
  <c r="C27" i="37"/>
  <c r="B28" i="37"/>
  <c r="C28" i="37"/>
  <c r="B29" i="37"/>
  <c r="C29" i="37"/>
  <c r="B30" i="37"/>
  <c r="C30" i="37"/>
  <c r="B31" i="37"/>
  <c r="C31" i="37"/>
  <c r="A32" i="37"/>
  <c r="C32" i="37"/>
  <c r="B33" i="37"/>
  <c r="C33" i="37"/>
  <c r="B34" i="37"/>
  <c r="C34" i="37"/>
  <c r="B35" i="37"/>
  <c r="C35" i="37"/>
  <c r="B36" i="37"/>
  <c r="C36" i="37"/>
  <c r="A37" i="37"/>
  <c r="C37" i="37"/>
  <c r="B38" i="37"/>
  <c r="C38" i="37"/>
  <c r="B39" i="37"/>
  <c r="C39" i="37"/>
  <c r="B40" i="37"/>
  <c r="C40" i="37"/>
  <c r="B41" i="37"/>
  <c r="C41" i="37"/>
  <c r="A42" i="37"/>
  <c r="C42" i="37"/>
  <c r="B43" i="37"/>
  <c r="C43" i="37"/>
  <c r="B44" i="37"/>
  <c r="C44" i="37"/>
  <c r="B45" i="37"/>
  <c r="C45" i="37"/>
  <c r="B46" i="37"/>
  <c r="C46" i="37"/>
  <c r="B47" i="37"/>
  <c r="C47" i="37"/>
  <c r="B48" i="37"/>
  <c r="C48" i="37"/>
  <c r="B49" i="37"/>
  <c r="C49" i="37"/>
  <c r="B50" i="37"/>
  <c r="C50" i="37"/>
  <c r="B51" i="37"/>
  <c r="C51" i="37"/>
  <c r="B52" i="37"/>
  <c r="C52" i="37"/>
  <c r="B53" i="37"/>
  <c r="C53" i="37"/>
  <c r="B54" i="37"/>
  <c r="C54" i="37"/>
  <c r="B55" i="37"/>
  <c r="C55" i="37"/>
  <c r="B56" i="37"/>
  <c r="C56" i="37"/>
  <c r="B57" i="37"/>
  <c r="C57" i="37"/>
  <c r="B58" i="37"/>
  <c r="C58" i="37"/>
  <c r="B59" i="37"/>
  <c r="C59" i="37"/>
  <c r="B60" i="37"/>
  <c r="C60" i="37"/>
  <c r="A61" i="37"/>
  <c r="C61" i="37"/>
  <c r="B62" i="37"/>
  <c r="C62" i="37"/>
  <c r="B63" i="37"/>
  <c r="C63" i="37"/>
  <c r="B64" i="37"/>
  <c r="C64" i="37"/>
  <c r="B65" i="37"/>
  <c r="C65" i="37"/>
  <c r="A66" i="37"/>
  <c r="C66" i="37"/>
  <c r="B67" i="37"/>
  <c r="C67" i="37"/>
  <c r="B68" i="37"/>
  <c r="C68" i="37"/>
  <c r="B69" i="37"/>
  <c r="C69" i="37"/>
  <c r="B70" i="37"/>
  <c r="C70" i="37"/>
  <c r="B71" i="37"/>
  <c r="C71" i="37"/>
  <c r="B72" i="37"/>
  <c r="C72" i="37"/>
  <c r="B73" i="37"/>
  <c r="C73" i="37"/>
  <c r="B74" i="37"/>
  <c r="C74" i="37"/>
  <c r="B75" i="37"/>
  <c r="C75" i="37"/>
  <c r="A76" i="37"/>
  <c r="C76" i="37"/>
  <c r="B77" i="37"/>
  <c r="C77" i="37"/>
  <c r="B78" i="37"/>
  <c r="C78" i="37"/>
  <c r="B79" i="37"/>
  <c r="C79" i="37"/>
  <c r="B80" i="37"/>
  <c r="C80" i="37"/>
  <c r="A84" i="37"/>
  <c r="C84" i="37"/>
  <c r="B85" i="37"/>
  <c r="C85" i="37"/>
  <c r="C6" i="37"/>
  <c r="H37" i="38" l="1"/>
  <c r="G138" i="38"/>
  <c r="H138" i="38"/>
  <c r="G125" i="38"/>
  <c r="K138" i="38"/>
  <c r="J138" i="38"/>
  <c r="G42" i="38"/>
  <c r="H11" i="38"/>
  <c r="FN134" i="37"/>
  <c r="I66" i="38"/>
  <c r="J84" i="38"/>
  <c r="G115" i="38"/>
  <c r="C11" i="43"/>
  <c r="D11" i="43"/>
  <c r="E11" i="43"/>
  <c r="G66" i="38"/>
  <c r="FM121" i="37"/>
  <c r="I84" i="38"/>
  <c r="J115" i="38"/>
  <c r="D110" i="37"/>
  <c r="DJ110" i="37"/>
  <c r="FM110" i="37"/>
  <c r="J66" i="38"/>
  <c r="K84" i="38"/>
  <c r="K66" i="38"/>
  <c r="H84" i="38"/>
  <c r="I115" i="38"/>
  <c r="FM76" i="37"/>
  <c r="BG76" i="37"/>
  <c r="K76" i="38"/>
  <c r="G76" i="38"/>
  <c r="D76" i="37"/>
  <c r="H76" i="38"/>
  <c r="I76" i="38"/>
  <c r="J76" i="38"/>
  <c r="DJ76" i="37"/>
  <c r="HP76" i="37"/>
  <c r="DK134" i="37"/>
  <c r="DJ32" i="37"/>
  <c r="HP37" i="37"/>
  <c r="HP121" i="37"/>
  <c r="BG20" i="37"/>
  <c r="D6" i="37"/>
  <c r="D20" i="37"/>
  <c r="D32" i="37"/>
  <c r="D66" i="37"/>
  <c r="D125" i="37"/>
  <c r="DJ20" i="37"/>
  <c r="DJ37" i="37"/>
  <c r="D121" i="37"/>
  <c r="FM20" i="37"/>
  <c r="FM32" i="37"/>
  <c r="FM37" i="37"/>
  <c r="BG6" i="37"/>
  <c r="D61" i="37"/>
  <c r="FM113" i="37"/>
  <c r="HP20" i="37"/>
  <c r="HP32" i="37"/>
  <c r="HP125" i="37"/>
  <c r="H6" i="38"/>
  <c r="J6" i="38"/>
  <c r="K6" i="38"/>
  <c r="I6" i="38"/>
  <c r="G6" i="38"/>
  <c r="J11" i="38"/>
  <c r="K11" i="38"/>
  <c r="I11" i="38"/>
  <c r="D37" i="37"/>
  <c r="D42" i="37"/>
  <c r="D113" i="37"/>
  <c r="D134" i="37"/>
  <c r="DJ42" i="37"/>
  <c r="DJ66" i="37"/>
  <c r="DJ125" i="37"/>
  <c r="FM6" i="37"/>
  <c r="FM11" i="37"/>
  <c r="FM42" i="37"/>
  <c r="FM61" i="37"/>
  <c r="FM66" i="37"/>
  <c r="FM84" i="37"/>
  <c r="HP6" i="37"/>
  <c r="HP42" i="37"/>
  <c r="HP61" i="37"/>
  <c r="HP66" i="37"/>
  <c r="HP84" i="37"/>
  <c r="D11" i="37"/>
  <c r="HP110" i="37"/>
  <c r="BG11" i="37"/>
  <c r="BG37" i="37"/>
  <c r="BG42" i="37"/>
  <c r="BG110" i="37"/>
  <c r="HP134" i="37"/>
  <c r="E134" i="37"/>
  <c r="DK125" i="37"/>
  <c r="FN125" i="37"/>
  <c r="DJ121" i="37"/>
  <c r="FM125" i="37"/>
  <c r="DJ11" i="37"/>
  <c r="DJ84" i="37"/>
  <c r="BG61" i="37"/>
  <c r="BG32" i="37"/>
  <c r="BG84" i="37"/>
  <c r="BG125" i="37"/>
  <c r="BG134" i="37"/>
  <c r="BG121" i="37"/>
  <c r="DJ134" i="37"/>
  <c r="FM134" i="37"/>
  <c r="K61" i="38"/>
  <c r="HP11" i="37"/>
  <c r="DJ61" i="37"/>
  <c r="J20" i="38"/>
  <c r="K20" i="38"/>
  <c r="I20" i="38"/>
  <c r="HP113" i="37"/>
  <c r="DJ113" i="37"/>
  <c r="K115" i="38"/>
  <c r="I3" i="38" l="1"/>
  <c r="K3" i="38"/>
  <c r="J3" i="38"/>
  <c r="DJ5" i="37"/>
  <c r="HP5" i="37"/>
  <c r="H107" i="36"/>
  <c r="H88" i="36" s="1"/>
  <c r="D103" i="37" l="1"/>
  <c r="D84" i="37" s="1"/>
  <c r="D5" i="37" s="1"/>
  <c r="F149" i="42"/>
  <c r="G105" i="38"/>
  <c r="G84" i="38" s="1"/>
  <c r="E149" i="42"/>
  <c r="D149" i="42"/>
  <c r="D7" i="38"/>
  <c r="E7" i="38"/>
  <c r="F7" i="38"/>
  <c r="A6" i="38"/>
  <c r="DK35" i="37"/>
  <c r="DK36" i="37"/>
  <c r="DK38" i="37"/>
  <c r="DK39" i="37"/>
  <c r="DK40" i="37"/>
  <c r="DK41" i="37"/>
  <c r="DK43" i="37"/>
  <c r="DK44" i="37"/>
  <c r="DK45" i="37"/>
  <c r="DK46" i="37"/>
  <c r="DK47" i="37"/>
  <c r="DK48" i="37"/>
  <c r="DK49" i="37"/>
  <c r="DK50" i="37"/>
  <c r="DK51" i="37"/>
  <c r="DK52" i="37"/>
  <c r="DK53" i="37"/>
  <c r="DK54" i="37"/>
  <c r="DK55" i="37"/>
  <c r="DK56" i="37"/>
  <c r="DK57" i="37"/>
  <c r="DK58" i="37"/>
  <c r="DK59" i="37"/>
  <c r="DK60" i="37"/>
  <c r="DK62" i="37"/>
  <c r="DK63" i="37"/>
  <c r="DK64" i="37"/>
  <c r="DK65" i="37"/>
  <c r="DK67" i="37"/>
  <c r="DK68" i="37"/>
  <c r="DK69" i="37"/>
  <c r="DK70" i="37"/>
  <c r="DK71" i="37"/>
  <c r="DK72" i="37"/>
  <c r="DK73" i="37"/>
  <c r="DK74" i="37"/>
  <c r="DK75" i="37"/>
  <c r="DK77" i="37"/>
  <c r="DK78" i="37"/>
  <c r="DK79" i="37"/>
  <c r="DK80" i="37"/>
  <c r="DK85" i="37"/>
  <c r="DK86" i="37"/>
  <c r="DK88" i="37"/>
  <c r="DK89" i="37"/>
  <c r="DK90" i="37"/>
  <c r="DK91" i="37"/>
  <c r="DK92" i="37"/>
  <c r="DK93" i="37"/>
  <c r="DK95" i="37"/>
  <c r="DK96" i="37"/>
  <c r="DK97" i="37"/>
  <c r="DK98" i="37"/>
  <c r="DK99" i="37"/>
  <c r="DK100" i="37"/>
  <c r="DK101" i="37"/>
  <c r="DK102" i="37"/>
  <c r="DK103" i="37"/>
  <c r="DK104" i="37"/>
  <c r="DK105" i="37"/>
  <c r="DK106" i="37"/>
  <c r="DK107" i="37"/>
  <c r="DK108" i="37"/>
  <c r="DK109" i="37"/>
  <c r="DK111" i="37"/>
  <c r="DK112" i="37"/>
  <c r="DK114" i="37"/>
  <c r="DK115" i="37"/>
  <c r="DK116" i="37"/>
  <c r="DK117" i="37"/>
  <c r="DK118" i="37"/>
  <c r="DK119" i="37"/>
  <c r="DK120" i="37"/>
  <c r="DK122" i="37"/>
  <c r="DK123" i="37"/>
  <c r="DK6" i="37"/>
  <c r="DK12" i="37"/>
  <c r="DK13" i="37"/>
  <c r="DK14" i="37"/>
  <c r="DK15" i="37"/>
  <c r="DK16" i="37"/>
  <c r="DK17" i="37"/>
  <c r="DK19" i="37"/>
  <c r="DK18" i="37" s="1"/>
  <c r="DK21" i="37"/>
  <c r="DK22" i="37"/>
  <c r="DK24" i="37"/>
  <c r="DK25" i="37"/>
  <c r="DK26" i="37"/>
  <c r="DK27" i="37"/>
  <c r="DK28" i="37"/>
  <c r="DK29" i="37"/>
  <c r="DK30" i="37"/>
  <c r="DK31" i="37"/>
  <c r="DK33" i="37"/>
  <c r="DK34" i="37"/>
  <c r="FN7" i="37"/>
  <c r="FN8" i="37"/>
  <c r="FN9" i="37"/>
  <c r="FN10" i="37"/>
  <c r="FN12" i="37"/>
  <c r="FN13" i="37"/>
  <c r="FN14" i="37"/>
  <c r="FN15" i="37"/>
  <c r="FN16" i="37"/>
  <c r="FN17" i="37"/>
  <c r="FN19" i="37"/>
  <c r="FN18" i="37" s="1"/>
  <c r="FN21" i="37"/>
  <c r="FN22" i="37"/>
  <c r="FN24" i="37"/>
  <c r="FN25" i="37"/>
  <c r="FN26" i="37"/>
  <c r="FN27" i="37"/>
  <c r="FN28" i="37"/>
  <c r="FN29" i="37"/>
  <c r="FN30" i="37"/>
  <c r="FN31" i="37"/>
  <c r="FN33" i="37"/>
  <c r="FN34" i="37"/>
  <c r="FN35" i="37"/>
  <c r="FN36" i="37"/>
  <c r="FN38" i="37"/>
  <c r="FN39" i="37"/>
  <c r="FN40" i="37"/>
  <c r="FN41" i="37"/>
  <c r="FN43" i="37"/>
  <c r="FN44" i="37"/>
  <c r="FN45" i="37"/>
  <c r="FN46" i="37"/>
  <c r="FN47" i="37"/>
  <c r="FN48" i="37"/>
  <c r="FN49" i="37"/>
  <c r="FN50" i="37"/>
  <c r="FN51" i="37"/>
  <c r="FN52" i="37"/>
  <c r="FN53" i="37"/>
  <c r="FN54" i="37"/>
  <c r="FN55" i="37"/>
  <c r="FN56" i="37"/>
  <c r="FN57" i="37"/>
  <c r="FN58" i="37"/>
  <c r="FN59" i="37"/>
  <c r="FN60" i="37"/>
  <c r="FN62" i="37"/>
  <c r="FN63" i="37"/>
  <c r="FN64" i="37"/>
  <c r="FN65" i="37"/>
  <c r="FN67" i="37"/>
  <c r="FN68" i="37"/>
  <c r="FN69" i="37"/>
  <c r="FN70" i="37"/>
  <c r="FN71" i="37"/>
  <c r="FN72" i="37"/>
  <c r="FN73" i="37"/>
  <c r="FN74" i="37"/>
  <c r="FN75" i="37"/>
  <c r="FN77" i="37"/>
  <c r="FN78" i="37"/>
  <c r="FN79" i="37"/>
  <c r="FN80" i="37"/>
  <c r="FN85" i="37"/>
  <c r="FN86" i="37"/>
  <c r="FN88" i="37"/>
  <c r="FN89" i="37"/>
  <c r="FN90" i="37"/>
  <c r="FN91" i="37"/>
  <c r="FN92" i="37"/>
  <c r="FN93" i="37"/>
  <c r="FN95" i="37"/>
  <c r="FN96" i="37"/>
  <c r="FN97" i="37"/>
  <c r="FN98" i="37"/>
  <c r="FN99" i="37"/>
  <c r="FN100" i="37"/>
  <c r="FN101" i="37"/>
  <c r="FN102" i="37"/>
  <c r="FN103" i="37"/>
  <c r="FN104" i="37"/>
  <c r="FN105" i="37"/>
  <c r="FN106" i="37"/>
  <c r="FN107" i="37"/>
  <c r="FN108" i="37"/>
  <c r="FN109" i="37"/>
  <c r="FN111" i="37"/>
  <c r="FN112" i="37"/>
  <c r="FN114" i="37"/>
  <c r="FN115" i="37"/>
  <c r="FN116" i="37"/>
  <c r="FN117" i="37"/>
  <c r="FN118" i="37"/>
  <c r="FN119" i="37"/>
  <c r="FN120" i="37"/>
  <c r="FN122" i="37"/>
  <c r="FN121" i="37" s="1"/>
  <c r="HQ18" i="37"/>
  <c r="BH18" i="37"/>
  <c r="BH62" i="37"/>
  <c r="BH63" i="37"/>
  <c r="BH64" i="37"/>
  <c r="BH65" i="37"/>
  <c r="E8" i="37"/>
  <c r="E9" i="37"/>
  <c r="E10" i="37"/>
  <c r="E12" i="37"/>
  <c r="E13" i="37"/>
  <c r="E14" i="37"/>
  <c r="E15" i="37"/>
  <c r="E16" i="37"/>
  <c r="E17" i="37"/>
  <c r="E19" i="37"/>
  <c r="E18" i="37" s="1"/>
  <c r="E21" i="37"/>
  <c r="E22" i="37"/>
  <c r="E24" i="37"/>
  <c r="E25" i="37"/>
  <c r="E26" i="37"/>
  <c r="E27" i="37"/>
  <c r="E28" i="37"/>
  <c r="E29" i="37"/>
  <c r="E30" i="37"/>
  <c r="E31" i="37"/>
  <c r="E33" i="37"/>
  <c r="E34" i="37"/>
  <c r="E35" i="37"/>
  <c r="E36" i="37"/>
  <c r="E38" i="37"/>
  <c r="E39" i="37"/>
  <c r="E40" i="37"/>
  <c r="E41" i="37"/>
  <c r="E43" i="37"/>
  <c r="E44" i="37"/>
  <c r="E45" i="37"/>
  <c r="E46" i="37"/>
  <c r="E47" i="37"/>
  <c r="E48" i="37"/>
  <c r="E49" i="37"/>
  <c r="E50" i="37"/>
  <c r="E51" i="37"/>
  <c r="E52" i="37"/>
  <c r="E53" i="37"/>
  <c r="E54" i="37"/>
  <c r="E55" i="37"/>
  <c r="E56" i="37"/>
  <c r="E57" i="37"/>
  <c r="E58" i="37"/>
  <c r="E59" i="37"/>
  <c r="E60" i="37"/>
  <c r="E62" i="37"/>
  <c r="E63" i="37"/>
  <c r="E64" i="37"/>
  <c r="E65" i="37"/>
  <c r="E67" i="37"/>
  <c r="E68" i="37"/>
  <c r="E69" i="37"/>
  <c r="E70" i="37"/>
  <c r="E71" i="37"/>
  <c r="E72" i="37"/>
  <c r="E73" i="37"/>
  <c r="E74" i="37"/>
  <c r="E75" i="37"/>
  <c r="E77" i="37"/>
  <c r="E79" i="37"/>
  <c r="E80" i="37"/>
  <c r="E85" i="37"/>
  <c r="E86" i="37"/>
  <c r="E88" i="37"/>
  <c r="E89" i="37"/>
  <c r="E90" i="37"/>
  <c r="E91" i="37"/>
  <c r="E92" i="37"/>
  <c r="E93" i="37"/>
  <c r="E95" i="37"/>
  <c r="E96" i="37"/>
  <c r="E97" i="37"/>
  <c r="E98" i="37"/>
  <c r="E99" i="37"/>
  <c r="E100" i="37"/>
  <c r="E101" i="37"/>
  <c r="E102" i="37"/>
  <c r="E103" i="37"/>
  <c r="E104" i="37"/>
  <c r="E105" i="37"/>
  <c r="E106" i="37"/>
  <c r="E107" i="37"/>
  <c r="E108" i="37"/>
  <c r="E109" i="37"/>
  <c r="E111" i="37"/>
  <c r="E112" i="37"/>
  <c r="E114" i="37"/>
  <c r="E115" i="37"/>
  <c r="E116" i="37"/>
  <c r="E117" i="37"/>
  <c r="E118" i="37"/>
  <c r="E119" i="37"/>
  <c r="E120" i="37"/>
  <c r="E122" i="37"/>
  <c r="E123" i="37"/>
  <c r="E124" i="37"/>
  <c r="E126" i="37"/>
  <c r="E125" i="37" s="1"/>
  <c r="A6" i="37"/>
  <c r="E76" i="37" l="1"/>
  <c r="FN76" i="37"/>
  <c r="DK76" i="37"/>
  <c r="DK32" i="37"/>
  <c r="HQ110" i="37"/>
  <c r="E6" i="37"/>
  <c r="E110" i="37"/>
  <c r="E84" i="37"/>
  <c r="E66" i="37"/>
  <c r="HQ121" i="37"/>
  <c r="HQ113" i="37"/>
  <c r="FN110" i="37"/>
  <c r="FN84" i="37"/>
  <c r="FN66" i="37"/>
  <c r="FN42" i="37"/>
  <c r="FN37" i="37"/>
  <c r="FN32" i="37"/>
  <c r="DK110" i="37"/>
  <c r="DK84" i="37"/>
  <c r="DK66" i="37"/>
  <c r="DK42" i="37"/>
  <c r="DK37" i="37"/>
  <c r="HQ20" i="37"/>
  <c r="HQ6" i="37"/>
  <c r="FN61" i="37"/>
  <c r="DK61" i="37"/>
  <c r="E113" i="37"/>
  <c r="HQ84" i="37"/>
  <c r="HQ66" i="37"/>
  <c r="HQ42" i="37"/>
  <c r="HQ37" i="37"/>
  <c r="HQ32" i="37"/>
  <c r="FN113" i="37"/>
  <c r="FN11" i="37"/>
  <c r="DK121" i="37"/>
  <c r="DK113" i="37"/>
  <c r="E121" i="37"/>
  <c r="HQ61" i="37"/>
  <c r="FN20" i="37"/>
  <c r="FN6" i="37"/>
  <c r="BH121" i="37"/>
  <c r="BH113" i="37"/>
  <c r="BH125" i="37"/>
  <c r="BH110" i="37"/>
  <c r="BH84" i="37"/>
  <c r="BH66" i="37"/>
  <c r="E20" i="37"/>
  <c r="E37" i="37"/>
  <c r="BH11" i="37"/>
  <c r="E61" i="37"/>
  <c r="BH20" i="37"/>
  <c r="DK11" i="37"/>
  <c r="E11" i="37"/>
  <c r="BH42" i="37"/>
  <c r="BH37" i="37"/>
  <c r="BH32" i="37"/>
  <c r="DK20" i="37"/>
  <c r="BH61" i="37"/>
  <c r="E42" i="37"/>
  <c r="E32" i="37"/>
  <c r="BH6" i="37"/>
  <c r="H8" i="36"/>
  <c r="H13" i="36"/>
  <c r="H20" i="36"/>
  <c r="H22" i="36"/>
  <c r="H35" i="36"/>
  <c r="H40" i="36"/>
  <c r="H45" i="36"/>
  <c r="H65" i="36"/>
  <c r="H70" i="36"/>
  <c r="H114" i="36"/>
  <c r="H130" i="36"/>
  <c r="H134" i="36"/>
  <c r="H143" i="36"/>
  <c r="H7" i="36" l="1"/>
  <c r="C9" i="43" l="1"/>
  <c r="C8" i="43" s="1"/>
  <c r="E9" i="43"/>
  <c r="E8" i="43" s="1"/>
  <c r="D9" i="43"/>
  <c r="D8" i="43" s="1"/>
  <c r="J143" i="36" l="1"/>
  <c r="J134" i="36"/>
  <c r="J130" i="36"/>
  <c r="J126" i="36"/>
  <c r="J114" i="36"/>
  <c r="J88" i="36"/>
  <c r="J65" i="36"/>
  <c r="J45" i="36"/>
  <c r="J35" i="36"/>
  <c r="J22" i="36"/>
  <c r="J20" i="36"/>
  <c r="J13" i="36"/>
  <c r="J8" i="36"/>
  <c r="H121" i="38" l="1"/>
  <c r="H115" i="38" s="1"/>
  <c r="BG119" i="37"/>
  <c r="BG113" i="37" s="1"/>
  <c r="H73" i="38"/>
  <c r="H66" i="38" s="1"/>
  <c r="BG73" i="37"/>
  <c r="BG66" i="37" s="1"/>
  <c r="J70" i="36"/>
  <c r="J117" i="36"/>
  <c r="J40" i="36"/>
  <c r="H3" i="38" l="1"/>
  <c r="J7" i="36"/>
  <c r="BG5" i="37"/>
  <c r="B7" i="43" l="1"/>
  <c r="I143" i="36"/>
  <c r="G143" i="36"/>
  <c r="I134" i="36"/>
  <c r="G134" i="36"/>
  <c r="I130" i="36"/>
  <c r="G130" i="36"/>
  <c r="I126" i="36"/>
  <c r="G117" i="36"/>
  <c r="I114" i="36"/>
  <c r="G114" i="36"/>
  <c r="G88" i="36"/>
  <c r="I77" i="36"/>
  <c r="I70" i="36" s="1"/>
  <c r="G70" i="36"/>
  <c r="I65" i="36"/>
  <c r="G65" i="36"/>
  <c r="I45" i="36"/>
  <c r="G45" i="36"/>
  <c r="I43" i="36"/>
  <c r="I42" i="36"/>
  <c r="G40" i="36"/>
  <c r="I35" i="36"/>
  <c r="G35" i="36"/>
  <c r="I22" i="36"/>
  <c r="I20" i="36"/>
  <c r="G20" i="36"/>
  <c r="I13" i="36"/>
  <c r="G13" i="36"/>
  <c r="I8" i="36"/>
  <c r="G8" i="36"/>
  <c r="G7" i="36" l="1"/>
  <c r="I117" i="36"/>
  <c r="D12" i="43"/>
  <c r="C12" i="43"/>
  <c r="E12" i="43"/>
  <c r="I40" i="36"/>
  <c r="I7" i="36" s="1"/>
  <c r="C6" i="43" l="1"/>
  <c r="C13" i="43" s="1"/>
  <c r="D6" i="43" l="1"/>
  <c r="E6" i="43" s="1"/>
  <c r="E13" i="43" s="1"/>
  <c r="D13" i="43" l="1"/>
</calcChain>
</file>

<file path=xl/comments1.xml><?xml version="1.0" encoding="utf-8"?>
<comments xmlns="http://schemas.openxmlformats.org/spreadsheetml/2006/main">
  <authors>
    <author>USER-PC-22</author>
  </authors>
  <commentList>
    <comment ref="W55" authorId="0">
      <text>
        <r>
          <rPr>
            <b/>
            <sz val="9"/>
            <color indexed="81"/>
            <rFont val="Tahoma"/>
            <family val="2"/>
          </rPr>
          <t>USER-PC-22:</t>
        </r>
        <r>
          <rPr>
            <sz val="9"/>
            <color indexed="81"/>
            <rFont val="Tahoma"/>
            <family val="2"/>
          </rPr>
          <t xml:space="preserve">
01.04.2019</t>
        </r>
      </text>
    </comment>
  </commentList>
</comments>
</file>

<file path=xl/sharedStrings.xml><?xml version="1.0" encoding="utf-8"?>
<sst xmlns="http://schemas.openxmlformats.org/spreadsheetml/2006/main" count="1171" uniqueCount="364">
  <si>
    <t xml:space="preserve"> 12003</t>
  </si>
  <si>
    <t xml:space="preserve"> Աշխատողների աշխատանքային պարտականությունների կատարման հետ կապված խեղման՝ մասնագիտական հիվանդության և առողջության այլ վնասման հետևանքով պատճառված վնասի փոխհատուցում</t>
  </si>
  <si>
    <t xml:space="preserve"> 11002</t>
  </si>
  <si>
    <t xml:space="preserve"> 11001</t>
  </si>
  <si>
    <t xml:space="preserve"> 11003</t>
  </si>
  <si>
    <t xml:space="preserve"> 11004</t>
  </si>
  <si>
    <t xml:space="preserve"> 11006</t>
  </si>
  <si>
    <t xml:space="preserve"> 11007</t>
  </si>
  <si>
    <t xml:space="preserve"> 11008</t>
  </si>
  <si>
    <t xml:space="preserve"> 12001</t>
  </si>
  <si>
    <t xml:space="preserve"> Տարեցների և հաշմանդամություն ունեցող 18 տարին լրացած անձանց շուրջօրյա խնամքի ծառայություններ</t>
  </si>
  <si>
    <t xml:space="preserve"> 11009</t>
  </si>
  <si>
    <t xml:space="preserve"> 11010</t>
  </si>
  <si>
    <t xml:space="preserve"> Սպայական անձնակազմի և նրանց ընտանիքների անդամների կենսաթոշակներ</t>
  </si>
  <si>
    <t xml:space="preserve"> 12002</t>
  </si>
  <si>
    <t xml:space="preserve"> Շարքային զինծառայողների և նրանց ընտանիքների անդամների զինվորական կենսաթոշակներ</t>
  </si>
  <si>
    <t xml:space="preserve"> Աշխատանքային կենսաթոշակներ</t>
  </si>
  <si>
    <t xml:space="preserve"> 12004</t>
  </si>
  <si>
    <t xml:space="preserve"> ՀՀ օրենքով նշանակված կենսաթոշակներ</t>
  </si>
  <si>
    <t xml:space="preserve"> 12005</t>
  </si>
  <si>
    <t xml:space="preserve"> Կուտակային հատկացումներ մասնակցի կենսաթոշակային հաշվին</t>
  </si>
  <si>
    <t xml:space="preserve"> Ծերության՝ հաշմանդամության՝ կերակրողին կորցնելու դեպքում նպաստներ</t>
  </si>
  <si>
    <t xml:space="preserve"> Զոհված՛ հետմահու «Հայաստանի ազգային հերոս» ՀՀ բարձրագույն կոչում ստացած կամ «Մարտական խաչ» շքանշանով պարգևատրված անձի ընտանիքին տրվող պարգևավճար</t>
  </si>
  <si>
    <t xml:space="preserve"> Կենսաթոշակառուի՝ ծերության՝ հաշմանդամության՝ կերակրողին կորցնելու դեպքում նպաստառուի մահվան դեպքում տրվող թաղման նպաստ</t>
  </si>
  <si>
    <t xml:space="preserve"> Ընտանիքի կենսամակարդակի բարձրացմանն ուղղված նպաստներ</t>
  </si>
  <si>
    <t xml:space="preserve"> Մինչև 2 տարեկան երեխայի խնամքի նպաստ</t>
  </si>
  <si>
    <t xml:space="preserve"> Երեխայի ծննդյան միանվագ նպաստ</t>
  </si>
  <si>
    <t xml:space="preserve"> Մայրության նպաստ</t>
  </si>
  <si>
    <t xml:space="preserve"> Երեխաների շուրջօրյա խնամքի ծառայություններ</t>
  </si>
  <si>
    <t xml:space="preserve"> 11005</t>
  </si>
  <si>
    <t xml:space="preserve"> Երեխաների գիշերօթիկ խնամքի ծառայություններ</t>
  </si>
  <si>
    <t xml:space="preserve"> Երեխաների խնամքի ցերեկային կենտրոնների կողմից կյանքի դժվար իրավիճակում հայտնված երեխաների սոցիալական հոգածության ծառայություններ</t>
  </si>
  <si>
    <t xml:space="preserve"> Կյանքի դժվարին իրավիճակում հայտնված երեխաներին ժամանակավոր խնամքի տրամադրման ծառայություններ</t>
  </si>
  <si>
    <t xml:space="preserve"> Ներառական մանկապարտեզում հաշմանդամություն ունեցող երեխաների ցերեկային խնամքի ծառայություններ</t>
  </si>
  <si>
    <t xml:space="preserve"> Երեխաների և ընտանիքների աջակցության տրամադրման ծառայություններ</t>
  </si>
  <si>
    <t xml:space="preserve"> 11011</t>
  </si>
  <si>
    <t xml:space="preserve"> Ընտանեկան փոքր տներում առանց ծնողական խնամքի մնացած երեխաների խնամքի տրամադրման ծառայություններ</t>
  </si>
  <si>
    <t xml:space="preserve"> 11012</t>
  </si>
  <si>
    <t xml:space="preserve"> Կյանքի դժվարին իրավիճակում հայտնված և հաշմանդամություն ունեցող երեխաներին տրամադրվող  սոցիալական հոգածության ծառայություններ</t>
  </si>
  <si>
    <t xml:space="preserve"> 11013</t>
  </si>
  <si>
    <t xml:space="preserve"> Համայնքային ծառայություններ կյանքի դժվարին իրավիճակում հայտնված և հաշմանդամություն ունեցող երեխաների համար</t>
  </si>
  <si>
    <t xml:space="preserve"> 11014</t>
  </si>
  <si>
    <t xml:space="preserve"> Համայնքային ծառայություններ հաշմանդամություն ունեցող երեխաների համար</t>
  </si>
  <si>
    <t xml:space="preserve">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</t>
  </si>
  <si>
    <t xml:space="preserve"> Կենսաբանական ընտանիք տեղափոխված երեխաների ընտանիքներին բնաիրային օգնության փաթեթի տրամադրում</t>
  </si>
  <si>
    <t xml:space="preserve"> Երեխաների շուրջօրյա խնամքի բնակչության սոցիալական պաշտպանության հաստատությունների շրջանավարտներին միանվագ դրամական օգնության տրամադրում</t>
  </si>
  <si>
    <t xml:space="preserve"> Խնամատար ընտանիքում երեխայի խնամքի և դաստիարակության աջակցության տրամադրում</t>
  </si>
  <si>
    <t xml:space="preserve"> ՀՀ քաղաքացիական գործերով վերաքննիչ դատարանի վճիռների համաձայն կերակրողը կորցրած անձանց կրած վնասի փոխհատուցում</t>
  </si>
  <si>
    <t xml:space="preserve"> Աջակցություն հաշմանդամ դարձած զինծառայողներին և զոհվածների ընտանիքներին</t>
  </si>
  <si>
    <t xml:space="preserve"> Աջակցություն զոհվածների ընտանիքներին</t>
  </si>
  <si>
    <t xml:space="preserve"> 12006</t>
  </si>
  <si>
    <t xml:space="preserve"> Վնասի փոխհատուցում կերակրողը կորցրած անձանց</t>
  </si>
  <si>
    <t xml:space="preserve"> Գործազուրկների՝ աշխատանաքից ազատման ռիսկ ունեցող՝ ինչպես նաև ազատազրկման ձևով պատիժը կրելու ավարտին վեց ամիս մնացած աշխատանք փնտրող անձանց մասնագիտական ուսուցման կազմակերպում</t>
  </si>
  <si>
    <t xml:space="preserve"> Աշխատանքի տոնավաճառի կազմակերպում</t>
  </si>
  <si>
    <t xml:space="preserve"> Աշխատաշուկայում անմրցունակ անձանց փոքր ձեռնարկատիրական գործունեության աջակցության տրամադրում ծրագրի ուսուցման կազմակերպման և խորհրդատվական ծառայություններ</t>
  </si>
  <si>
    <t xml:space="preserve"> Հաշմանդամություն ունեցող անձանց ծառայությունների մատուցում զբաղվածության աջակցման կենտրոնում</t>
  </si>
  <si>
    <t xml:space="preserve"> Աշխատաշուկայում անմրցունակ անձանց փոքր ձեռնարկատիրական գործունեության աջակցության տրամադրում</t>
  </si>
  <si>
    <t xml:space="preserve"> Աշխատաշուկայում անմրցունակ անձանց աշխատանքի տեղավորման դեպքում գործատուին աշխատավարձի մասնակի փոխհատուցում և հաշմանդամություն ունեցող անձին ուղեկցողի համար դրամական օգնության տրամադրում</t>
  </si>
  <si>
    <t xml:space="preserve"> Գործազուրկին այլ վայրում աշխատանքի տեղավորման աջակցության տրամադրում</t>
  </si>
  <si>
    <t xml:space="preserve"> Ձեռք բերած մասնագիտությամբ մասնագիտական աշխատանքային փորձ ձեռք բերելու համար գործազուրկներին աջակցության տրամադրում</t>
  </si>
  <si>
    <t xml:space="preserve"> Աշխատաշուկայում անմրցունակ անձանց աշխատանքի տեղավորման դեպքում գործատուին միանվագ փոխհատուցման տրամադրում</t>
  </si>
  <si>
    <t xml:space="preserve"> Սեզոնային զբաղվածության խթանման միջոցով գյուղացիական տնտեսությանն աջակցության տրամադրում</t>
  </si>
  <si>
    <t xml:space="preserve"> 12008</t>
  </si>
  <si>
    <t xml:space="preserve"> Գործազուրկների՝ աշխատանաքից ազատման ռիսկ ունեցող՝ ինչպես նաև ազատազրկման ձևով պատիժը կրելու ավարտին վեց ամիս մնացած աշխատանք փնտրող անձանց կրթաթոշակի տրամադրում</t>
  </si>
  <si>
    <t xml:space="preserve"> 12009</t>
  </si>
  <si>
    <t xml:space="preserve"> Մինչև երեք տարեկան երեխայի խնամքի արձակուրդում գտնվող անձանց՝ երեխայի մինչև երկու տարին լրանալը աշխատանքի վերադառնալու դեպքում՝ երեխայի խնամքն աշխատանքին զուգահեռ կազմակերպելու համար աջակցության տրամադրում</t>
  </si>
  <si>
    <t xml:space="preserve"> 12010</t>
  </si>
  <si>
    <t xml:space="preserve"> Աշխատաշուկայում անմրցունակ և մասնագիտություն չունեցող երիտասարդ մայրերի համար գործատուի մոտ մասնագիտական ուսուցման կազմակերպում</t>
  </si>
  <si>
    <t xml:space="preserve"> 12011</t>
  </si>
  <si>
    <t xml:space="preserve"> Վարձատրվող հասարակական աշխատանքների կազմակերպման միջոցով գործազուրկների ժամանակավոր զբաղվածության ապահովում</t>
  </si>
  <si>
    <t xml:space="preserve"> 12013</t>
  </si>
  <si>
    <t xml:space="preserve"> Աշխատաշուկայում անմրցունակ անձանց անասնապահությամբ զբաղվելու համար աջակցության տրամադրում</t>
  </si>
  <si>
    <t xml:space="preserve"> Մասնագիտական կողմնորոշման՝ համակարգի մեթոդաբանության ապահովման և կադրերի վերապատրաստման ծառայություններ</t>
  </si>
  <si>
    <t xml:space="preserve"> Բնակարանային ապահովում</t>
  </si>
  <si>
    <t xml:space="preserve"> Զոհված (մահացած) առաջին՝ երկրորդ և երրորդ կարգի հաշմանդամ զինծառայողների անօթևան ընտանիքներին բնակարանով ապահովում և բնակարանային պայմանների բարելավում</t>
  </si>
  <si>
    <t xml:space="preserve"> Զինծառայողներին,  ՀՄՊ մասնակիցներին, այլ պետություններում մարտական գործողությունների մասնակիցներին, զոհված (մահացած) զինծառայողի ընտանիքի անդամներին, ընտանիքներին տրվող պարգևավճարներ</t>
  </si>
  <si>
    <t xml:space="preserve"> Վետերանների պատվովճարներ</t>
  </si>
  <si>
    <t xml:space="preserve"> «ՎՏԲ- Հայաստան» ՓԲԸ-ում ավանդատու հանդիսացող քաղաքացիների՝ որպես նախկին ԽՍՀՄ Խնայբանկի ՀԽՍՀ հանրապետական բանկում մինչև 1993 թվականի հունիսի 10-ը ներդրված դրամական ավանդների դիմաց փոխհատուցում</t>
  </si>
  <si>
    <t xml:space="preserve"> Համայնքային ենթակայության սոցիալական ծառայությունների կողմից սոցիալական աջակցության քաղաքականության իրականացման ապահովում</t>
  </si>
  <si>
    <t xml:space="preserve"> Սոցիալական պաշտպանության առանձին  ծրագրերի իրականացման ապահովում</t>
  </si>
  <si>
    <t xml:space="preserve"> Համաշխարհային բանկի աջակցությամբ իրականացվող սոցիալական պաշտպանության ոլորտի վարչարարության երկրորդ ծրագիր</t>
  </si>
  <si>
    <t xml:space="preserve"> 32001</t>
  </si>
  <si>
    <t xml:space="preserve"> Համաշխարհային բանկի աջակցությամբ իրականացվող  Սոցիալական պաշտպանության ոլորտի վարչարարության երկրորդ  ծրագրի շրջանակներում շենքերի և շինությունների հիմնանորոգում</t>
  </si>
  <si>
    <t xml:space="preserve"> 32002</t>
  </si>
  <si>
    <t xml:space="preserve"> Համաշխարհային բանկի աջակցությամբ իրականացվող Սոցիալական պաշտպանության վարչարարության երկրորդ ծրագրի շրջանակներում սարքավորումների՝ ծրագրային ապահովման և աշխատանքային միջավայրի արդիականացում</t>
  </si>
  <si>
    <t xml:space="preserve"> Զոհված՛ հետմահու «Հայաստանի ազգային հերոս»  ՀՀ բարձրագույն կոչում ստացած կամ «Մարտական խաչ» շքանշանով պարգևատրված անձի ընտանիքին պարգևավճարի տրամադրման ապահովում</t>
  </si>
  <si>
    <t xml:space="preserve"> Ընտանիքի կենսամակարդակի բարձրացմանն ուղղված նպաստների իրականացման ապահովում</t>
  </si>
  <si>
    <t xml:space="preserve"> Ընտանիքի կենսամակարդակի բարձրացմանն ուղղված նպաստների տրամադրման համար անհրաժեշտ ձևաթղթերի տպագրություն</t>
  </si>
  <si>
    <t xml:space="preserve"> Պետական հիմնարկների և կազմակերպությունների աշխատողների սոցիալական փաթեթով ապահովում</t>
  </si>
  <si>
    <t xml:space="preserve"> Մինչև 2 տարեկան երեխայի խնամքի նպաստի տրամադրման ապահովում</t>
  </si>
  <si>
    <t xml:space="preserve"> Ժամանակավոր անաշխատունակության թերթիկների տպագրություն</t>
  </si>
  <si>
    <t xml:space="preserve"> Ժամանակավոր անաշխատունակության դեպքում նպաստ</t>
  </si>
  <si>
    <t xml:space="preserve"> Սեզոնային զբաղվածության խթանման միջոցով գյուղացիական տնտեսության աջակցության իրականացման ապահովում</t>
  </si>
  <si>
    <t xml:space="preserve"> Վարձատրվող հասարակական աշխատանքների իրականացման ապահովում</t>
  </si>
  <si>
    <t xml:space="preserve"> Կենսաթոշակների և այլ դրամական վճարների տրամադրման տեղեկատվական միասնական համակարգերի սպասարկում և շահագործում</t>
  </si>
  <si>
    <t xml:space="preserve"> Կենսաթոշակների և այլ դրամական վճարների իրականացման ապահովում</t>
  </si>
  <si>
    <t xml:space="preserve"> Կենսաթոշակների ձևաթղթերի տպագրություն</t>
  </si>
  <si>
    <t xml:space="preserve"> Կենսաթոշակային համակարգի հանրային իրազեկման աշխատանքներ</t>
  </si>
  <si>
    <t xml:space="preserve"> Հանրային իրազեկման միջոցառումների իրականացում</t>
  </si>
  <si>
    <t xml:space="preserve"> Սոցիալական պաշտպանության ոլորտի տեղեկատվական համակարգի սպասարկման (կատարելագործման)՝ շահագործման և տեղեկատվության տրամադրման ծառայություններ</t>
  </si>
  <si>
    <t xml:space="preserve"> Մարդկանց թրաֆիքինգի (և/կամ) շահագործման զոհերին միանվագ դրամական փոխհատուցման տրամադրում</t>
  </si>
  <si>
    <t xml:space="preserve"> Մեթոդաբանական ձեռնարկների մշակում՝ հետազոտությունների անցկացում և սոցիալական ապահովության ոլորտի կադրերի վերապատրաստում</t>
  </si>
  <si>
    <t xml:space="preserve"> Հաշմանդամություն ունեցող անձանց մատուցվող ծառայությունների ծրագրի իրականացման ապահովում</t>
  </si>
  <si>
    <t xml:space="preserve"> Մինչև 1993 թվականի հունիսի 10-ը ներդրված ավանդների դիմաց փոխհատուցման միջոցառման իրականացման ապահովում</t>
  </si>
  <si>
    <t xml:space="preserve"> ՀՀ ՊՆ՝ ՀՀ ԿԱ ԱԱԾ կրտսեր՝ միջին՝ ավագ և ՀՀ ԿԱ ՀՀ ոստիկանության միջին՝ ավագ՝ գլխավոր սպայական անձնակազմին սոցիալական աջակցություն </t>
  </si>
  <si>
    <t xml:space="preserve"> Երկրաշարժի հետևանքով անօթևան մնացած ընտանիքների բնակարանային ապահովում</t>
  </si>
  <si>
    <t xml:space="preserve"> ԱՊՀ տարածքում Հայրենական մեծ պատերազմի հաշմանդամների և մասնակիցների օդային տրանսպորտով մատուցվող ծառայությունների դիմաց փոխհատուցում</t>
  </si>
  <si>
    <t>Ընդամենը ՀՀ ԱՍՀՆ որպես ԲԳԿ</t>
  </si>
  <si>
    <t xml:space="preserve"> Պարգևավճարներ և պատվովճարներ </t>
  </si>
  <si>
    <t xml:space="preserve"> Անապահով սոցիալական խմբերին աջակցություն </t>
  </si>
  <si>
    <t xml:space="preserve"> Սոցիալական փաթեթների ապահովում </t>
  </si>
  <si>
    <t xml:space="preserve"> Խնամքի ծառայություններ 18 տարեկանից բարձր տարիքի անձանց </t>
  </si>
  <si>
    <t xml:space="preserve"> Ժողովրդագրական վիճակի բարելավում </t>
  </si>
  <si>
    <t xml:space="preserve"> Սոցիալական աջակցություն անաշխատունակության դեպքում </t>
  </si>
  <si>
    <t xml:space="preserve"> Զբաղվածության ծրագիր </t>
  </si>
  <si>
    <t xml:space="preserve"> Կենսաթոշակային ապահովություն </t>
  </si>
  <si>
    <t xml:space="preserve">Սոցիալական պաշտպանության ոլորտի զարգացման ծրագիր </t>
  </si>
  <si>
    <t xml:space="preserve"> Հաշմանդամություն ունեցող անձանց աջակցություն </t>
  </si>
  <si>
    <t xml:space="preserve"> Ավանդների փոխհատուցում </t>
  </si>
  <si>
    <t xml:space="preserve">Սոցիալական ապահովություն </t>
  </si>
  <si>
    <t xml:space="preserve"> Սոցիալական պաշտպանության համակարգի բարեփոխումներ </t>
  </si>
  <si>
    <t>Ծրագրային դասիչը</t>
  </si>
  <si>
    <t>Ծրագիր /Միջոցառում</t>
  </si>
  <si>
    <t>2022թ.</t>
  </si>
  <si>
    <t>Սոցիալական շտապ օգնություն</t>
  </si>
  <si>
    <t xml:space="preserve"> Տեսողության խնդիրներ ունեցող անձանց սոցիալ-հոգեբանական վերականգնում</t>
  </si>
  <si>
    <t>Ընտանիքում բռնության ենթարկված անձանց ապաստարանի ծառայություններ</t>
  </si>
  <si>
    <t>Ընտանիքում բռնության ենթարկվածների ժամանակավոր աջակցություն</t>
  </si>
  <si>
    <t xml:space="preserve">Ընտանեկան բռնության ենթարկված անձանց աջակցության կենտրոնների  ծառայություններ
</t>
  </si>
  <si>
    <t xml:space="preserve">Երեխաների խնամքի ցերեկային ծառայությունների տրամադրում   </t>
  </si>
  <si>
    <t>   Տնային խնամքի ծառայություններ հոգեկան առողջության խնդիրներ ունեցող անձանց համար</t>
  </si>
  <si>
    <t>ՀՀ 2019թ. Բյուջե</t>
  </si>
  <si>
    <t xml:space="preserve">Հաշմանդամություն ունեցող անձանց սոցիալ-հոգեբանական աջակցություն ցերեկային կենտրոնում  </t>
  </si>
  <si>
    <t>Աուտիզմ ունեցող անձանց սոցիալ-հոգեբանական աջակցություն ցերեկային կենտրոնում</t>
  </si>
  <si>
    <t xml:space="preserve">Պետական հավաստագրերով աջակցող միջոցների տրամադրում </t>
  </si>
  <si>
    <t xml:space="preserve">Մտավոր հաշմանդամություն ունեցող անձանց ցերեկային սոցիալ-վերականգնողական ծառայություններ  </t>
  </si>
  <si>
    <t xml:space="preserve"> Ընտանիքներին, կանանց և երեխաներին աջակցություն </t>
  </si>
  <si>
    <t xml:space="preserve"> Սոցիալական պաշտպանության բնագավառում պետական քաղաքականության մշակում, ծրագրերի համակարգում և մոնիթորինգ </t>
  </si>
  <si>
    <t>Սոցիալական հոգածության ցերեկային կենտրոնների երեխաներին սոցիալական ծառայությունների տրամադրում</t>
  </si>
  <si>
    <t xml:space="preserve">Թրաֆիքինգի և շահագործման, սեռական բռնության ենթարկված անձանց սոցիալ-հոգեբանական վերականգնողական ծառայություններ  </t>
  </si>
  <si>
    <t>Տարեցներին և հաշմանդամություն ունեցող անձանց տնային պայմաններում խնամքի ծառայություններ</t>
  </si>
  <si>
    <t xml:space="preserve">Տարեցներին, հաշմանդամություն ունեցող անձանց ցերեկային խնամքի ծառայություններ </t>
  </si>
  <si>
    <t xml:space="preserve">Տարեցների շուրջօրյա խնամք ծառայություններ </t>
  </si>
  <si>
    <t>Անօթևան մարդկանց համար ժամանակավոր օթևանի տրամադրման ծառայություններ</t>
  </si>
  <si>
    <t xml:space="preserve"> Սոցիալական բնակարանային ֆոնդի սպասարկման ծառայություններ</t>
  </si>
  <si>
    <t>Մտավոր խնդիրներ ունեցող անձանց  շուրջօրյա խնամքի ծառայություններ</t>
  </si>
  <si>
    <t>Հոգեկան առողջության խնդիրներ ունեցող անձանց շուրջօրյա խնամքի ծառայություններ</t>
  </si>
  <si>
    <t>Հատուկ խմբերին դասված որոշակի կատեգորիայի անձանց կացարանով ապահովման ծառայություններ</t>
  </si>
  <si>
    <t>Սոցիալական դեպքի վարման ծառայության ձեռք բերում</t>
  </si>
  <si>
    <t>Սոցիալական պաշտպանության բնագավառի պետական քաղաքականության մշակման« ծրագրերի համակարգման և մոնիթորինգի ծառայություններ</t>
  </si>
  <si>
    <t>Անավարտ շինարարության բնակարանաշինարարական կոոպերատիվների փայատերերի կողմից Խորհրդային Միության ռուբլով վճարված գումարի արժեզրկումից փայատերերի կրած կորուստների դիմաց դրամկան օգնության տրամադրում</t>
  </si>
  <si>
    <t>Երիտասարդ և երեխա ունեցող ընտանիքների բնակարանային ապահովման աջակցություն</t>
  </si>
  <si>
    <t xml:space="preserve">ՀՀ ՍՈՑԻԱԼԱԿԱՆ ՊԱՇՏՊԱՆՈՒԹՅԱՆ ԲՆԱԳԱՎԱՌԻ ՆԱԽԱՐԱՐՈՒԹՅԱՆ ՄԻՋՈՑՈՎ ԻՐԱԿԱՆԱՑՎՈՂ 2020Թ. ԲՅՈՒՋԵՏԱՅԻՆ ՆԱԽԱԳԻԾ ԳՈՐԾՈՂ ԾՐԱԳՐԵՐԻ ԳԾՈՎ  </t>
  </si>
  <si>
    <t>Բնակչության սոցիալական պաշտպանության հաստատությունների շրջանավարտների բնակարանների վարձակալություն</t>
  </si>
  <si>
    <t xml:space="preserve"> Հաշմանդամություն ունեցող երեխաների ծնողների համար դասընթացների կազմակերպում
</t>
  </si>
  <si>
    <t>Հայաստանի Հանրապետության Մանկատան շրջանավարտներին բնակարանի ապահովում</t>
  </si>
  <si>
    <t xml:space="preserve"> ՀՀ երեխաների շուրջօրյա խնամք և պաշտպանություն իրականացնող հաստատություններում խնամվող և հաստատությունում հայտնվելու ռիսկի խմբում գտնվող երեխաների ընտանիք վերադարձնելու և մուտքը հաստատություններ կանխարգելելու ծառայություններ,  </t>
  </si>
  <si>
    <t xml:space="preserve">Կենսաբանական ընտանիք տեղափոխված և հաստատություն մուտքը կանխարգելված երեխաների ընտանիքների  բնաիրային օգնության փաթեթի տրամադրում </t>
  </si>
  <si>
    <t>ՀՀ 2020թ. Հաստատված ՄԺԾԾ 10.072019 N 900-Ն որոշում ՄԺԾԾ 20-21</t>
  </si>
  <si>
    <t>2020թ.</t>
  </si>
  <si>
    <t>2021թ.</t>
  </si>
  <si>
    <t>2023թ.</t>
  </si>
  <si>
    <t>Ընդամենը</t>
  </si>
  <si>
    <t>Աշխատողների աշխատավարձեր և հավելավճարներ</t>
  </si>
  <si>
    <t xml:space="preserve"> Քաղաքացիական, դատական և պետական ծառայողների պարգևատրում</t>
  </si>
  <si>
    <t>Էներգետիկ ծառայություններ</t>
  </si>
  <si>
    <t>Կոմունալ ծառայություններ</t>
  </si>
  <si>
    <t>Կապի ծառայություններ</t>
  </si>
  <si>
    <t>Ապահովագրական ծախսեր</t>
  </si>
  <si>
    <t>Գույքի և սարքավորումների վարձակալություն</t>
  </si>
  <si>
    <t>Գործուղումների և շրջագայութոյւնների ծախսեր</t>
  </si>
  <si>
    <t>Տեղեկատվական ծառայություններ</t>
  </si>
  <si>
    <t>Ներկայացուցչական ծախսեր</t>
  </si>
  <si>
    <t>Ընդհանուր բնույթի այլ ծառայություններ</t>
  </si>
  <si>
    <t>Մասնագիտական ծառայություններ</t>
  </si>
  <si>
    <t>Շենքերի և կառույցներիընթացիկ նորոգում</t>
  </si>
  <si>
    <t>Մեքենաների և սարքավորումների ընթացիկ նորոգում</t>
  </si>
  <si>
    <t>Գրասենյակային նյութեր և հագուստ</t>
  </si>
  <si>
    <t>Տրանսպորտային նյութեր</t>
  </si>
  <si>
    <t>Կենցաղային և հանրային սննդի նյութեր/մաքրիչ նյութեր, հիգենիկ նյութեր,սնունդ և ըմպելիք/</t>
  </si>
  <si>
    <t>Հատուկ նպատակային այլ նյութեր</t>
  </si>
  <si>
    <t>Սուբսիդիաներ ոչ ֆինանսական պետական կազմակերպություններին</t>
  </si>
  <si>
    <t>Սուբսիդիաներ ոչ պետական ոչ ֆինանսական կազմակերպություններին</t>
  </si>
  <si>
    <t>Ընթացիկ դրամաշնորհներ միջազգային կազմակերպություններին</t>
  </si>
  <si>
    <t>Ընթացիկ դրամաշնորհներ պետական կառավարման հատվածին</t>
  </si>
  <si>
    <t>Ընթացիկ դրամաշնորհներ պետական և համայնքների ոչ առևտրային կազմակերպություններին</t>
  </si>
  <si>
    <t>Սոցիալական ապահովության բնեղեն նպաստներ ծառայություններ մատուցողներին</t>
  </si>
  <si>
    <t>Մայրության նպաստներ բյուջեից</t>
  </si>
  <si>
    <t>Երեխաների կամ ընտանեկան նպաստներ բյուջեից</t>
  </si>
  <si>
    <t>Գործազրկության նպաստներ բյուջեից</t>
  </si>
  <si>
    <t>Կրթական, մշակութային և սպորտային նպաստներ բյուջեից</t>
  </si>
  <si>
    <t>Այլ նպաստներ բյուջեից</t>
  </si>
  <si>
    <t>Տնային տնտեսություններին ծառայություններ մատուցող` շահույթ չհետապնդող կազմակերպություններին նվիրատվություններ</t>
  </si>
  <si>
    <t>Հարկեր, պարտադիր վճարներև տույժեր</t>
  </si>
  <si>
    <t>Գործառական դասակարգման</t>
  </si>
  <si>
    <t>Բաժին</t>
  </si>
  <si>
    <t xml:space="preserve">Խումբ </t>
  </si>
  <si>
    <t>Դաս</t>
  </si>
  <si>
    <t>X</t>
  </si>
  <si>
    <t>՛09</t>
  </si>
  <si>
    <t>՛02</t>
  </si>
  <si>
    <t>՛01</t>
  </si>
  <si>
    <t>՛06</t>
  </si>
  <si>
    <t>՛04</t>
  </si>
  <si>
    <t>Հավելված N 10. Ամփոփ ֆինանսական պահանջներ ՄԺԾԾ ժամանակահատվածի համար</t>
  </si>
  <si>
    <t>(հազար դրամ)</t>
  </si>
  <si>
    <t>Ծրագիր</t>
  </si>
  <si>
    <t>Միջոցառում</t>
  </si>
  <si>
    <t>Կանխատեսում</t>
  </si>
  <si>
    <t>Հավելված N 9. Արտաքին աղբյուրներից բյուջետային խողովակներով ստացվող նպատակային վարկերի և դրամաշնորհների հաշվին իրականացվելիք ծրագրերը</t>
  </si>
  <si>
    <t>Աղյուսակ 1. Արտաքին աղբյուրներից բյուջետային խողովակներով ստացվող նպատակային վարկերի և դրամաշնորհների հաշվին իրականացվելիք ծախսերը</t>
  </si>
  <si>
    <t>Ծրագրով նախատեսված ամբողջ գումարը</t>
  </si>
  <si>
    <t>Կատարողականն առ. 01.01.2020թ. դրությամբ</t>
  </si>
  <si>
    <t>2019թ. փաստ.</t>
  </si>
  <si>
    <t>2020թ. բյուջե</t>
  </si>
  <si>
    <t>Մնացորդ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</si>
  <si>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</si>
  <si>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</si>
  <si>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2021թ</t>
  </si>
  <si>
    <t>2022թ</t>
  </si>
  <si>
    <t>2023թ</t>
  </si>
  <si>
    <t>Արտաքին միջոցներ</t>
  </si>
  <si>
    <t>ՀՀ կառ. համաֆինանսավորում</t>
  </si>
  <si>
    <t>Վարկային ծրագրեր</t>
  </si>
  <si>
    <t>Աղյուսակ 1.  Ծրագրերի և միջոցառումների գծով ամփոփ ֆինանսական պահանջներ 2021-2023 թթ համար</t>
  </si>
  <si>
    <t>Ծրագրի/միջոցառման անվանումը</t>
  </si>
  <si>
    <t>Նոր նախաձեռնություններ</t>
  </si>
  <si>
    <t>(հազ. դրամ) (+)</t>
  </si>
  <si>
    <t>Պարտադիր ծախսերին դասվող միջոցառումներ</t>
  </si>
  <si>
    <t>Աղյուսակ 2. Հայտով ներկայացված՝ 2021-2023թթ ընդհանուր ծախսերի համեմատությունը ՀՀ 2020թ. պետական բյուջեի և 2020-2022թթ. ՄԺԾԾ հետ</t>
  </si>
  <si>
    <t xml:space="preserve">1. Պետական մարմնի գծով 2020-2021 ՄԺԾԾ-ով հաստատված և 2023թ. համար սահմանված ֆինանսավորման ընդհանուր կողմնորոշիչ  չափաքանակները </t>
  </si>
  <si>
    <t>2. &lt;&lt;ՀՀ 2020թ.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</si>
  <si>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2021-2023 թթ. ՄԺԾԾ համար (տող 3.1 + տող 3.2 + տող 3.3.)</t>
  </si>
  <si>
    <t>3.1 Գոյություն ունեցող ծախսային պարտավորությունների գնահատում 2021-2023 թթ. ՄԺԾԾ համար (առանց ծախսային խնայողությունների վերաբերյալ առաջարկների ներառման)</t>
  </si>
  <si>
    <t>3.2 Ծախսային խնայողությունների գծով առաջարկները (-) նշանով</t>
  </si>
  <si>
    <t>3.3 Նոր նախաձեռնությունների գծով ընդհանուր ծախսերը</t>
  </si>
  <si>
    <t>4. Տարբերությունը ՀՀ 2020թ. պետական բյուջեի համապատասխան ցուցանիշից (տող 3 - տող 2)</t>
  </si>
  <si>
    <t>5. Տարբերությունը 2020-2021 ՄԺԾԾ-ով հաստատված և 2023թ. համար սահմանված ֆինանսավորման կողմնորոշիչ չափաքանակներից (տող 3-տող 1)</t>
  </si>
  <si>
    <r>
      <t>Հավելված N 4.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>Բյուջետային ծրագրերի գծով ամփոփ ծախսերն ըստ բյուջետային ծախսերի տնտեսագիտական դասակարգման հոդվածների</t>
    </r>
  </si>
  <si>
    <t>2019թ փաստ. (հազ. դրամ)</t>
  </si>
  <si>
    <t>2020թ սպասվող (հազ. դրամ)</t>
  </si>
  <si>
    <t>2021 բյուջե (հազ. դրամ)</t>
  </si>
  <si>
    <t>2022թ բյուջե (հազ. դրամ)</t>
  </si>
  <si>
    <t>2023 թ բյուջե (հազ. դրամ)</t>
  </si>
  <si>
    <t>ՀՀ 2019թ. Փաստ</t>
  </si>
  <si>
    <t>՛03</t>
  </si>
  <si>
    <t>՛05</t>
  </si>
  <si>
    <t>՛07</t>
  </si>
  <si>
    <t>2021.թ բյուջետային  հայտ(հազ. դրամ)</t>
  </si>
  <si>
    <t>2022թ բյուջե (հազ. դրամ</t>
  </si>
  <si>
    <t>2023թ բյուջե (հազ. դրամ</t>
  </si>
  <si>
    <t>05</t>
  </si>
  <si>
    <t>01</t>
  </si>
  <si>
    <t>04</t>
  </si>
  <si>
    <t>Պարգևատրումներ, դրամական խրախուսումներ և հատուկ վճարներ</t>
  </si>
  <si>
    <t>Գործառնական և բանկային ծառայությունների ծախսեր</t>
  </si>
  <si>
    <t>Արտասահմանյան գործողումների գծով ծախսեր</t>
  </si>
  <si>
    <t>Համակարգչային ծառայություններ</t>
  </si>
  <si>
    <t>Աշխատակազմի մասնագիտական զարգացման ծառայություններ</t>
  </si>
  <si>
    <t>Կառավարչական ծառայություններ</t>
  </si>
  <si>
    <t>Ընթացիկ սուբվենցիաներ համայնքներին</t>
  </si>
  <si>
    <t>Այլ ընթացիկ դրամաշնորհներ</t>
  </si>
  <si>
    <t>Կապիտալ դրամաշնորհներ պետական կառավարման հատվածին</t>
  </si>
  <si>
    <t>Այլ կապիտալ դրամաշնորհներ</t>
  </si>
  <si>
    <t>Հիվանդության և հաշմանդամության նպաստներ բյուջեից</t>
  </si>
  <si>
    <t>Հուղարկավորության նպաստներ բյուջեից</t>
  </si>
  <si>
    <t>Բնակարանային նպաստներ բյուջեից</t>
  </si>
  <si>
    <t>Կենսաթոշակներ</t>
  </si>
  <si>
    <t>Դատարանների կողմից նշանակված տույժեր և տուգանքներ</t>
  </si>
  <si>
    <t>Այլ ծախսեր</t>
  </si>
  <si>
    <t>Շենքերի և շինությունների կառուցում</t>
  </si>
  <si>
    <t>Շենքերի և շինությունների կապիտալ վերանորոգում</t>
  </si>
  <si>
    <t>Այլ մեքենաներ և սարքավորումներ</t>
  </si>
  <si>
    <t>Ոչ նյութական հիմնական միջոցներ</t>
  </si>
  <si>
    <t>Նախագծահետազոտական ծախսեր</t>
  </si>
  <si>
    <t>2019թ. բյուջե</t>
  </si>
  <si>
    <t xml:space="preserve"> Սոցիալական պաշտպանության համակարգի բարեփոխումներ</t>
  </si>
  <si>
    <t>ԸՆԴԱՄԵՆԸ ԾԱԽՍԵՐ</t>
  </si>
  <si>
    <t>ԸՆԹԱՑԻԿ ԾԱԽՍԵՐ</t>
  </si>
  <si>
    <t>ԱՅԼ ԾԱԽՍԵՐ</t>
  </si>
  <si>
    <t>Համաշխարհային բանկի աջակցությամբ իրականացվող  Սոցիալական պաշտպանության ոլորտի վարչարարության երկրորդ  ծրագրի շրջանակներում շենքերի և շինությունների հիմնանորոգում</t>
  </si>
  <si>
    <t>ՈՉ ՖԻՆԱՆՍԱԿԱՆ ԱԿՏԻՎԵՐԻ ԳԾՈՎ ԾԱԽՍԵՐ</t>
  </si>
  <si>
    <t>ՀԻՄՆԱԿԱՆ ՄԻՋՈՑՆԵՐ</t>
  </si>
  <si>
    <t>ՇԵՆՔԵՐ ԵՎ ՇԻՆՈՒԹՅՈՒՆՆԵՐ</t>
  </si>
  <si>
    <t>ՄԵՔԵՆԱՆԵՐ ԵՎ ՍԱՐՔԱՎՈՐՈՒՄՆԵՐ</t>
  </si>
  <si>
    <t>Այլ մեքենաներ  և սարքավորումներ</t>
  </si>
  <si>
    <t xml:space="preserve">[1] Բացել բյուջետային ծախսերը ըստ բյուջետային ծախսերի տնտեսագիտական դասակարգման առանձին կատեգորիաների մակարդակով </t>
  </si>
  <si>
    <t>Հավելված N 11. Արտաքին աղբյուրներից բյուջետային խողովակներով ստացվող նպատակային վարկերի և դրամաշնորհների հաշվին իրականացվելիք ծրագրերի գծով 2021թ. ամփոփ բյուջետային ֆինանսավորումը</t>
  </si>
  <si>
    <t>Աղյուսակ 1. Արտաքին աղբյուրներից բյուջետային խողովակներով ստացվող նպատակային վարկերի և դրամաշնորհների հաշվին 2021թ. իրականացվելիք ծախսերը</t>
  </si>
  <si>
    <t>Կատարողականն առ. 01.01.2019թ. դրությամբ</t>
  </si>
  <si>
    <t xml:space="preserve">2020թ. սպասողական </t>
  </si>
  <si>
    <t>Ծրագրի գծով 2021-2023թթ ՄԺԾԾ-ով 2020թ. համար նախատեսված չափաքանակները (գոյություն ունեցող պարտավորություններ)</t>
  </si>
  <si>
    <t>2021թ. բյուջետային հայտ</t>
  </si>
  <si>
    <t>Հայտի և 2020-2022թթ ՄԺԾԾ-ով 2020թ. համար նախատեսված չափաքանակի տարբերության պարզաբանումը</t>
  </si>
  <si>
    <t>Համաշխարհային բանկի աջակցությամբ իրականացվող սոցիալական պաշտպանության ոլորտի վարչարարության երկրորդ ծրագիր</t>
  </si>
  <si>
    <t>......</t>
  </si>
  <si>
    <t>Աղյուսակ 2. Արտաքին աղբյուրներից բյուջետային խողովակներով ստացվող նպատակային վարկային և դրամաշնորհային ծրագրերի 2021 թվականի ամփոփ բյուջետային ֆինանսավորման հայտը (ըստ եռամսյակային բաշխումների)</t>
  </si>
  <si>
    <t>Առաջին եռամսյակ</t>
  </si>
  <si>
    <t>Երկրորդ եռամսյակ</t>
  </si>
  <si>
    <t>Երրորդ եռամսյակ</t>
  </si>
  <si>
    <t>Չորրորդ եռամսյակ</t>
  </si>
  <si>
    <t>Տարի (ՀՀ դրամ)</t>
  </si>
  <si>
    <t>Տարի (ԱՄՆ դոլար)</t>
  </si>
  <si>
    <t>ՀՀ կառ. Համաֆինանսավորում</t>
  </si>
  <si>
    <t>03</t>
  </si>
  <si>
    <r>
      <t>Հավելված N 5.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>Բյուջետային ծրագրերի գծով ծախսերի բաշխումն ըստ բյուջետային ծախսերի գործառական դասակարգման տարրերի</t>
    </r>
  </si>
  <si>
    <t>Միջոցառման գծով ամփոփ ծախսերը (հազ. դրամ)</t>
  </si>
  <si>
    <t>Ծախսային խնայողության գծով ամփոփ առաջարկը (հազ. դրամ) (-)</t>
  </si>
  <si>
    <t>Գոյություն ունեցող պարտավորությունների  գծով հաշվարկված (ճշգրտված) ծախսերը(հազ. դրամ)</t>
  </si>
  <si>
    <t>Հայեցողական ծախսերին դասվող միջոցառումներ, այդ թվում՝</t>
  </si>
  <si>
    <t>Շարունակական բնույթի հայեցողական ծախսերին դասվող միջոցառումներ, այդ թվում՝</t>
  </si>
  <si>
    <t>1 ԱՄՆ դոլար</t>
  </si>
  <si>
    <t>=</t>
  </si>
  <si>
    <t>Հոգեկան առողջության խնդիրներ ունեցող անձանց շուրջօրյա  խնամքի  ծառայություններ համայնքահենք փոքր խմբային տներում</t>
  </si>
  <si>
    <t>Մտավոր խնդիրներ ունեցող անձանց շուրջօրյա խնամքի ծառայություններ համայնքահենք փոքր խմբային տներում</t>
  </si>
  <si>
    <t>Թեժ գծի ծառայություններ</t>
  </si>
  <si>
    <t xml:space="preserve"> Երեխաների շուրջօրյա խնամքի բնակչության սոցիալական պաշտպանության հաստատությունների շրջանավարտներին աջակցություն և խորհրդատվություն</t>
  </si>
  <si>
    <t>Բնակարանային շինարարություն (ՀՀ Արագածոտնի, Շիրակի և Լոռու մարզերում բազմաբնակարան շենքերի կառուցում)</t>
  </si>
  <si>
    <t>Համալիր սոցիալական աջակցության տարածքային կենտրոնների աշխատողների աջակցության ծախսերի փոխհատուցում</t>
  </si>
  <si>
    <t>Միայնակ տարեցների և հաշմանդամների տնային պայմաններում սոցիալական սպասարկում</t>
  </si>
  <si>
    <t>Հավելված N 6. Նոր նախաձեռնությունների ֆինանսավորման աղբյուրները (ամփոփ) և առաջնահերթությունները</t>
  </si>
  <si>
    <t>Աղյուսակ 1. Նոր նախաձեռնությունների ֆինանսավորման աղբյուրները (ամփոփ)</t>
  </si>
  <si>
    <t xml:space="preserve">     (հազար դրամներով)</t>
  </si>
  <si>
    <t xml:space="preserve">Նոր նախաձեռնությունների ֆինանսավորման այլ աղբյուրներ(տող 2.1 + տող 2.2.) </t>
  </si>
  <si>
    <t>Այլ աղբյուրներից ակնկալվող ֆինանսավորում</t>
  </si>
  <si>
    <t>Այլ ծրագրերից ակնկալվող ծախսային խնայողություններ</t>
  </si>
  <si>
    <t>Նոր նախաձեռնությունների զուտ ազդեցությունը պետական բյուջեի վրա (ընդհանուր ծախս` հանած եկամտի այլընտրանքային աղբյուրներ և/կամ այլ ծրագրերից խնայողություններ)(տող 1 – տող 2)</t>
  </si>
  <si>
    <t>Համալիր սոցիալական ծառայության տարածքային կենտրոնների աշխատողների այցելության ծախսերի փոխհատուցում</t>
  </si>
  <si>
    <t>Աղյուսակ 2. Նոր նախաձեռնությունների միջև առաջնահերթությունները</t>
  </si>
  <si>
    <t>2021թ (հազ. դրամ)</t>
  </si>
  <si>
    <t>2022թ (հազ. դրամ)</t>
  </si>
  <si>
    <t>2023թ (հազ. դրամ)</t>
  </si>
  <si>
    <t>Հայեցողական ծախսերին առնչվող նոր նախաձեռնություններ</t>
  </si>
  <si>
    <t>նոր դասիչ</t>
  </si>
  <si>
    <t>նոր  դասիչ</t>
  </si>
  <si>
    <t>Սոցիապապես անապոհվ և խոցելի խմբերին վերականգնողական օգնության տրամադրում</t>
  </si>
  <si>
    <t>Սոցիալապես անապահով անօթևան ընտանիքներին բնակարանի վարձակալության վարձավճարի մասնակի հատուցման տրամադրում</t>
  </si>
  <si>
    <t xml:space="preserve">Անապահով սոցիալական խմբերին աջակցություն </t>
  </si>
  <si>
    <t>Շարունակական բնույթի հայեցողական ծախսերին դասվող նոր միջոցառումներ, այդ թվում՝</t>
  </si>
  <si>
    <t xml:space="preserve"> 12007</t>
  </si>
  <si>
    <t xml:space="preserve"> Աշխատաշուկայում անմրցունակ անձանց գործատուներին այցելության համար ծախսերի փոխհատուցում</t>
  </si>
  <si>
    <t xml:space="preserve"> Հաշմանդամություն ունեցող անձանց աջակցող տեխնիկական միջոցներով ապահովում և դրանց վերանորոգում</t>
  </si>
  <si>
    <t xml:space="preserve"> Հոգեկան առողջության վերականգնման ծառայություններ</t>
  </si>
  <si>
    <t>Հաշմանդամություն ունեցող անձանց աջակցող միջոցների վերանորոգում</t>
  </si>
  <si>
    <t xml:space="preserve"> Հաշմանդամություն ունեցող և սոցիալապես անապահով անձանց ստացիոնար հիվանդանոցային պայմաններում հոգեկան առողջության  վերականգնում</t>
  </si>
  <si>
    <t>Հաշմանդամություն ունեցող կանանց սոցիալական ներառում</t>
  </si>
  <si>
    <t>Ազգային փոքրամասնություններին պատկանող կանանց իրավունքների        պաշտպանություն</t>
  </si>
  <si>
    <t>Սեռական բռնության ենթարկված կանանց և աղջիկների իրավական  պաշտպանություն</t>
  </si>
  <si>
    <t>Ազատազրկման վայրից վերադարձած կանանց սոցիալական վերականգնում և ինտեգրում</t>
  </si>
  <si>
    <t>Պաշտպանված բնակարանով ապահովում</t>
  </si>
  <si>
    <t>Սոցիալական օգնականի ծառայություններ</t>
  </si>
  <si>
    <t xml:space="preserve"> Գիշերակաց տներում անօթևաններին ծառայությունների տրամադրում</t>
  </si>
  <si>
    <t>Աջակցություն երկարատև անկողնային խնամքի կարիք ունեցող տարեց անդամ ունեցող ընտանիքին</t>
  </si>
  <si>
    <t>Տուբերկուլոզ ունեցող անօթևան  մարդկանց կացարանով ապահովում</t>
  </si>
  <si>
    <t>Անօթևան մարդկանց ընդունիչ-ախտորոշիչ բաժանմունքի ստեղծում</t>
  </si>
  <si>
    <t>Խնամքի կարիք ունեցող տարեց անձին տնային պայմաններում շուրջօրյա խնամքի տրամադրում</t>
  </si>
  <si>
    <t xml:space="preserve">
Խնամքի փոքր տներում բնակվող միայնակ  տարեցներին աջակցություն</t>
  </si>
  <si>
    <t xml:space="preserve">Տարեցի խնամքի կազմակերպում խնամատար ընտանիքում </t>
  </si>
  <si>
    <t>Վարձակալությամբ բնակվող աշխատող միայնակ տարեցներին և հաշմանդամություն ունեցող 18 տարին լրացած անձանց դրամական փոխհատուցման տրամադրում</t>
  </si>
  <si>
    <t>Սոցիալական բնակարանային ֆոնդի  կացարաններում բնակվող միայնակ կենսաթոշակառուներին կոմունալ ծախսերի դիմաց դրամական փոխհատուցում</t>
  </si>
  <si>
    <t xml:space="preserve"> Ցերեկային աջակցության կենտրոններում ծառայությունների մատուցում՝ պետական վկայագրերի միջոցով </t>
  </si>
  <si>
    <t xml:space="preserve">Անկախ ապրելակերպին աջակցող ծառայությունների տրամադրում </t>
  </si>
  <si>
    <t>Խնամակալության նպաստի տրամադրում</t>
  </si>
  <si>
    <t xml:space="preserve"> ՄԺԾԾ  Հայտ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</si>
</sst>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р_._-;\-* #,##0.00_р_._-;_-* &quot;-&quot;??_р_._-;_-@_-"/>
    <numFmt numFmtId="165" formatCode="0.0"/>
    <numFmt numFmtId="166" formatCode="##,##0.0;\(##,##0.0\);\-"/>
    <numFmt numFmtId="167" formatCode="#,##0.0"/>
    <numFmt numFmtId="168" formatCode="_-* #,##0.00_?_._-;\-* #,##0.00_?_._-;_-* &quot;-&quot;??_?_._-;_-@_-"/>
    <numFmt numFmtId="169" formatCode="_-* #,##0.00_-;\-* #,##0.00_-;_-* &quot;-&quot;??_-;_-@_-"/>
    <numFmt numFmtId="170" formatCode="_(* #,##0.0_);_(* \(#,##0.0\);_(* &quot;-&quot;??_);_(@_)"/>
    <numFmt numFmtId="171" formatCode="#,##0.0_);\(#,##0.0\)"/>
    <numFmt numFmtId="172" formatCode="0.0_);\(0.0\)"/>
    <numFmt numFmtId="173" formatCode="#,##0.0_ ;\-#,##0.0\ "/>
    <numFmt numFmtId="174" formatCode="_(* #,##0_);_(* \(#,##0\);_(* &quot;-&quot;??_);_(@_)"/>
  </numFmts>
  <fonts count="141">
    <font>
      <sz val="10"/>
      <name val="Arial Armeni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10"/>
      <name val="Arial Armenian"/>
      <family val="2"/>
    </font>
    <font>
      <sz val="9"/>
      <name val="Arial Armenian"/>
      <family val="2"/>
    </font>
    <font>
      <b/>
      <sz val="10"/>
      <name val="GHEA Grapalat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12"/>
      <name val="Arial Armenian"/>
      <family val="2"/>
    </font>
    <font>
      <b/>
      <sz val="8"/>
      <name val="GHEA Grapalat"/>
      <family val="2"/>
    </font>
    <font>
      <sz val="8"/>
      <name val="GHEA Grapalat"/>
      <family val="2"/>
    </font>
    <font>
      <b/>
      <sz val="8"/>
      <name val="GHEA Grapalat"/>
      <family val="3"/>
    </font>
    <font>
      <b/>
      <i/>
      <sz val="10"/>
      <name val="GHEA Grapalat"/>
      <family val="3"/>
    </font>
    <font>
      <b/>
      <sz val="18"/>
      <color theme="3"/>
      <name val="Cambria"/>
      <family val="2"/>
      <scheme val="major"/>
    </font>
    <font>
      <sz val="10"/>
      <name val="GHEA Grapalat"/>
      <family val="3"/>
    </font>
    <font>
      <sz val="11"/>
      <color theme="1"/>
      <name val="Times Armenian"/>
      <family val="2"/>
    </font>
    <font>
      <b/>
      <sz val="15"/>
      <color theme="3"/>
      <name val="Times Armenian"/>
      <family val="2"/>
    </font>
    <font>
      <b/>
      <sz val="13"/>
      <color theme="3"/>
      <name val="Times Armenian"/>
      <family val="2"/>
    </font>
    <font>
      <b/>
      <sz val="11"/>
      <color theme="3"/>
      <name val="Times Armenian"/>
      <family val="2"/>
    </font>
    <font>
      <sz val="11"/>
      <color rgb="FF006100"/>
      <name val="Times Armenian"/>
      <family val="2"/>
    </font>
    <font>
      <sz val="11"/>
      <color rgb="FF9C0006"/>
      <name val="Times Armenian"/>
      <family val="2"/>
    </font>
    <font>
      <sz val="11"/>
      <color rgb="FF9C6500"/>
      <name val="Times Armenian"/>
      <family val="2"/>
    </font>
    <font>
      <sz val="11"/>
      <color rgb="FF3F3F76"/>
      <name val="Times Armenian"/>
      <family val="2"/>
    </font>
    <font>
      <b/>
      <sz val="11"/>
      <color rgb="FF3F3F3F"/>
      <name val="Times Armenian"/>
      <family val="2"/>
    </font>
    <font>
      <b/>
      <sz val="11"/>
      <color rgb="FFFA7D00"/>
      <name val="Times Armenian"/>
      <family val="2"/>
    </font>
    <font>
      <sz val="11"/>
      <color rgb="FFFA7D00"/>
      <name val="Times Armenian"/>
      <family val="2"/>
    </font>
    <font>
      <b/>
      <sz val="11"/>
      <color theme="0"/>
      <name val="Times Armenian"/>
      <family val="2"/>
    </font>
    <font>
      <sz val="11"/>
      <color rgb="FFFF0000"/>
      <name val="Times Armenian"/>
      <family val="2"/>
    </font>
    <font>
      <i/>
      <sz val="11"/>
      <color rgb="FF7F7F7F"/>
      <name val="Times Armenian"/>
      <family val="2"/>
    </font>
    <font>
      <b/>
      <sz val="11"/>
      <color theme="1"/>
      <name val="Times Armenian"/>
      <family val="2"/>
    </font>
    <font>
      <sz val="11"/>
      <color theme="0"/>
      <name val="Times Armenian"/>
      <family val="2"/>
    </font>
    <font>
      <b/>
      <sz val="9"/>
      <name val="GHEA Grapalat"/>
      <family val="3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Armenian"/>
      <family val="2"/>
    </font>
    <font>
      <sz val="10"/>
      <color indexed="62"/>
      <name val="Calibri"/>
      <family val="2"/>
      <charset val="204"/>
    </font>
    <font>
      <b/>
      <sz val="10"/>
      <color indexed="63"/>
      <name val="Calibri"/>
      <family val="2"/>
      <charset val="204"/>
    </font>
    <font>
      <b/>
      <sz val="10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Calibri"/>
      <family val="2"/>
      <charset val="204"/>
    </font>
    <font>
      <sz val="10"/>
      <color indexed="20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52"/>
      <name val="Calibri"/>
      <family val="2"/>
      <charset val="204"/>
    </font>
    <font>
      <sz val="10"/>
      <color indexed="8"/>
      <name val="MS Sans Serif"/>
      <family val="2"/>
      <charset val="204"/>
    </font>
    <font>
      <sz val="10"/>
      <color indexed="10"/>
      <name val="Calibri"/>
      <family val="2"/>
      <charset val="204"/>
    </font>
    <font>
      <sz val="10"/>
      <color indexed="17"/>
      <name val="Calibri"/>
      <family val="2"/>
      <charset val="204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b/>
      <sz val="11"/>
      <color indexed="63"/>
      <name val="Times Armenian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sz val="11"/>
      <color theme="1"/>
      <name val="Calibri"/>
      <family val="2"/>
      <charset val="1"/>
      <scheme val="minor"/>
    </font>
    <font>
      <u/>
      <sz val="10"/>
      <color indexed="12"/>
      <name val="Arial"/>
      <family val="2"/>
    </font>
    <font>
      <sz val="10"/>
      <name val="Times Armenian"/>
      <family val="1"/>
    </font>
    <font>
      <sz val="11"/>
      <color theme="1"/>
      <name val="Arial Armenian"/>
      <family val="2"/>
    </font>
    <font>
      <sz val="10"/>
      <name val="Arial Unicode"/>
      <family val="2"/>
    </font>
    <font>
      <sz val="8"/>
      <name val="Arial Armenian"/>
      <family val="2"/>
    </font>
    <font>
      <sz val="10"/>
      <color rgb="FF9C6500"/>
      <name val="Calibri"/>
      <family val="2"/>
      <scheme val="minor"/>
    </font>
    <font>
      <sz val="11"/>
      <name val="GHEA Grapalat"/>
      <family val="3"/>
    </font>
    <font>
      <u/>
      <sz val="11"/>
      <color theme="10"/>
      <name val="Calibri"/>
      <family val="2"/>
      <charset val="1"/>
    </font>
    <font>
      <sz val="10"/>
      <name val="Arial"/>
      <family val="2"/>
    </font>
    <font>
      <sz val="12"/>
      <name val="GHEA Grapalat"/>
      <family val="3"/>
    </font>
    <font>
      <sz val="9"/>
      <name val="GHEA Grapalat"/>
      <family val="3"/>
    </font>
    <font>
      <i/>
      <sz val="9"/>
      <name val="GHEA Grapalat"/>
      <family val="3"/>
    </font>
    <font>
      <b/>
      <sz val="12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b/>
      <sz val="12"/>
      <name val="GHEA Grapalat"/>
      <family val="3"/>
    </font>
    <font>
      <sz val="11"/>
      <color theme="1"/>
      <name val="GHEA Grapalat"/>
      <family val="3"/>
    </font>
    <font>
      <i/>
      <sz val="8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GHEA Grapalat"/>
      <family val="3"/>
    </font>
    <font>
      <b/>
      <sz val="10"/>
      <color rgb="FF000000"/>
      <name val="GHEA Grapalat"/>
      <family val="3"/>
    </font>
    <font>
      <i/>
      <sz val="10"/>
      <name val="GHEA Grapalat"/>
      <family val="3"/>
    </font>
    <font>
      <sz val="12"/>
      <color theme="1"/>
      <name val="GHEA Grapalat"/>
      <family val="3"/>
    </font>
    <font>
      <b/>
      <u/>
      <sz val="8"/>
      <name val="GHEA Grapalat"/>
      <family val="3"/>
    </font>
    <font>
      <sz val="11"/>
      <color theme="0"/>
      <name val="GHEA Grapalat"/>
      <family val="3"/>
    </font>
    <font>
      <sz val="8"/>
      <color theme="0"/>
      <name val="GHEA Grapalat"/>
      <family val="3"/>
    </font>
    <font>
      <sz val="12"/>
      <color rgb="FFFF0000"/>
      <name val="GHEA Grapalat"/>
      <family val="3"/>
    </font>
    <font>
      <sz val="10"/>
      <color rgb="FFFF0000"/>
      <name val="Arial Armenian"/>
      <family val="2"/>
    </font>
    <font>
      <b/>
      <i/>
      <sz val="9"/>
      <name val="GHEA Grapalat"/>
      <family val="3"/>
    </font>
  </fonts>
  <fills count="6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89">
    <xf numFmtId="0" fontId="0" fillId="0" borderId="0"/>
    <xf numFmtId="0" fontId="20" fillId="0" borderId="0"/>
    <xf numFmtId="9" fontId="21" fillId="0" borderId="0" applyFont="0" applyFill="0" applyBorder="0" applyAlignment="0" applyProtection="0"/>
    <xf numFmtId="0" fontId="22" fillId="0" borderId="0"/>
    <xf numFmtId="9" fontId="20" fillId="0" borderId="0" applyFont="0" applyFill="0" applyBorder="0" applyAlignment="0" applyProtection="0"/>
    <xf numFmtId="0" fontId="22" fillId="0" borderId="0"/>
    <xf numFmtId="0" fontId="24" fillId="0" borderId="0"/>
    <xf numFmtId="0" fontId="19" fillId="0" borderId="0"/>
    <xf numFmtId="43" fontId="19" fillId="0" borderId="0" applyFont="0" applyFill="0" applyBorder="0" applyAlignment="0" applyProtection="0"/>
    <xf numFmtId="0" fontId="23" fillId="0" borderId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6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20" borderId="0" applyNumberFormat="0" applyBorder="0" applyAlignment="0" applyProtection="0"/>
    <xf numFmtId="0" fontId="28" fillId="4" borderId="0" applyNumberFormat="0" applyBorder="0" applyAlignment="0" applyProtection="0"/>
    <xf numFmtId="0" fontId="29" fillId="21" borderId="1" applyNumberFormat="0" applyAlignment="0" applyProtection="0"/>
    <xf numFmtId="0" fontId="30" fillId="22" borderId="2" applyNumberFormat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36" fillId="8" borderId="1" applyNumberFormat="0" applyAlignment="0" applyProtection="0"/>
    <xf numFmtId="0" fontId="37" fillId="0" borderId="6" applyNumberFormat="0" applyFill="0" applyAlignment="0" applyProtection="0"/>
    <xf numFmtId="0" fontId="38" fillId="23" borderId="0" applyNumberFormat="0" applyBorder="0" applyAlignment="0" applyProtection="0"/>
    <xf numFmtId="0" fontId="23" fillId="0" borderId="0"/>
    <xf numFmtId="1" fontId="45" fillId="0" borderId="0"/>
    <xf numFmtId="1" fontId="45" fillId="0" borderId="0"/>
    <xf numFmtId="0" fontId="44" fillId="0" borderId="0"/>
    <xf numFmtId="1" fontId="45" fillId="0" borderId="0"/>
    <xf numFmtId="0" fontId="23" fillId="0" borderId="0"/>
    <xf numFmtId="0" fontId="18" fillId="0" borderId="0"/>
    <xf numFmtId="0" fontId="22" fillId="0" borderId="0"/>
    <xf numFmtId="0" fontId="22" fillId="0" borderId="0"/>
    <xf numFmtId="0" fontId="23" fillId="24" borderId="7" applyNumberFormat="0" applyFont="0" applyAlignment="0" applyProtection="0"/>
    <xf numFmtId="0" fontId="39" fillId="21" borderId="8" applyNumberFormat="0" applyAlignment="0" applyProtection="0"/>
    <xf numFmtId="0" fontId="43" fillId="0" borderId="0"/>
    <xf numFmtId="0" fontId="43" fillId="0" borderId="0"/>
    <xf numFmtId="0" fontId="43" fillId="0" borderId="0"/>
    <xf numFmtId="0" fontId="40" fillId="0" borderId="0" applyNumberFormat="0" applyFill="0" applyBorder="0" applyAlignment="0" applyProtection="0"/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4" fillId="0" borderId="0"/>
    <xf numFmtId="1" fontId="45" fillId="0" borderId="0"/>
    <xf numFmtId="43" fontId="17" fillId="0" borderId="0" applyFont="0" applyFill="0" applyBorder="0" applyAlignment="0" applyProtection="0"/>
    <xf numFmtId="166" fontId="46" fillId="0" borderId="0" applyFill="0" applyBorder="0" applyProtection="0">
      <alignment horizontal="right" vertical="top"/>
    </xf>
    <xf numFmtId="166" fontId="47" fillId="0" borderId="0" applyFill="0" applyBorder="0" applyProtection="0">
      <alignment horizontal="right" vertical="top"/>
    </xf>
    <xf numFmtId="0" fontId="47" fillId="0" borderId="0">
      <alignment horizontal="left" vertical="top" wrapText="1"/>
    </xf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5" fillId="0" borderId="14" applyNumberFormat="0" applyFill="0" applyAlignment="0" applyProtection="0"/>
    <xf numFmtId="0" fontId="55" fillId="0" borderId="0" applyNumberFormat="0" applyFill="0" applyBorder="0" applyAlignment="0" applyProtection="0"/>
    <xf numFmtId="0" fontId="56" fillId="25" borderId="0" applyNumberFormat="0" applyBorder="0" applyAlignment="0" applyProtection="0"/>
    <xf numFmtId="0" fontId="57" fillId="26" borderId="0" applyNumberFormat="0" applyBorder="0" applyAlignment="0" applyProtection="0"/>
    <xf numFmtId="0" fontId="58" fillId="27" borderId="0" applyNumberFormat="0" applyBorder="0" applyAlignment="0" applyProtection="0"/>
    <xf numFmtId="0" fontId="59" fillId="28" borderId="15" applyNumberFormat="0" applyAlignment="0" applyProtection="0"/>
    <xf numFmtId="0" fontId="60" fillId="29" borderId="16" applyNumberFormat="0" applyAlignment="0" applyProtection="0"/>
    <xf numFmtId="0" fontId="61" fillId="29" borderId="15" applyNumberFormat="0" applyAlignment="0" applyProtection="0"/>
    <xf numFmtId="0" fontId="62" fillId="0" borderId="17" applyNumberFormat="0" applyFill="0" applyAlignment="0" applyProtection="0"/>
    <xf numFmtId="0" fontId="63" fillId="30" borderId="18" applyNumberFormat="0" applyAlignment="0" applyProtection="0"/>
    <xf numFmtId="0" fontId="64" fillId="0" borderId="0" applyNumberFormat="0" applyFill="0" applyBorder="0" applyAlignment="0" applyProtection="0"/>
    <xf numFmtId="0" fontId="52" fillId="31" borderId="19" applyNumberFormat="0" applyFont="0" applyAlignment="0" applyProtection="0"/>
    <xf numFmtId="0" fontId="65" fillId="0" borderId="0" applyNumberFormat="0" applyFill="0" applyBorder="0" applyAlignment="0" applyProtection="0"/>
    <xf numFmtId="0" fontId="66" fillId="0" borderId="20" applyNumberFormat="0" applyFill="0" applyAlignment="0" applyProtection="0"/>
    <xf numFmtId="0" fontId="67" fillId="32" borderId="0" applyNumberFormat="0" applyBorder="0" applyAlignment="0" applyProtection="0"/>
    <xf numFmtId="0" fontId="52" fillId="33" borderId="0" applyNumberFormat="0" applyBorder="0" applyAlignment="0" applyProtection="0"/>
    <xf numFmtId="0" fontId="52" fillId="34" borderId="0" applyNumberFormat="0" applyBorder="0" applyAlignment="0" applyProtection="0"/>
    <xf numFmtId="0" fontId="67" fillId="35" borderId="0" applyNumberFormat="0" applyBorder="0" applyAlignment="0" applyProtection="0"/>
    <xf numFmtId="0" fontId="67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38" borderId="0" applyNumberFormat="0" applyBorder="0" applyAlignment="0" applyProtection="0"/>
    <xf numFmtId="0" fontId="67" fillId="39" borderId="0" applyNumberFormat="0" applyBorder="0" applyAlignment="0" applyProtection="0"/>
    <xf numFmtId="0" fontId="67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67" fillId="43" borderId="0" applyNumberFormat="0" applyBorder="0" applyAlignment="0" applyProtection="0"/>
    <xf numFmtId="0" fontId="67" fillId="44" borderId="0" applyNumberFormat="0" applyBorder="0" applyAlignment="0" applyProtection="0"/>
    <xf numFmtId="0" fontId="52" fillId="45" borderId="0" applyNumberFormat="0" applyBorder="0" applyAlignment="0" applyProtection="0"/>
    <xf numFmtId="0" fontId="52" fillId="46" borderId="0" applyNumberFormat="0" applyBorder="0" applyAlignment="0" applyProtection="0"/>
    <xf numFmtId="0" fontId="67" fillId="47" borderId="0" applyNumberFormat="0" applyBorder="0" applyAlignment="0" applyProtection="0"/>
    <xf numFmtId="0" fontId="67" fillId="48" borderId="0" applyNumberFormat="0" applyBorder="0" applyAlignment="0" applyProtection="0"/>
    <xf numFmtId="0" fontId="52" fillId="49" borderId="0" applyNumberFormat="0" applyBorder="0" applyAlignment="0" applyProtection="0"/>
    <xf numFmtId="0" fontId="52" fillId="50" borderId="0" applyNumberFormat="0" applyBorder="0" applyAlignment="0" applyProtection="0"/>
    <xf numFmtId="0" fontId="67" fillId="51" borderId="0" applyNumberFormat="0" applyBorder="0" applyAlignment="0" applyProtection="0"/>
    <xf numFmtId="0" fontId="67" fillId="52" borderId="0" applyNumberFormat="0" applyBorder="0" applyAlignment="0" applyProtection="0"/>
    <xf numFmtId="0" fontId="52" fillId="53" borderId="0" applyNumberFormat="0" applyBorder="0" applyAlignment="0" applyProtection="0"/>
    <xf numFmtId="0" fontId="52" fillId="54" borderId="0" applyNumberFormat="0" applyBorder="0" applyAlignment="0" applyProtection="0"/>
    <xf numFmtId="0" fontId="67" fillId="55" borderId="0" applyNumberFormat="0" applyBorder="0" applyAlignment="0" applyProtection="0"/>
    <xf numFmtId="0" fontId="47" fillId="0" borderId="0">
      <alignment horizontal="left" vertical="top" wrapText="1"/>
    </xf>
    <xf numFmtId="0" fontId="16" fillId="0" borderId="0"/>
    <xf numFmtId="0" fontId="22" fillId="0" borderId="0"/>
    <xf numFmtId="0" fontId="70" fillId="3" borderId="0" applyNumberFormat="0" applyBorder="0" applyAlignment="0" applyProtection="0"/>
    <xf numFmtId="0" fontId="70" fillId="4" borderId="0" applyNumberFormat="0" applyBorder="0" applyAlignment="0" applyProtection="0"/>
    <xf numFmtId="0" fontId="70" fillId="5" borderId="0" applyNumberFormat="0" applyBorder="0" applyAlignment="0" applyProtection="0"/>
    <xf numFmtId="0" fontId="70" fillId="6" borderId="0" applyNumberFormat="0" applyBorder="0" applyAlignment="0" applyProtection="0"/>
    <xf numFmtId="0" fontId="70" fillId="7" borderId="0" applyNumberFormat="0" applyBorder="0" applyAlignment="0" applyProtection="0"/>
    <xf numFmtId="0" fontId="70" fillId="8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1" borderId="0" applyNumberFormat="0" applyBorder="0" applyAlignment="0" applyProtection="0"/>
    <xf numFmtId="0" fontId="70" fillId="6" borderId="0" applyNumberFormat="0" applyBorder="0" applyAlignment="0" applyProtection="0"/>
    <xf numFmtId="0" fontId="70" fillId="9" borderId="0" applyNumberFormat="0" applyBorder="0" applyAlignment="0" applyProtection="0"/>
    <xf numFmtId="0" fontId="70" fillId="12" borderId="0" applyNumberFormat="0" applyBorder="0" applyAlignment="0" applyProtection="0"/>
    <xf numFmtId="0" fontId="71" fillId="13" borderId="0" applyNumberFormat="0" applyBorder="0" applyAlignment="0" applyProtection="0"/>
    <xf numFmtId="0" fontId="71" fillId="10" borderId="0" applyNumberFormat="0" applyBorder="0" applyAlignment="0" applyProtection="0"/>
    <xf numFmtId="0" fontId="71" fillId="11" borderId="0" applyNumberFormat="0" applyBorder="0" applyAlignment="0" applyProtection="0"/>
    <xf numFmtId="0" fontId="71" fillId="14" borderId="0" applyNumberFormat="0" applyBorder="0" applyAlignment="0" applyProtection="0"/>
    <xf numFmtId="0" fontId="71" fillId="15" borderId="0" applyNumberFormat="0" applyBorder="0" applyAlignment="0" applyProtection="0"/>
    <xf numFmtId="0" fontId="71" fillId="16" borderId="0" applyNumberFormat="0" applyBorder="0" applyAlignment="0" applyProtection="0"/>
    <xf numFmtId="168" fontId="2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7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16" fillId="0" borderId="0"/>
    <xf numFmtId="0" fontId="16" fillId="0" borderId="0"/>
    <xf numFmtId="0" fontId="23" fillId="0" borderId="0"/>
    <xf numFmtId="0" fontId="52" fillId="0" borderId="0"/>
    <xf numFmtId="0" fontId="23" fillId="0" borderId="0"/>
    <xf numFmtId="0" fontId="72" fillId="0" borderId="0"/>
    <xf numFmtId="0" fontId="23" fillId="0" borderId="0"/>
    <xf numFmtId="0" fontId="22" fillId="0" borderId="0"/>
    <xf numFmtId="0" fontId="43" fillId="0" borderId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0" fontId="71" fillId="19" borderId="0" applyNumberFormat="0" applyBorder="0" applyAlignment="0" applyProtection="0"/>
    <xf numFmtId="0" fontId="71" fillId="14" borderId="0" applyNumberFormat="0" applyBorder="0" applyAlignment="0" applyProtection="0"/>
    <xf numFmtId="0" fontId="71" fillId="15" borderId="0" applyNumberFormat="0" applyBorder="0" applyAlignment="0" applyProtection="0"/>
    <xf numFmtId="0" fontId="71" fillId="20" borderId="0" applyNumberFormat="0" applyBorder="0" applyAlignment="0" applyProtection="0"/>
    <xf numFmtId="0" fontId="74" fillId="8" borderId="21" applyNumberFormat="0" applyAlignment="0" applyProtection="0"/>
    <xf numFmtId="0" fontId="75" fillId="21" borderId="22" applyNumberFormat="0" applyAlignment="0" applyProtection="0"/>
    <xf numFmtId="0" fontId="76" fillId="21" borderId="21" applyNumberFormat="0" applyAlignment="0" applyProtection="0"/>
    <xf numFmtId="0" fontId="77" fillId="0" borderId="3" applyNumberFormat="0" applyFill="0" applyAlignment="0" applyProtection="0"/>
    <xf numFmtId="0" fontId="78" fillId="0" borderId="4" applyNumberFormat="0" applyFill="0" applyAlignment="0" applyProtection="0"/>
    <xf numFmtId="0" fontId="79" fillId="0" borderId="5" applyNumberFormat="0" applyFill="0" applyAlignment="0" applyProtection="0"/>
    <xf numFmtId="0" fontId="79" fillId="0" borderId="0" applyNumberFormat="0" applyFill="0" applyBorder="0" applyAlignment="0" applyProtection="0"/>
    <xf numFmtId="0" fontId="80" fillId="0" borderId="23" applyNumberFormat="0" applyFill="0" applyAlignment="0" applyProtection="0"/>
    <xf numFmtId="0" fontId="81" fillId="22" borderId="2" applyNumberFormat="0" applyAlignment="0" applyProtection="0"/>
    <xf numFmtId="0" fontId="82" fillId="0" borderId="0" applyNumberFormat="0" applyFill="0" applyBorder="0" applyAlignment="0" applyProtection="0"/>
    <xf numFmtId="0" fontId="83" fillId="23" borderId="0" applyNumberFormat="0" applyBorder="0" applyAlignment="0" applyProtection="0"/>
    <xf numFmtId="0" fontId="84" fillId="4" borderId="0" applyNumberFormat="0" applyBorder="0" applyAlignment="0" applyProtection="0"/>
    <xf numFmtId="0" fontId="85" fillId="0" borderId="0" applyNumberFormat="0" applyFill="0" applyBorder="0" applyAlignment="0" applyProtection="0"/>
    <xf numFmtId="0" fontId="22" fillId="24" borderId="24" applyNumberFormat="0" applyFont="0" applyAlignment="0" applyProtection="0"/>
    <xf numFmtId="0" fontId="86" fillId="0" borderId="6" applyNumberFormat="0" applyFill="0" applyAlignment="0" applyProtection="0"/>
    <xf numFmtId="0" fontId="87" fillId="0" borderId="0"/>
    <xf numFmtId="0" fontId="88" fillId="0" borderId="0" applyNumberFormat="0" applyFill="0" applyBorder="0" applyAlignment="0" applyProtection="0"/>
    <xf numFmtId="0" fontId="89" fillId="5" borderId="0" applyNumberFormat="0" applyBorder="0" applyAlignment="0" applyProtection="0"/>
    <xf numFmtId="0" fontId="15" fillId="0" borderId="0"/>
    <xf numFmtId="0" fontId="15" fillId="0" borderId="0"/>
    <xf numFmtId="0" fontId="44" fillId="0" borderId="0"/>
    <xf numFmtId="0" fontId="23" fillId="0" borderId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73" fillId="3" borderId="0" applyNumberFormat="0" applyBorder="0" applyAlignment="0" applyProtection="0"/>
    <xf numFmtId="0" fontId="73" fillId="4" borderId="0" applyNumberFormat="0" applyBorder="0" applyAlignment="0" applyProtection="0"/>
    <xf numFmtId="0" fontId="73" fillId="5" borderId="0" applyNumberFormat="0" applyBorder="0" applyAlignment="0" applyProtection="0"/>
    <xf numFmtId="0" fontId="73" fillId="6" borderId="0" applyNumberFormat="0" applyBorder="0" applyAlignment="0" applyProtection="0"/>
    <xf numFmtId="0" fontId="73" fillId="7" borderId="0" applyNumberFormat="0" applyBorder="0" applyAlignment="0" applyProtection="0"/>
    <xf numFmtId="0" fontId="73" fillId="8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1" borderId="0" applyNumberFormat="0" applyBorder="0" applyAlignment="0" applyProtection="0"/>
    <xf numFmtId="0" fontId="73" fillId="6" borderId="0" applyNumberFormat="0" applyBorder="0" applyAlignment="0" applyProtection="0"/>
    <xf numFmtId="0" fontId="73" fillId="9" borderId="0" applyNumberFormat="0" applyBorder="0" applyAlignment="0" applyProtection="0"/>
    <xf numFmtId="0" fontId="73" fillId="12" borderId="0" applyNumberFormat="0" applyBorder="0" applyAlignment="0" applyProtection="0"/>
    <xf numFmtId="0" fontId="90" fillId="13" borderId="0" applyNumberFormat="0" applyBorder="0" applyAlignment="0" applyProtection="0"/>
    <xf numFmtId="0" fontId="90" fillId="10" borderId="0" applyNumberFormat="0" applyBorder="0" applyAlignment="0" applyProtection="0"/>
    <xf numFmtId="0" fontId="90" fillId="11" borderId="0" applyNumberFormat="0" applyBorder="0" applyAlignment="0" applyProtection="0"/>
    <xf numFmtId="0" fontId="90" fillId="14" borderId="0" applyNumberFormat="0" applyBorder="0" applyAlignment="0" applyProtection="0"/>
    <xf numFmtId="0" fontId="90" fillId="15" borderId="0" applyNumberFormat="0" applyBorder="0" applyAlignment="0" applyProtection="0"/>
    <xf numFmtId="0" fontId="90" fillId="16" borderId="0" applyNumberFormat="0" applyBorder="0" applyAlignment="0" applyProtection="0"/>
    <xf numFmtId="0" fontId="90" fillId="17" borderId="0" applyNumberFormat="0" applyBorder="0" applyAlignment="0" applyProtection="0"/>
    <xf numFmtId="0" fontId="90" fillId="18" borderId="0" applyNumberFormat="0" applyBorder="0" applyAlignment="0" applyProtection="0"/>
    <xf numFmtId="0" fontId="90" fillId="19" borderId="0" applyNumberFormat="0" applyBorder="0" applyAlignment="0" applyProtection="0"/>
    <xf numFmtId="0" fontId="90" fillId="14" borderId="0" applyNumberFormat="0" applyBorder="0" applyAlignment="0" applyProtection="0"/>
    <xf numFmtId="0" fontId="90" fillId="15" borderId="0" applyNumberFormat="0" applyBorder="0" applyAlignment="0" applyProtection="0"/>
    <xf numFmtId="0" fontId="90" fillId="20" borderId="0" applyNumberFormat="0" applyBorder="0" applyAlignment="0" applyProtection="0"/>
    <xf numFmtId="0" fontId="91" fillId="4" borderId="0" applyNumberFormat="0" applyBorder="0" applyAlignment="0" applyProtection="0"/>
    <xf numFmtId="0" fontId="92" fillId="21" borderId="26" applyNumberFormat="0" applyAlignment="0" applyProtection="0"/>
    <xf numFmtId="0" fontId="93" fillId="22" borderId="2" applyNumberFormat="0" applyAlignment="0" applyProtection="0"/>
    <xf numFmtId="168" fontId="2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94" fillId="0" borderId="0" applyNumberFormat="0" applyFill="0" applyBorder="0" applyAlignment="0" applyProtection="0"/>
    <xf numFmtId="0" fontId="95" fillId="5" borderId="0" applyNumberFormat="0" applyBorder="0" applyAlignment="0" applyProtection="0"/>
    <xf numFmtId="0" fontId="96" fillId="0" borderId="3" applyNumberFormat="0" applyFill="0" applyAlignment="0" applyProtection="0"/>
    <xf numFmtId="0" fontId="97" fillId="0" borderId="4" applyNumberFormat="0" applyFill="0" applyAlignment="0" applyProtection="0"/>
    <xf numFmtId="0" fontId="98" fillId="0" borderId="5" applyNumberFormat="0" applyFill="0" applyAlignment="0" applyProtection="0"/>
    <xf numFmtId="0" fontId="98" fillId="0" borderId="0" applyNumberFormat="0" applyFill="0" applyBorder="0" applyAlignment="0" applyProtection="0"/>
    <xf numFmtId="0" fontId="99" fillId="8" borderId="26" applyNumberFormat="0" applyAlignment="0" applyProtection="0"/>
    <xf numFmtId="0" fontId="100" fillId="0" borderId="6" applyNumberFormat="0" applyFill="0" applyAlignment="0" applyProtection="0"/>
    <xf numFmtId="0" fontId="101" fillId="23" borderId="0" applyNumberFormat="0" applyBorder="0" applyAlignment="0" applyProtection="0"/>
    <xf numFmtId="0" fontId="22" fillId="0" borderId="0"/>
    <xf numFmtId="0" fontId="15" fillId="0" borderId="0"/>
    <xf numFmtId="0" fontId="24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73" fillId="24" borderId="27" applyNumberFormat="0" applyFont="0" applyAlignment="0" applyProtection="0"/>
    <xf numFmtId="0" fontId="102" fillId="21" borderId="28" applyNumberFormat="0" applyAlignment="0" applyProtection="0"/>
    <xf numFmtId="9" fontId="23" fillId="0" borderId="0" applyFont="0" applyFill="0" applyBorder="0" applyAlignment="0" applyProtection="0"/>
    <xf numFmtId="0" fontId="103" fillId="0" borderId="29" applyNumberFormat="0" applyFill="0" applyAlignment="0" applyProtection="0"/>
    <xf numFmtId="0" fontId="104" fillId="0" borderId="0" applyNumberFormat="0" applyFill="0" applyBorder="0" applyAlignment="0" applyProtection="0"/>
    <xf numFmtId="0" fontId="74" fillId="8" borderId="26" applyNumberFormat="0" applyAlignment="0" applyProtection="0"/>
    <xf numFmtId="0" fontId="75" fillId="21" borderId="28" applyNumberFormat="0" applyAlignment="0" applyProtection="0"/>
    <xf numFmtId="0" fontId="76" fillId="21" borderId="26" applyNumberFormat="0" applyAlignment="0" applyProtection="0"/>
    <xf numFmtId="0" fontId="80" fillId="0" borderId="29" applyNumberFormat="0" applyFill="0" applyAlignment="0" applyProtection="0"/>
    <xf numFmtId="0" fontId="22" fillId="24" borderId="27" applyNumberFormat="0" applyFont="0" applyAlignment="0" applyProtection="0"/>
    <xf numFmtId="0" fontId="47" fillId="0" borderId="0">
      <alignment horizontal="left" vertical="top" wrapText="1"/>
    </xf>
    <xf numFmtId="0" fontId="50" fillId="0" borderId="0" applyNumberFormat="0" applyFill="0" applyBorder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5" fillId="0" borderId="14" applyNumberFormat="0" applyFill="0" applyAlignment="0" applyProtection="0"/>
    <xf numFmtId="0" fontId="55" fillId="0" borderId="0" applyNumberFormat="0" applyFill="0" applyBorder="0" applyAlignment="0" applyProtection="0"/>
    <xf numFmtId="0" fontId="56" fillId="25" borderId="0" applyNumberFormat="0" applyBorder="0" applyAlignment="0" applyProtection="0"/>
    <xf numFmtId="0" fontId="57" fillId="26" borderId="0" applyNumberFormat="0" applyBorder="0" applyAlignment="0" applyProtection="0"/>
    <xf numFmtId="0" fontId="58" fillId="27" borderId="0" applyNumberFormat="0" applyBorder="0" applyAlignment="0" applyProtection="0"/>
    <xf numFmtId="0" fontId="59" fillId="28" borderId="15" applyNumberFormat="0" applyAlignment="0" applyProtection="0"/>
    <xf numFmtId="0" fontId="60" fillId="29" borderId="16" applyNumberFormat="0" applyAlignment="0" applyProtection="0"/>
    <xf numFmtId="0" fontId="61" fillId="29" borderId="15" applyNumberFormat="0" applyAlignment="0" applyProtection="0"/>
    <xf numFmtId="0" fontId="62" fillId="0" borderId="17" applyNumberFormat="0" applyFill="0" applyAlignment="0" applyProtection="0"/>
    <xf numFmtId="0" fontId="63" fillId="30" borderId="18" applyNumberFormat="0" applyAlignment="0" applyProtection="0"/>
    <xf numFmtId="0" fontId="64" fillId="0" borderId="0" applyNumberFormat="0" applyFill="0" applyBorder="0" applyAlignment="0" applyProtection="0"/>
    <xf numFmtId="0" fontId="52" fillId="31" borderId="19" applyNumberFormat="0" applyFont="0" applyAlignment="0" applyProtection="0"/>
    <xf numFmtId="0" fontId="65" fillId="0" borderId="0" applyNumberFormat="0" applyFill="0" applyBorder="0" applyAlignment="0" applyProtection="0"/>
    <xf numFmtId="0" fontId="66" fillId="0" borderId="20" applyNumberFormat="0" applyFill="0" applyAlignment="0" applyProtection="0"/>
    <xf numFmtId="0" fontId="67" fillId="32" borderId="0" applyNumberFormat="0" applyBorder="0" applyAlignment="0" applyProtection="0"/>
    <xf numFmtId="0" fontId="52" fillId="33" borderId="0" applyNumberFormat="0" applyBorder="0" applyAlignment="0" applyProtection="0"/>
    <xf numFmtId="0" fontId="52" fillId="34" borderId="0" applyNumberFormat="0" applyBorder="0" applyAlignment="0" applyProtection="0"/>
    <xf numFmtId="0" fontId="67" fillId="35" borderId="0" applyNumberFormat="0" applyBorder="0" applyAlignment="0" applyProtection="0"/>
    <xf numFmtId="0" fontId="67" fillId="36" borderId="0" applyNumberFormat="0" applyBorder="0" applyAlignment="0" applyProtection="0"/>
    <xf numFmtId="0" fontId="52" fillId="37" borderId="0" applyNumberFormat="0" applyBorder="0" applyAlignment="0" applyProtection="0"/>
    <xf numFmtId="0" fontId="52" fillId="38" borderId="0" applyNumberFormat="0" applyBorder="0" applyAlignment="0" applyProtection="0"/>
    <xf numFmtId="0" fontId="67" fillId="39" borderId="0" applyNumberFormat="0" applyBorder="0" applyAlignment="0" applyProtection="0"/>
    <xf numFmtId="0" fontId="67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67" fillId="43" borderId="0" applyNumberFormat="0" applyBorder="0" applyAlignment="0" applyProtection="0"/>
    <xf numFmtId="0" fontId="67" fillId="44" borderId="0" applyNumberFormat="0" applyBorder="0" applyAlignment="0" applyProtection="0"/>
    <xf numFmtId="0" fontId="52" fillId="45" borderId="0" applyNumberFormat="0" applyBorder="0" applyAlignment="0" applyProtection="0"/>
    <xf numFmtId="0" fontId="52" fillId="46" borderId="0" applyNumberFormat="0" applyBorder="0" applyAlignment="0" applyProtection="0"/>
    <xf numFmtId="0" fontId="67" fillId="47" borderId="0" applyNumberFormat="0" applyBorder="0" applyAlignment="0" applyProtection="0"/>
    <xf numFmtId="0" fontId="67" fillId="48" borderId="0" applyNumberFormat="0" applyBorder="0" applyAlignment="0" applyProtection="0"/>
    <xf numFmtId="0" fontId="52" fillId="49" borderId="0" applyNumberFormat="0" applyBorder="0" applyAlignment="0" applyProtection="0"/>
    <xf numFmtId="0" fontId="52" fillId="50" borderId="0" applyNumberFormat="0" applyBorder="0" applyAlignment="0" applyProtection="0"/>
    <xf numFmtId="0" fontId="67" fillId="51" borderId="0" applyNumberFormat="0" applyBorder="0" applyAlignment="0" applyProtection="0"/>
    <xf numFmtId="0" fontId="67" fillId="52" borderId="0" applyNumberFormat="0" applyBorder="0" applyAlignment="0" applyProtection="0"/>
    <xf numFmtId="0" fontId="52" fillId="53" borderId="0" applyNumberFormat="0" applyBorder="0" applyAlignment="0" applyProtection="0"/>
    <xf numFmtId="0" fontId="52" fillId="54" borderId="0" applyNumberFormat="0" applyBorder="0" applyAlignment="0" applyProtection="0"/>
    <xf numFmtId="0" fontId="67" fillId="55" borderId="0" applyNumberFormat="0" applyBorder="0" applyAlignment="0" applyProtection="0"/>
    <xf numFmtId="43" fontId="105" fillId="0" borderId="0" applyFont="0" applyFill="0" applyBorder="0" applyAlignment="0" applyProtection="0"/>
    <xf numFmtId="169" fontId="23" fillId="0" borderId="0" applyFont="0" applyFill="0" applyBorder="0" applyAlignment="0" applyProtection="0"/>
    <xf numFmtId="43" fontId="44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9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169" fontId="23" fillId="0" borderId="0" applyFont="0" applyFill="0" applyBorder="0" applyAlignment="0" applyProtection="0"/>
    <xf numFmtId="43" fontId="107" fillId="0" borderId="0" applyFont="0" applyFill="0" applyBorder="0" applyAlignment="0" applyProtection="0"/>
    <xf numFmtId="43" fontId="107" fillId="0" borderId="0" applyFont="0" applyFill="0" applyBorder="0" applyAlignment="0" applyProtection="0"/>
    <xf numFmtId="0" fontId="107" fillId="0" borderId="0"/>
    <xf numFmtId="0" fontId="108" fillId="0" borderId="0"/>
    <xf numFmtId="0" fontId="44" fillId="0" borderId="0"/>
    <xf numFmtId="0" fontId="22" fillId="0" borderId="0"/>
    <xf numFmtId="0" fontId="22" fillId="0" borderId="0"/>
    <xf numFmtId="0" fontId="23" fillId="0" borderId="0"/>
    <xf numFmtId="0" fontId="44" fillId="0" borderId="0"/>
    <xf numFmtId="0" fontId="107" fillId="0" borderId="0"/>
    <xf numFmtId="0" fontId="87" fillId="0" borderId="0"/>
    <xf numFmtId="0" fontId="43" fillId="0" borderId="0"/>
    <xf numFmtId="0" fontId="44" fillId="0" borderId="0"/>
    <xf numFmtId="0" fontId="43" fillId="0" borderId="0"/>
    <xf numFmtId="0" fontId="87" fillId="0" borderId="0"/>
    <xf numFmtId="0" fontId="43" fillId="0" borderId="0"/>
    <xf numFmtId="43" fontId="44" fillId="0" borderId="0" applyFont="0" applyFill="0" applyBorder="0" applyAlignment="0" applyProtection="0"/>
    <xf numFmtId="43" fontId="107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29" fillId="21" borderId="26" applyNumberFormat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0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  <xf numFmtId="0" fontId="36" fillId="8" borderId="26" applyNumberFormat="0" applyAlignment="0" applyProtection="0"/>
    <xf numFmtId="0" fontId="111" fillId="27" borderId="0" applyNumberFormat="0" applyBorder="0" applyAlignment="0" applyProtection="0"/>
    <xf numFmtId="0" fontId="38" fillId="23" borderId="0" applyNumberFormat="0" applyBorder="0" applyAlignment="0" applyProtection="0"/>
    <xf numFmtId="0" fontId="22" fillId="0" borderId="0"/>
    <xf numFmtId="0" fontId="14" fillId="0" borderId="0"/>
    <xf numFmtId="0" fontId="110" fillId="0" borderId="0">
      <alignment vertical="center"/>
    </xf>
    <xf numFmtId="0" fontId="22" fillId="0" borderId="0"/>
    <xf numFmtId="1" fontId="45" fillId="0" borderId="0"/>
    <xf numFmtId="1" fontId="45" fillId="0" borderId="0"/>
    <xf numFmtId="1" fontId="45" fillId="0" borderId="0"/>
    <xf numFmtId="0" fontId="44" fillId="0" borderId="0"/>
    <xf numFmtId="0" fontId="107" fillId="0" borderId="0"/>
    <xf numFmtId="0" fontId="107" fillId="0" borderId="0"/>
    <xf numFmtId="0" fontId="22" fillId="0" borderId="0"/>
    <xf numFmtId="0" fontId="23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109" fillId="0" borderId="0"/>
    <xf numFmtId="0" fontId="108" fillId="0" borderId="0"/>
    <xf numFmtId="0" fontId="23" fillId="24" borderId="27" applyNumberFormat="0" applyFont="0" applyAlignment="0" applyProtection="0"/>
    <xf numFmtId="0" fontId="39" fillId="21" borderId="28" applyNumberFormat="0" applyAlignment="0" applyProtection="0"/>
    <xf numFmtId="0" fontId="41" fillId="0" borderId="29" applyNumberFormat="0" applyFill="0" applyAlignment="0" applyProtection="0"/>
    <xf numFmtId="0" fontId="13" fillId="0" borderId="0"/>
    <xf numFmtId="43" fontId="13" fillId="0" borderId="0" applyFont="0" applyFill="0" applyBorder="0" applyAlignment="0" applyProtection="0"/>
    <xf numFmtId="0" fontId="23" fillId="24" borderId="54" applyNumberFormat="0" applyFont="0" applyAlignment="0" applyProtection="0"/>
    <xf numFmtId="0" fontId="23" fillId="24" borderId="36" applyNumberFormat="0" applyFont="0" applyAlignment="0" applyProtection="0"/>
    <xf numFmtId="0" fontId="23" fillId="24" borderId="38" applyNumberFormat="0" applyFont="0" applyAlignment="0" applyProtection="0"/>
    <xf numFmtId="0" fontId="12" fillId="0" borderId="0"/>
    <xf numFmtId="43" fontId="12" fillId="0" borderId="0" applyFont="0" applyFill="0" applyBorder="0" applyAlignment="0" applyProtection="0"/>
    <xf numFmtId="0" fontId="29" fillId="21" borderId="45" applyNumberFormat="0" applyAlignment="0" applyProtection="0"/>
    <xf numFmtId="0" fontId="36" fillId="8" borderId="53" applyNumberFormat="0" applyAlignment="0" applyProtection="0"/>
    <xf numFmtId="0" fontId="22" fillId="24" borderId="46" applyNumberFormat="0" applyFont="0" applyAlignment="0" applyProtection="0"/>
    <xf numFmtId="0" fontId="80" fillId="0" borderId="48" applyNumberFormat="0" applyFill="0" applyAlignment="0" applyProtection="0"/>
    <xf numFmtId="0" fontId="39" fillId="21" borderId="55" applyNumberFormat="0" applyAlignment="0" applyProtection="0"/>
    <xf numFmtId="0" fontId="29" fillId="21" borderId="49" applyNumberFormat="0" applyAlignment="0" applyProtection="0"/>
    <xf numFmtId="0" fontId="23" fillId="24" borderId="42" applyNumberFormat="0" applyFont="0" applyAlignment="0" applyProtection="0"/>
    <xf numFmtId="0" fontId="29" fillId="21" borderId="31" applyNumberFormat="0" applyAlignment="0" applyProtection="0"/>
    <xf numFmtId="0" fontId="36" fillId="8" borderId="45" applyNumberFormat="0" applyAlignment="0" applyProtection="0"/>
    <xf numFmtId="43" fontId="12" fillId="0" borderId="0" applyFont="0" applyFill="0" applyBorder="0" applyAlignment="0" applyProtection="0"/>
    <xf numFmtId="0" fontId="36" fillId="8" borderId="31" applyNumberFormat="0" applyAlignment="0" applyProtection="0"/>
    <xf numFmtId="0" fontId="23" fillId="24" borderId="44" applyNumberFormat="0" applyFont="0" applyAlignment="0" applyProtection="0"/>
    <xf numFmtId="0" fontId="36" fillId="8" borderId="35" applyNumberFormat="0" applyAlignment="0" applyProtection="0"/>
    <xf numFmtId="0" fontId="12" fillId="0" borderId="0"/>
    <xf numFmtId="0" fontId="23" fillId="24" borderId="32" applyNumberFormat="0" applyFont="0" applyAlignment="0" applyProtection="0"/>
    <xf numFmtId="0" fontId="39" fillId="21" borderId="33" applyNumberFormat="0" applyAlignment="0" applyProtection="0"/>
    <xf numFmtId="0" fontId="36" fillId="8" borderId="49" applyNumberFormat="0" applyAlignment="0" applyProtection="0"/>
    <xf numFmtId="0" fontId="23" fillId="24" borderId="50" applyNumberFormat="0" applyFont="0" applyAlignment="0" applyProtection="0"/>
    <xf numFmtId="0" fontId="41" fillId="0" borderId="34" applyNumberFormat="0" applyFill="0" applyAlignment="0" applyProtection="0"/>
    <xf numFmtId="43" fontId="12" fillId="0" borderId="0" applyFont="0" applyFill="0" applyBorder="0" applyAlignment="0" applyProtection="0"/>
    <xf numFmtId="0" fontId="29" fillId="21" borderId="53" applyNumberFormat="0" applyAlignment="0" applyProtection="0"/>
    <xf numFmtId="0" fontId="23" fillId="24" borderId="46" applyNumberFormat="0" applyFont="0" applyAlignment="0" applyProtection="0"/>
    <xf numFmtId="0" fontId="29" fillId="21" borderId="37" applyNumberFormat="0" applyAlignment="0" applyProtection="0"/>
    <xf numFmtId="0" fontId="29" fillId="21" borderId="35" applyNumberFormat="0" applyAlignment="0" applyProtection="0"/>
    <xf numFmtId="0" fontId="36" fillId="8" borderId="37" applyNumberFormat="0" applyAlignment="0" applyProtection="0"/>
    <xf numFmtId="0" fontId="29" fillId="21" borderId="51" applyNumberFormat="0" applyAlignment="0" applyProtection="0"/>
    <xf numFmtId="0" fontId="39" fillId="21" borderId="39" applyNumberFormat="0" applyAlignment="0" applyProtection="0"/>
    <xf numFmtId="0" fontId="41" fillId="0" borderId="40" applyNumberFormat="0" applyFill="0" applyAlignment="0" applyProtection="0"/>
    <xf numFmtId="0" fontId="23" fillId="24" borderId="52" applyNumberFormat="0" applyFont="0" applyAlignment="0" applyProtection="0"/>
    <xf numFmtId="0" fontId="12" fillId="0" borderId="0"/>
    <xf numFmtId="0" fontId="75" fillId="21" borderId="47" applyNumberFormat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29" fillId="21" borderId="41" applyNumberFormat="0" applyAlignment="0" applyProtection="0"/>
    <xf numFmtId="0" fontId="74" fillId="8" borderId="45" applyNumberFormat="0" applyAlignment="0" applyProtection="0"/>
    <xf numFmtId="0" fontId="29" fillId="21" borderId="43" applyNumberFormat="0" applyAlignment="0" applyProtection="0"/>
    <xf numFmtId="0" fontId="74" fillId="8" borderId="31" applyNumberFormat="0" applyAlignment="0" applyProtection="0"/>
    <xf numFmtId="0" fontId="75" fillId="21" borderId="33" applyNumberFormat="0" applyAlignment="0" applyProtection="0"/>
    <xf numFmtId="0" fontId="76" fillId="21" borderId="31" applyNumberFormat="0" applyAlignment="0" applyProtection="0"/>
    <xf numFmtId="0" fontId="80" fillId="0" borderId="34" applyNumberFormat="0" applyFill="0" applyAlignment="0" applyProtection="0"/>
    <xf numFmtId="0" fontId="22" fillId="24" borderId="32" applyNumberFormat="0" applyFont="0" applyAlignment="0" applyProtection="0"/>
    <xf numFmtId="0" fontId="36" fillId="8" borderId="41" applyNumberFormat="0" applyAlignment="0" applyProtection="0"/>
    <xf numFmtId="0" fontId="76" fillId="21" borderId="45" applyNumberFormat="0" applyAlignment="0" applyProtection="0"/>
    <xf numFmtId="0" fontId="36" fillId="8" borderId="43" applyNumberFormat="0" applyAlignment="0" applyProtection="0"/>
    <xf numFmtId="0" fontId="41" fillId="0" borderId="56" applyNumberFormat="0" applyFill="0" applyAlignment="0" applyProtection="0"/>
    <xf numFmtId="0" fontId="22" fillId="24" borderId="36" applyNumberFormat="0" applyFont="0" applyAlignment="0" applyProtection="0"/>
    <xf numFmtId="0" fontId="39" fillId="21" borderId="47" applyNumberFormat="0" applyAlignment="0" applyProtection="0"/>
    <xf numFmtId="0" fontId="22" fillId="24" borderId="52" applyNumberFormat="0" applyFont="0" applyAlignment="0" applyProtection="0"/>
    <xf numFmtId="0" fontId="22" fillId="24" borderId="42" applyNumberFormat="0" applyFont="0" applyAlignment="0" applyProtection="0"/>
    <xf numFmtId="0" fontId="41" fillId="0" borderId="48" applyNumberFormat="0" applyFill="0" applyAlignment="0" applyProtection="0"/>
    <xf numFmtId="0" fontId="36" fillId="8" borderId="51" applyNumberFormat="0" applyAlignment="0" applyProtection="0"/>
    <xf numFmtId="0" fontId="11" fillId="0" borderId="0"/>
    <xf numFmtId="43" fontId="11" fillId="0" borderId="0" applyFont="0" applyFill="0" applyBorder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2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23" fillId="0" borderId="0"/>
    <xf numFmtId="43" fontId="10" fillId="0" borderId="0" applyFont="0" applyFill="0" applyBorder="0" applyAlignment="0" applyProtection="0"/>
    <xf numFmtId="0" fontId="23" fillId="0" borderId="0"/>
    <xf numFmtId="0" fontId="10" fillId="0" borderId="0"/>
    <xf numFmtId="0" fontId="22" fillId="0" borderId="0"/>
    <xf numFmtId="0" fontId="22" fillId="0" borderId="0"/>
    <xf numFmtId="43" fontId="10" fillId="0" borderId="0" applyFont="0" applyFill="0" applyBorder="0" applyAlignment="0" applyProtection="0"/>
    <xf numFmtId="0" fontId="47" fillId="0" borderId="0">
      <alignment horizontal="left" vertical="top" wrapText="1"/>
    </xf>
    <xf numFmtId="0" fontId="47" fillId="0" borderId="0">
      <alignment horizontal="left" vertical="top" wrapText="1"/>
    </xf>
    <xf numFmtId="0" fontId="69" fillId="0" borderId="0" applyNumberForma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74" fillId="8" borderId="53" applyNumberFormat="0" applyAlignment="0" applyProtection="0"/>
    <xf numFmtId="0" fontId="75" fillId="21" borderId="55" applyNumberFormat="0" applyAlignment="0" applyProtection="0"/>
    <xf numFmtId="0" fontId="76" fillId="21" borderId="53" applyNumberFormat="0" applyAlignment="0" applyProtection="0"/>
    <xf numFmtId="0" fontId="80" fillId="0" borderId="56" applyNumberFormat="0" applyFill="0" applyAlignment="0" applyProtection="0"/>
    <xf numFmtId="0" fontId="22" fillId="24" borderId="54" applyNumberFormat="0" applyFont="0" applyAlignment="0" applyProtection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2" fillId="21" borderId="53" applyNumberFormat="0" applyAlignment="0" applyProtection="0"/>
    <xf numFmtId="43" fontId="10" fillId="0" borderId="0" applyFont="0" applyFill="0" applyBorder="0" applyAlignment="0" applyProtection="0"/>
    <xf numFmtId="0" fontId="99" fillId="8" borderId="53" applyNumberFormat="0" applyAlignment="0" applyProtection="0"/>
    <xf numFmtId="0" fontId="10" fillId="0" borderId="0"/>
    <xf numFmtId="0" fontId="10" fillId="0" borderId="0"/>
    <xf numFmtId="0" fontId="22" fillId="0" borderId="0"/>
    <xf numFmtId="0" fontId="73" fillId="24" borderId="54" applyNumberFormat="0" applyFont="0" applyAlignment="0" applyProtection="0"/>
    <xf numFmtId="0" fontId="102" fillId="21" borderId="55" applyNumberFormat="0" applyAlignment="0" applyProtection="0"/>
    <xf numFmtId="0" fontId="103" fillId="0" borderId="56" applyNumberFormat="0" applyFill="0" applyAlignment="0" applyProtection="0"/>
    <xf numFmtId="0" fontId="74" fillId="8" borderId="53" applyNumberFormat="0" applyAlignment="0" applyProtection="0"/>
    <xf numFmtId="0" fontId="75" fillId="21" borderId="55" applyNumberFormat="0" applyAlignment="0" applyProtection="0"/>
    <xf numFmtId="0" fontId="76" fillId="21" borderId="53" applyNumberFormat="0" applyAlignment="0" applyProtection="0"/>
    <xf numFmtId="0" fontId="80" fillId="0" borderId="56" applyNumberFormat="0" applyFill="0" applyAlignment="0" applyProtection="0"/>
    <xf numFmtId="0" fontId="22" fillId="24" borderId="54" applyNumberFormat="0" applyFont="0" applyAlignment="0" applyProtection="0"/>
    <xf numFmtId="0" fontId="44" fillId="0" borderId="0"/>
    <xf numFmtId="0" fontId="29" fillId="21" borderId="53" applyNumberFormat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6" fillId="8" borderId="53" applyNumberFormat="0" applyAlignment="0" applyProtection="0"/>
    <xf numFmtId="0" fontId="10" fillId="0" borderId="0"/>
    <xf numFmtId="0" fontId="10" fillId="0" borderId="0"/>
    <xf numFmtId="0" fontId="23" fillId="24" borderId="54" applyNumberFormat="0" applyFont="0" applyAlignment="0" applyProtection="0"/>
    <xf numFmtId="0" fontId="39" fillId="21" borderId="55" applyNumberFormat="0" applyAlignment="0" applyProtection="0"/>
    <xf numFmtId="0" fontId="41" fillId="0" borderId="56" applyNumberFormat="0" applyFill="0" applyAlignment="0" applyProtection="0"/>
    <xf numFmtId="0" fontId="10" fillId="0" borderId="0"/>
    <xf numFmtId="43" fontId="10" fillId="0" borderId="0" applyFont="0" applyFill="0" applyBorder="0" applyAlignment="0" applyProtection="0"/>
    <xf numFmtId="0" fontId="23" fillId="24" borderId="54" applyNumberFormat="0" applyFont="0" applyAlignment="0" applyProtection="0"/>
    <xf numFmtId="0" fontId="23" fillId="24" borderId="54" applyNumberFormat="0" applyFont="0" applyAlignment="0" applyProtection="0"/>
    <xf numFmtId="0" fontId="10" fillId="0" borderId="0"/>
    <xf numFmtId="43" fontId="10" fillId="0" borderId="0" applyFont="0" applyFill="0" applyBorder="0" applyAlignment="0" applyProtection="0"/>
    <xf numFmtId="0" fontId="29" fillId="21" borderId="53" applyNumberFormat="0" applyAlignment="0" applyProtection="0"/>
    <xf numFmtId="0" fontId="22" fillId="24" borderId="54" applyNumberFormat="0" applyFont="0" applyAlignment="0" applyProtection="0"/>
    <xf numFmtId="0" fontId="80" fillId="0" borderId="56" applyNumberFormat="0" applyFill="0" applyAlignment="0" applyProtection="0"/>
    <xf numFmtId="0" fontId="29" fillId="21" borderId="53" applyNumberFormat="0" applyAlignment="0" applyProtection="0"/>
    <xf numFmtId="0" fontId="23" fillId="24" borderId="54" applyNumberFormat="0" applyFont="0" applyAlignment="0" applyProtection="0"/>
    <xf numFmtId="0" fontId="29" fillId="21" borderId="53" applyNumberFormat="0" applyAlignment="0" applyProtection="0"/>
    <xf numFmtId="0" fontId="36" fillId="8" borderId="53" applyNumberFormat="0" applyAlignment="0" applyProtection="0"/>
    <xf numFmtId="43" fontId="10" fillId="0" borderId="0" applyFont="0" applyFill="0" applyBorder="0" applyAlignment="0" applyProtection="0"/>
    <xf numFmtId="0" fontId="36" fillId="8" borderId="53" applyNumberFormat="0" applyAlignment="0" applyProtection="0"/>
    <xf numFmtId="0" fontId="23" fillId="24" borderId="54" applyNumberFormat="0" applyFont="0" applyAlignment="0" applyProtection="0"/>
    <xf numFmtId="0" fontId="36" fillId="8" borderId="53" applyNumberFormat="0" applyAlignment="0" applyProtection="0"/>
    <xf numFmtId="0" fontId="10" fillId="0" borderId="0"/>
    <xf numFmtId="0" fontId="23" fillId="24" borderId="54" applyNumberFormat="0" applyFont="0" applyAlignment="0" applyProtection="0"/>
    <xf numFmtId="0" fontId="39" fillId="21" borderId="55" applyNumberFormat="0" applyAlignment="0" applyProtection="0"/>
    <xf numFmtId="0" fontId="36" fillId="8" borderId="53" applyNumberFormat="0" applyAlignment="0" applyProtection="0"/>
    <xf numFmtId="0" fontId="23" fillId="24" borderId="54" applyNumberFormat="0" applyFont="0" applyAlignment="0" applyProtection="0"/>
    <xf numFmtId="0" fontId="41" fillId="0" borderId="56" applyNumberFormat="0" applyFill="0" applyAlignment="0" applyProtection="0"/>
    <xf numFmtId="43" fontId="10" fillId="0" borderId="0" applyFont="0" applyFill="0" applyBorder="0" applyAlignment="0" applyProtection="0"/>
    <xf numFmtId="0" fontId="23" fillId="24" borderId="54" applyNumberFormat="0" applyFont="0" applyAlignment="0" applyProtection="0"/>
    <xf numFmtId="0" fontId="29" fillId="21" borderId="53" applyNumberFormat="0" applyAlignment="0" applyProtection="0"/>
    <xf numFmtId="0" fontId="29" fillId="21" borderId="53" applyNumberFormat="0" applyAlignment="0" applyProtection="0"/>
    <xf numFmtId="0" fontId="36" fillId="8" borderId="53" applyNumberFormat="0" applyAlignment="0" applyProtection="0"/>
    <xf numFmtId="0" fontId="29" fillId="21" borderId="53" applyNumberFormat="0" applyAlignment="0" applyProtection="0"/>
    <xf numFmtId="0" fontId="39" fillId="21" borderId="55" applyNumberFormat="0" applyAlignment="0" applyProtection="0"/>
    <xf numFmtId="0" fontId="41" fillId="0" borderId="56" applyNumberFormat="0" applyFill="0" applyAlignment="0" applyProtection="0"/>
    <xf numFmtId="0" fontId="23" fillId="24" borderId="54" applyNumberFormat="0" applyFont="0" applyAlignment="0" applyProtection="0"/>
    <xf numFmtId="0" fontId="10" fillId="0" borderId="0"/>
    <xf numFmtId="0" fontId="75" fillId="21" borderId="55" applyNumberFormat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29" fillId="21" borderId="53" applyNumberFormat="0" applyAlignment="0" applyProtection="0"/>
    <xf numFmtId="0" fontId="74" fillId="8" borderId="53" applyNumberFormat="0" applyAlignment="0" applyProtection="0"/>
    <xf numFmtId="0" fontId="29" fillId="21" borderId="53" applyNumberFormat="0" applyAlignment="0" applyProtection="0"/>
    <xf numFmtId="0" fontId="74" fillId="8" borderId="53" applyNumberFormat="0" applyAlignment="0" applyProtection="0"/>
    <xf numFmtId="0" fontId="75" fillId="21" borderId="55" applyNumberFormat="0" applyAlignment="0" applyProtection="0"/>
    <xf numFmtId="0" fontId="76" fillId="21" borderId="53" applyNumberFormat="0" applyAlignment="0" applyProtection="0"/>
    <xf numFmtId="0" fontId="80" fillId="0" borderId="56" applyNumberFormat="0" applyFill="0" applyAlignment="0" applyProtection="0"/>
    <xf numFmtId="0" fontId="22" fillId="24" borderId="54" applyNumberFormat="0" applyFont="0" applyAlignment="0" applyProtection="0"/>
    <xf numFmtId="0" fontId="36" fillId="8" borderId="53" applyNumberFormat="0" applyAlignment="0" applyProtection="0"/>
    <xf numFmtId="0" fontId="76" fillId="21" borderId="53" applyNumberFormat="0" applyAlignment="0" applyProtection="0"/>
    <xf numFmtId="0" fontId="36" fillId="8" borderId="53" applyNumberFormat="0" applyAlignment="0" applyProtection="0"/>
    <xf numFmtId="0" fontId="22" fillId="24" borderId="54" applyNumberFormat="0" applyFont="0" applyAlignment="0" applyProtection="0"/>
    <xf numFmtId="0" fontId="39" fillId="21" borderId="55" applyNumberFormat="0" applyAlignment="0" applyProtection="0"/>
    <xf numFmtId="0" fontId="22" fillId="24" borderId="54" applyNumberFormat="0" applyFont="0" applyAlignment="0" applyProtection="0"/>
    <xf numFmtId="0" fontId="22" fillId="24" borderId="54" applyNumberFormat="0" applyFont="0" applyAlignment="0" applyProtection="0"/>
    <xf numFmtId="0" fontId="41" fillId="0" borderId="56" applyNumberFormat="0" applyFill="0" applyAlignment="0" applyProtection="0"/>
    <xf numFmtId="0" fontId="36" fillId="8" borderId="53" applyNumberFormat="0" applyAlignment="0" applyProtection="0"/>
    <xf numFmtId="0" fontId="9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14" fillId="0" borderId="0"/>
    <xf numFmtId="0" fontId="7" fillId="0" borderId="0"/>
    <xf numFmtId="0" fontId="7" fillId="0" borderId="0"/>
    <xf numFmtId="0" fontId="92" fillId="21" borderId="98" applyNumberFormat="0" applyAlignment="0" applyProtection="0"/>
    <xf numFmtId="43" fontId="26" fillId="0" borderId="0" applyFont="0" applyFill="0" applyBorder="0" applyAlignment="0" applyProtection="0"/>
    <xf numFmtId="0" fontId="2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9" fillId="8" borderId="98" applyNumberFormat="0" applyAlignment="0" applyProtection="0"/>
    <xf numFmtId="0" fontId="6" fillId="0" borderId="0"/>
    <xf numFmtId="0" fontId="73" fillId="24" borderId="99" applyNumberFormat="0" applyFont="0" applyAlignment="0" applyProtection="0"/>
    <xf numFmtId="0" fontId="102" fillId="21" borderId="100" applyNumberFormat="0" applyAlignment="0" applyProtection="0"/>
    <xf numFmtId="0" fontId="103" fillId="0" borderId="101" applyNumberFormat="0" applyFill="0" applyAlignment="0" applyProtection="0"/>
    <xf numFmtId="0" fontId="105" fillId="0" borderId="0"/>
    <xf numFmtId="0" fontId="105" fillId="0" borderId="0"/>
    <xf numFmtId="0" fontId="5" fillId="0" borderId="0"/>
    <xf numFmtId="43" fontId="5" fillId="0" borderId="0" applyFont="0" applyFill="0" applyBorder="0" applyAlignment="0" applyProtection="0"/>
    <xf numFmtId="0" fontId="29" fillId="21" borderId="98" applyNumberFormat="0" applyAlignment="0" applyProtection="0"/>
    <xf numFmtId="43" fontId="5" fillId="0" borderId="0" applyFont="0" applyFill="0" applyBorder="0" applyAlignment="0" applyProtection="0"/>
    <xf numFmtId="0" fontId="36" fillId="8" borderId="98" applyNumberFormat="0" applyAlignment="0" applyProtection="0"/>
    <xf numFmtId="0" fontId="5" fillId="0" borderId="0"/>
    <xf numFmtId="0" fontId="23" fillId="24" borderId="99" applyNumberFormat="0" applyFont="0" applyAlignment="0" applyProtection="0"/>
    <xf numFmtId="0" fontId="41" fillId="0" borderId="101" applyNumberFormat="0" applyFill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74" fillId="8" borderId="98" applyNumberFormat="0" applyAlignment="0" applyProtection="0"/>
    <xf numFmtId="0" fontId="76" fillId="21" borderId="98" applyNumberFormat="0" applyAlignment="0" applyProtection="0"/>
    <xf numFmtId="0" fontId="80" fillId="0" borderId="101" applyNumberFormat="0" applyFill="0" applyAlignment="0" applyProtection="0"/>
    <xf numFmtId="0" fontId="22" fillId="24" borderId="99" applyNumberFormat="0" applyFont="0" applyAlignment="0" applyProtection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5" fillId="0" borderId="0"/>
    <xf numFmtId="0" fontId="1" fillId="0" borderId="0"/>
  </cellStyleXfs>
  <cellXfs count="503">
    <xf numFmtId="0" fontId="0" fillId="0" borderId="0" xfId="0"/>
    <xf numFmtId="165" fontId="25" fillId="2" borderId="0" xfId="0" applyNumberFormat="1" applyFont="1" applyFill="1" applyAlignment="1"/>
    <xf numFmtId="167" fontId="25" fillId="2" borderId="30" xfId="69" applyNumberFormat="1" applyFont="1" applyFill="1" applyBorder="1" applyAlignment="1">
      <alignment horizontal="center" vertical="center"/>
    </xf>
    <xf numFmtId="4" fontId="25" fillId="2" borderId="0" xfId="0" applyNumberFormat="1" applyFont="1" applyFill="1" applyAlignment="1">
      <alignment vertical="center"/>
    </xf>
    <xf numFmtId="165" fontId="68" fillId="2" borderId="0" xfId="603" applyNumberFormat="1" applyFont="1" applyFill="1"/>
    <xf numFmtId="0" fontId="116" fillId="2" borderId="0" xfId="603" applyFont="1" applyFill="1"/>
    <xf numFmtId="0" fontId="116" fillId="2" borderId="30" xfId="603" applyFont="1" applyFill="1" applyBorder="1" applyAlignment="1">
      <alignment vertical="center" wrapText="1"/>
    </xf>
    <xf numFmtId="0" fontId="7" fillId="0" borderId="0" xfId="603"/>
    <xf numFmtId="0" fontId="121" fillId="0" borderId="0" xfId="603" applyFont="1"/>
    <xf numFmtId="0" fontId="122" fillId="0" borderId="0" xfId="0" applyFont="1" applyAlignment="1">
      <alignment vertical="center"/>
    </xf>
    <xf numFmtId="0" fontId="51" fillId="0" borderId="62" xfId="0" applyFont="1" applyBorder="1" applyAlignment="1">
      <alignment horizontal="justify" vertical="center" wrapText="1"/>
    </xf>
    <xf numFmtId="0" fontId="25" fillId="0" borderId="0" xfId="0" applyFont="1" applyAlignment="1">
      <alignment vertical="center"/>
    </xf>
    <xf numFmtId="0" fontId="112" fillId="58" borderId="60" xfId="0" applyFont="1" applyFill="1" applyBorder="1" applyAlignment="1">
      <alignment horizontal="center" vertical="center" wrapText="1"/>
    </xf>
    <xf numFmtId="0" fontId="68" fillId="58" borderId="61" xfId="0" applyFont="1" applyFill="1" applyBorder="1" applyAlignment="1">
      <alignment horizontal="center" vertical="center" wrapText="1"/>
    </xf>
    <xf numFmtId="0" fontId="51" fillId="57" borderId="59" xfId="0" applyFont="1" applyFill="1" applyBorder="1" applyAlignment="1">
      <alignment horizontal="center" vertical="center" wrapText="1"/>
    </xf>
    <xf numFmtId="0" fontId="120" fillId="0" borderId="0" xfId="603" applyFont="1" applyAlignment="1">
      <alignment horizontal="center" vertical="center"/>
    </xf>
    <xf numFmtId="167" fontId="51" fillId="2" borderId="30" xfId="70" applyNumberFormat="1" applyFont="1" applyFill="1" applyBorder="1" applyAlignment="1">
      <alignment horizontal="center" vertical="center"/>
    </xf>
    <xf numFmtId="0" fontId="116" fillId="2" borderId="30" xfId="603" applyFont="1" applyFill="1" applyBorder="1"/>
    <xf numFmtId="0" fontId="117" fillId="2" borderId="30" xfId="603" applyFont="1" applyFill="1" applyBorder="1" applyAlignment="1">
      <alignment vertical="center" wrapText="1"/>
    </xf>
    <xf numFmtId="1" fontId="25" fillId="2" borderId="11" xfId="0" applyNumberFormat="1" applyFont="1" applyFill="1" applyBorder="1" applyAlignment="1">
      <alignment horizontal="left" vertical="top" wrapText="1"/>
    </xf>
    <xf numFmtId="165" fontId="20" fillId="2" borderId="30" xfId="0" applyNumberFormat="1" applyFont="1" applyFill="1" applyBorder="1" applyAlignment="1">
      <alignment horizontal="left" vertical="top" wrapText="1"/>
    </xf>
    <xf numFmtId="165" fontId="68" fillId="2" borderId="30" xfId="603" applyNumberFormat="1" applyFont="1" applyFill="1" applyBorder="1" applyAlignment="1">
      <alignment horizontal="center" vertical="center" wrapText="1"/>
    </xf>
    <xf numFmtId="1" fontId="25" fillId="2" borderId="11" xfId="69" applyNumberFormat="1" applyFont="1" applyFill="1" applyBorder="1" applyAlignment="1">
      <alignment horizontal="center" vertical="center"/>
    </xf>
    <xf numFmtId="1" fontId="51" fillId="2" borderId="11" xfId="69" applyNumberFormat="1" applyFont="1" applyFill="1" applyBorder="1" applyAlignment="1">
      <alignment horizontal="center" vertical="center"/>
    </xf>
    <xf numFmtId="4" fontId="51" fillId="2" borderId="11" xfId="69" applyNumberFormat="1" applyFont="1" applyFill="1" applyBorder="1" applyAlignment="1">
      <alignment horizontal="center" vertical="center"/>
    </xf>
    <xf numFmtId="4" fontId="51" fillId="2" borderId="11" xfId="69" applyNumberFormat="1" applyFont="1" applyFill="1" applyBorder="1" applyAlignment="1">
      <alignment horizontal="left" vertical="center"/>
    </xf>
    <xf numFmtId="3" fontId="51" fillId="2" borderId="11" xfId="69" applyNumberFormat="1" applyFont="1" applyFill="1" applyBorder="1" applyAlignment="1">
      <alignment horizontal="center" vertical="center"/>
    </xf>
    <xf numFmtId="4" fontId="51" fillId="2" borderId="30" xfId="70" applyNumberFormat="1" applyFont="1" applyFill="1" applyBorder="1" applyAlignment="1">
      <alignment horizontal="center" vertical="center"/>
    </xf>
    <xf numFmtId="165" fontId="20" fillId="2" borderId="11" xfId="0" applyNumberFormat="1" applyFont="1" applyFill="1" applyBorder="1" applyAlignment="1">
      <alignment horizontal="left" vertical="top" wrapText="1"/>
    </xf>
    <xf numFmtId="167" fontId="51" fillId="2" borderId="30" xfId="0" applyNumberFormat="1" applyFont="1" applyFill="1" applyBorder="1" applyAlignment="1">
      <alignment horizontal="center" vertical="center" wrapText="1"/>
    </xf>
    <xf numFmtId="0" fontId="68" fillId="2" borderId="30" xfId="603" applyFont="1" applyFill="1" applyBorder="1" applyAlignment="1">
      <alignment horizontal="center" vertical="center" wrapText="1"/>
    </xf>
    <xf numFmtId="0" fontId="68" fillId="2" borderId="30" xfId="603" applyFont="1" applyFill="1" applyBorder="1" applyAlignment="1">
      <alignment horizontal="center" vertical="center" textRotation="90" wrapText="1"/>
    </xf>
    <xf numFmtId="165" fontId="25" fillId="56" borderId="11" xfId="0" applyNumberFormat="1" applyFont="1" applyFill="1" applyBorder="1" applyAlignment="1">
      <alignment horizontal="left" vertical="top" wrapText="1"/>
    </xf>
    <xf numFmtId="0" fontId="118" fillId="0" borderId="0" xfId="603" applyFont="1" applyAlignment="1">
      <alignment horizontal="center" vertical="center"/>
    </xf>
    <xf numFmtId="1" fontId="7" fillId="0" borderId="0" xfId="603" applyNumberFormat="1"/>
    <xf numFmtId="1" fontId="0" fillId="0" borderId="0" xfId="0" applyNumberFormat="1"/>
    <xf numFmtId="1" fontId="122" fillId="2" borderId="0" xfId="0" applyNumberFormat="1" applyFont="1" applyFill="1" applyAlignment="1">
      <alignment vertical="center"/>
    </xf>
    <xf numFmtId="1" fontId="68" fillId="2" borderId="0" xfId="603" applyNumberFormat="1" applyFont="1" applyFill="1" applyAlignment="1">
      <alignment vertical="center"/>
    </xf>
    <xf numFmtId="1" fontId="68" fillId="2" borderId="30" xfId="603" applyNumberFormat="1" applyFont="1" applyFill="1" applyBorder="1" applyAlignment="1">
      <alignment horizontal="center" vertical="center" wrapText="1"/>
    </xf>
    <xf numFmtId="0" fontId="68" fillId="2" borderId="30" xfId="603" applyFont="1" applyFill="1" applyBorder="1" applyAlignment="1">
      <alignment vertical="center" textRotation="90" wrapText="1"/>
    </xf>
    <xf numFmtId="0" fontId="68" fillId="2" borderId="30" xfId="603" applyFont="1" applyFill="1" applyBorder="1"/>
    <xf numFmtId="0" fontId="116" fillId="2" borderId="30" xfId="603" applyFont="1" applyFill="1" applyBorder="1" applyAlignment="1">
      <alignment vertical="center" textRotation="90" wrapText="1"/>
    </xf>
    <xf numFmtId="1" fontId="20" fillId="2" borderId="11" xfId="0" applyNumberFormat="1" applyFont="1" applyFill="1" applyBorder="1" applyAlignment="1">
      <alignment horizontal="left" vertical="top" wrapText="1"/>
    </xf>
    <xf numFmtId="1" fontId="20" fillId="2" borderId="58" xfId="0" applyNumberFormat="1" applyFont="1" applyFill="1" applyBorder="1" applyAlignment="1">
      <alignment horizontal="left" vertical="top" wrapText="1"/>
    </xf>
    <xf numFmtId="165" fontId="20" fillId="2" borderId="58" xfId="0" applyNumberFormat="1" applyFont="1" applyFill="1" applyBorder="1" applyAlignment="1">
      <alignment horizontal="left" vertical="top" wrapText="1"/>
    </xf>
    <xf numFmtId="170" fontId="116" fillId="2" borderId="30" xfId="285" applyNumberFormat="1" applyFont="1" applyFill="1" applyBorder="1"/>
    <xf numFmtId="1" fontId="20" fillId="2" borderId="11" xfId="0" applyNumberFormat="1" applyFont="1" applyFill="1" applyBorder="1" applyAlignment="1">
      <alignment vertical="top" wrapText="1"/>
    </xf>
    <xf numFmtId="165" fontId="20" fillId="2" borderId="11" xfId="0" applyNumberFormat="1" applyFont="1" applyFill="1" applyBorder="1" applyAlignment="1">
      <alignment vertical="top" wrapText="1"/>
    </xf>
    <xf numFmtId="1" fontId="20" fillId="2" borderId="30" xfId="0" applyNumberFormat="1" applyFont="1" applyFill="1" applyBorder="1" applyAlignment="1">
      <alignment horizontal="left" wrapText="1"/>
    </xf>
    <xf numFmtId="165" fontId="20" fillId="2" borderId="30" xfId="0" applyNumberFormat="1" applyFont="1" applyFill="1" applyBorder="1" applyAlignment="1">
      <alignment horizontal="left" wrapText="1"/>
    </xf>
    <xf numFmtId="1" fontId="20" fillId="2" borderId="57" xfId="0" applyNumberFormat="1" applyFont="1" applyFill="1" applyBorder="1" applyAlignment="1">
      <alignment horizontal="left" vertical="top" wrapText="1"/>
    </xf>
    <xf numFmtId="165" fontId="20" fillId="2" borderId="57" xfId="0" applyNumberFormat="1" applyFont="1" applyFill="1" applyBorder="1" applyAlignment="1">
      <alignment horizontal="left" vertical="top" wrapText="1"/>
    </xf>
    <xf numFmtId="1" fontId="20" fillId="2" borderId="102" xfId="0" applyNumberFormat="1" applyFont="1" applyFill="1" applyBorder="1" applyAlignment="1">
      <alignment horizontal="left" vertical="top" wrapText="1"/>
    </xf>
    <xf numFmtId="0" fontId="116" fillId="2" borderId="102" xfId="603" applyFont="1" applyFill="1" applyBorder="1"/>
    <xf numFmtId="170" fontId="116" fillId="2" borderId="102" xfId="285" applyNumberFormat="1" applyFont="1" applyFill="1" applyBorder="1"/>
    <xf numFmtId="167" fontId="51" fillId="2" borderId="102" xfId="70" applyNumberFormat="1" applyFont="1" applyFill="1" applyBorder="1" applyAlignment="1">
      <alignment horizontal="center" vertical="center"/>
    </xf>
    <xf numFmtId="167" fontId="51" fillId="2" borderId="102" xfId="0" applyNumberFormat="1" applyFont="1" applyFill="1" applyBorder="1" applyAlignment="1">
      <alignment horizontal="center" vertical="center" wrapText="1"/>
    </xf>
    <xf numFmtId="1" fontId="20" fillId="2" borderId="25" xfId="0" applyNumberFormat="1" applyFont="1" applyFill="1" applyBorder="1" applyAlignment="1">
      <alignment horizontal="left" vertical="top" wrapText="1"/>
    </xf>
    <xf numFmtId="165" fontId="20" fillId="2" borderId="25" xfId="0" applyNumberFormat="1" applyFont="1" applyFill="1" applyBorder="1" applyAlignment="1">
      <alignment horizontal="left" vertical="top" wrapText="1"/>
    </xf>
    <xf numFmtId="1" fontId="20" fillId="2" borderId="30" xfId="0" applyNumberFormat="1" applyFont="1" applyFill="1" applyBorder="1" applyAlignment="1">
      <alignment horizontal="left" vertical="top" wrapText="1"/>
    </xf>
    <xf numFmtId="1" fontId="116" fillId="2" borderId="0" xfId="603" applyNumberFormat="1" applyFont="1" applyFill="1"/>
    <xf numFmtId="0" fontId="123" fillId="0" borderId="0" xfId="0" applyFont="1"/>
    <xf numFmtId="167" fontId="119" fillId="57" borderId="78" xfId="0" applyNumberFormat="1" applyFont="1" applyFill="1" applyBorder="1" applyAlignment="1">
      <alignment vertical="center" wrapText="1"/>
    </xf>
    <xf numFmtId="4" fontId="119" fillId="57" borderId="78" xfId="0" applyNumberFormat="1" applyFont="1" applyFill="1" applyBorder="1" applyAlignment="1">
      <alignment vertical="center" wrapText="1"/>
    </xf>
    <xf numFmtId="0" fontId="119" fillId="57" borderId="70" xfId="0" applyFont="1" applyFill="1" applyBorder="1" applyAlignment="1">
      <alignment vertical="center" wrapText="1"/>
    </xf>
    <xf numFmtId="0" fontId="123" fillId="0" borderId="102" xfId="0" applyFont="1" applyBorder="1" applyAlignment="1">
      <alignment horizontal="left" vertical="top" wrapText="1"/>
    </xf>
    <xf numFmtId="167" fontId="119" fillId="0" borderId="70" xfId="0" applyNumberFormat="1" applyFont="1" applyBorder="1" applyAlignment="1">
      <alignment vertical="center" wrapText="1"/>
    </xf>
    <xf numFmtId="167" fontId="119" fillId="0" borderId="70" xfId="0" applyNumberFormat="1" applyFont="1" applyFill="1" applyBorder="1" applyAlignment="1">
      <alignment vertical="center" wrapText="1"/>
    </xf>
    <xf numFmtId="167" fontId="119" fillId="0" borderId="59" xfId="0" applyNumberFormat="1" applyFont="1" applyBorder="1" applyAlignment="1">
      <alignment vertical="center" wrapText="1"/>
    </xf>
    <xf numFmtId="0" fontId="119" fillId="0" borderId="68" xfId="0" applyFont="1" applyBorder="1" applyAlignment="1">
      <alignment vertical="center" wrapText="1"/>
    </xf>
    <xf numFmtId="0" fontId="119" fillId="59" borderId="68" xfId="0" applyFont="1" applyFill="1" applyBorder="1" applyAlignment="1">
      <alignment vertical="center" wrapText="1"/>
    </xf>
    <xf numFmtId="167" fontId="119" fillId="59" borderId="72" xfId="0" applyNumberFormat="1" applyFont="1" applyFill="1" applyBorder="1" applyAlignment="1">
      <alignment vertical="center" wrapText="1"/>
    </xf>
    <xf numFmtId="167" fontId="119" fillId="59" borderId="70" xfId="0" applyNumberFormat="1" applyFont="1" applyFill="1" applyBorder="1" applyAlignment="1">
      <alignment vertical="center" wrapText="1"/>
    </xf>
    <xf numFmtId="167" fontId="119" fillId="59" borderId="68" xfId="285" applyNumberFormat="1" applyFont="1" applyFill="1" applyBorder="1" applyAlignment="1">
      <alignment vertical="center" wrapText="1"/>
    </xf>
    <xf numFmtId="167" fontId="119" fillId="0" borderId="72" xfId="0" applyNumberFormat="1" applyFont="1" applyBorder="1" applyAlignment="1">
      <alignment vertical="center" wrapText="1"/>
    </xf>
    <xf numFmtId="167" fontId="119" fillId="0" borderId="68" xfId="0" applyNumberFormat="1" applyFont="1" applyBorder="1" applyAlignment="1">
      <alignment vertical="center" wrapText="1"/>
    </xf>
    <xf numFmtId="167" fontId="119" fillId="0" borderId="59" xfId="0" applyNumberFormat="1" applyFont="1" applyFill="1" applyBorder="1" applyAlignment="1">
      <alignment vertical="center" wrapText="1"/>
    </xf>
    <xf numFmtId="167" fontId="119" fillId="0" borderId="82" xfId="0" applyNumberFormat="1" applyFont="1" applyBorder="1" applyAlignment="1">
      <alignment vertical="center" wrapText="1"/>
    </xf>
    <xf numFmtId="167" fontId="119" fillId="0" borderId="65" xfId="0" applyNumberFormat="1" applyFont="1" applyBorder="1" applyAlignment="1">
      <alignment vertical="center" wrapText="1"/>
    </xf>
    <xf numFmtId="167" fontId="119" fillId="0" borderId="82" xfId="0" applyNumberFormat="1" applyFont="1" applyFill="1" applyBorder="1" applyAlignment="1">
      <alignment vertical="center" wrapText="1"/>
    </xf>
    <xf numFmtId="0" fontId="123" fillId="0" borderId="0" xfId="0" applyFont="1" applyFill="1"/>
    <xf numFmtId="0" fontId="125" fillId="0" borderId="0" xfId="0" applyFont="1"/>
    <xf numFmtId="4" fontId="51" fillId="2" borderId="11" xfId="0" applyNumberFormat="1" applyFont="1" applyFill="1" applyBorder="1" applyAlignment="1">
      <alignment horizontal="center" vertical="center" wrapText="1"/>
    </xf>
    <xf numFmtId="167" fontId="51" fillId="2" borderId="11" xfId="0" applyNumberFormat="1" applyFont="1" applyFill="1" applyBorder="1" applyAlignment="1">
      <alignment horizontal="center" vertical="center" wrapText="1"/>
    </xf>
    <xf numFmtId="4" fontId="51" fillId="2" borderId="11" xfId="70" applyNumberFormat="1" applyFont="1" applyFill="1" applyBorder="1" applyAlignment="1">
      <alignment horizontal="center" vertical="center"/>
    </xf>
    <xf numFmtId="4" fontId="51" fillId="2" borderId="25" xfId="0" applyNumberFormat="1" applyFont="1" applyFill="1" applyBorder="1" applyAlignment="1">
      <alignment horizontal="center" vertical="center" wrapText="1"/>
    </xf>
    <xf numFmtId="4" fontId="51" fillId="2" borderId="30" xfId="285" applyNumberFormat="1" applyFont="1" applyFill="1" applyBorder="1" applyAlignment="1">
      <alignment horizontal="center" vertical="center" wrapText="1"/>
    </xf>
    <xf numFmtId="4" fontId="51" fillId="2" borderId="30" xfId="0" applyNumberFormat="1" applyFont="1" applyFill="1" applyBorder="1" applyAlignment="1">
      <alignment horizontal="center" vertical="center" wrapText="1"/>
    </xf>
    <xf numFmtId="167" fontId="51" fillId="2" borderId="58" xfId="0" applyNumberFormat="1" applyFont="1" applyFill="1" applyBorder="1" applyAlignment="1">
      <alignment horizontal="center" vertical="center" wrapText="1"/>
    </xf>
    <xf numFmtId="4" fontId="51" fillId="2" borderId="58" xfId="0" applyNumberFormat="1" applyFont="1" applyFill="1" applyBorder="1" applyAlignment="1">
      <alignment horizontal="center" vertical="center" wrapText="1"/>
    </xf>
    <xf numFmtId="4" fontId="51" fillId="2" borderId="57" xfId="70" applyNumberFormat="1" applyFont="1" applyFill="1" applyBorder="1" applyAlignment="1">
      <alignment horizontal="center" vertical="center"/>
    </xf>
    <xf numFmtId="4" fontId="51" fillId="2" borderId="57" xfId="0" applyNumberFormat="1" applyFont="1" applyFill="1" applyBorder="1" applyAlignment="1">
      <alignment horizontal="center" vertical="center" wrapText="1"/>
    </xf>
    <xf numFmtId="165" fontId="51" fillId="2" borderId="0" xfId="0" applyNumberFormat="1" applyFont="1" applyFill="1" applyAlignment="1">
      <alignment horizontal="center"/>
    </xf>
    <xf numFmtId="1" fontId="51" fillId="2" borderId="0" xfId="0" applyNumberFormat="1" applyFont="1" applyFill="1" applyAlignment="1">
      <alignment horizontal="center"/>
    </xf>
    <xf numFmtId="165" fontId="51" fillId="2" borderId="0" xfId="0" applyNumberFormat="1" applyFont="1" applyFill="1" applyAlignment="1"/>
    <xf numFmtId="1" fontId="25" fillId="2" borderId="0" xfId="0" applyNumberFormat="1" applyFont="1" applyFill="1" applyBorder="1" applyAlignment="1"/>
    <xf numFmtId="165" fontId="51" fillId="2" borderId="0" xfId="0" applyNumberFormat="1" applyFont="1" applyFill="1" applyAlignment="1">
      <alignment horizontal="left"/>
    </xf>
    <xf numFmtId="165" fontId="25" fillId="2" borderId="0" xfId="0" applyNumberFormat="1" applyFont="1" applyFill="1" applyAlignment="1">
      <alignment vertical="center"/>
    </xf>
    <xf numFmtId="1" fontId="25" fillId="2" borderId="0" xfId="0" applyNumberFormat="1" applyFont="1" applyFill="1" applyAlignment="1">
      <alignment horizontal="center"/>
    </xf>
    <xf numFmtId="1" fontId="25" fillId="2" borderId="11" xfId="0" applyNumberFormat="1" applyFont="1" applyFill="1" applyBorder="1" applyAlignment="1">
      <alignment horizontal="center" vertical="center" wrapText="1"/>
    </xf>
    <xf numFmtId="165" fontId="51" fillId="2" borderId="11" xfId="0" applyNumberFormat="1" applyFont="1" applyFill="1" applyBorder="1" applyAlignment="1">
      <alignment horizontal="left" vertical="top" wrapText="1"/>
    </xf>
    <xf numFmtId="1" fontId="51" fillId="2" borderId="11" xfId="0" applyNumberFormat="1" applyFont="1" applyFill="1" applyBorder="1" applyAlignment="1">
      <alignment horizontal="center" vertical="top" wrapText="1"/>
    </xf>
    <xf numFmtId="1" fontId="51" fillId="2" borderId="102" xfId="0" applyNumberFormat="1" applyFont="1" applyFill="1" applyBorder="1" applyAlignment="1">
      <alignment horizontal="center" vertical="top" wrapText="1"/>
    </xf>
    <xf numFmtId="1" fontId="25" fillId="56" borderId="11" xfId="0" applyNumberFormat="1" applyFont="1" applyFill="1" applyBorder="1" applyAlignment="1">
      <alignment horizontal="left" vertical="top" wrapText="1"/>
    </xf>
    <xf numFmtId="165" fontId="25" fillId="2" borderId="0" xfId="0" applyNumberFormat="1" applyFont="1" applyFill="1" applyAlignment="1">
      <alignment horizontal="center"/>
    </xf>
    <xf numFmtId="0" fontId="116" fillId="56" borderId="0" xfId="603" applyFont="1" applyFill="1"/>
    <xf numFmtId="1" fontId="122" fillId="2" borderId="0" xfId="603" applyNumberFormat="1" applyFont="1" applyFill="1" applyAlignment="1">
      <alignment horizontal="center" vertical="center"/>
    </xf>
    <xf numFmtId="2" fontId="122" fillId="2" borderId="0" xfId="603" applyNumberFormat="1" applyFont="1" applyFill="1" applyAlignment="1">
      <alignment horizontal="right" vertical="center"/>
    </xf>
    <xf numFmtId="1" fontId="51" fillId="2" borderId="30" xfId="70" applyNumberFormat="1" applyFont="1" applyFill="1" applyBorder="1" applyAlignment="1">
      <alignment horizontal="center" vertical="center"/>
    </xf>
    <xf numFmtId="3" fontId="51" fillId="2" borderId="30" xfId="70" applyNumberFormat="1" applyFont="1" applyFill="1" applyBorder="1" applyAlignment="1">
      <alignment horizontal="center" vertical="center"/>
    </xf>
    <xf numFmtId="2" fontId="51" fillId="2" borderId="30" xfId="70" applyNumberFormat="1" applyFont="1" applyFill="1" applyBorder="1" applyAlignment="1">
      <alignment horizontal="center" vertical="center"/>
    </xf>
    <xf numFmtId="1" fontId="25" fillId="2" borderId="30" xfId="0" applyNumberFormat="1" applyFont="1" applyFill="1" applyBorder="1" applyAlignment="1">
      <alignment horizontal="center" vertical="center" wrapText="1"/>
    </xf>
    <xf numFmtId="2" fontId="51" fillId="2" borderId="30" xfId="0" applyNumberFormat="1" applyFont="1" applyFill="1" applyBorder="1" applyAlignment="1">
      <alignment horizontal="center" vertical="center" wrapText="1"/>
    </xf>
    <xf numFmtId="4" fontId="51" fillId="2" borderId="30" xfId="0" applyNumberFormat="1" applyFont="1" applyFill="1" applyBorder="1" applyAlignment="1">
      <alignment horizontal="left" vertical="center" wrapText="1"/>
    </xf>
    <xf numFmtId="3" fontId="51" fillId="2" borderId="30" xfId="0" applyNumberFormat="1" applyFont="1" applyFill="1" applyBorder="1" applyAlignment="1">
      <alignment horizontal="center" vertical="center" wrapText="1"/>
    </xf>
    <xf numFmtId="1" fontId="51" fillId="2" borderId="11" xfId="70" applyNumberFormat="1" applyFont="1" applyFill="1" applyBorder="1" applyAlignment="1">
      <alignment horizontal="center" vertical="center"/>
    </xf>
    <xf numFmtId="2" fontId="51" fillId="2" borderId="11" xfId="70" applyNumberFormat="1" applyFont="1" applyFill="1" applyBorder="1" applyAlignment="1">
      <alignment horizontal="center" vertical="center"/>
    </xf>
    <xf numFmtId="4" fontId="51" fillId="2" borderId="11" xfId="70" applyNumberFormat="1" applyFont="1" applyFill="1" applyBorder="1" applyAlignment="1">
      <alignment horizontal="left" vertical="center"/>
    </xf>
    <xf numFmtId="3" fontId="51" fillId="2" borderId="11" xfId="70" applyNumberFormat="1" applyFont="1" applyFill="1" applyBorder="1" applyAlignment="1">
      <alignment horizontal="center" vertical="center"/>
    </xf>
    <xf numFmtId="1" fontId="51" fillId="2" borderId="25" xfId="0" applyNumberFormat="1" applyFont="1" applyFill="1" applyBorder="1" applyAlignment="1">
      <alignment horizontal="center" vertical="center" wrapText="1"/>
    </xf>
    <xf numFmtId="2" fontId="51" fillId="2" borderId="25" xfId="0" applyNumberFormat="1" applyFont="1" applyFill="1" applyBorder="1" applyAlignment="1">
      <alignment horizontal="center" vertical="center" wrapText="1"/>
    </xf>
    <xf numFmtId="4" fontId="51" fillId="2" borderId="25" xfId="0" applyNumberFormat="1" applyFont="1" applyFill="1" applyBorder="1" applyAlignment="1">
      <alignment horizontal="left" vertical="center" wrapText="1"/>
    </xf>
    <xf numFmtId="3" fontId="51" fillId="2" borderId="25" xfId="0" applyNumberFormat="1" applyFont="1" applyFill="1" applyBorder="1" applyAlignment="1">
      <alignment horizontal="center" vertical="center" wrapText="1"/>
    </xf>
    <xf numFmtId="1" fontId="25" fillId="2" borderId="30" xfId="285" applyNumberFormat="1" applyFont="1" applyFill="1" applyBorder="1" applyAlignment="1">
      <alignment horizontal="center" vertical="center" wrapText="1"/>
    </xf>
    <xf numFmtId="2" fontId="51" fillId="2" borderId="30" xfId="285" applyNumberFormat="1" applyFont="1" applyFill="1" applyBorder="1" applyAlignment="1">
      <alignment horizontal="center" vertical="center" wrapText="1"/>
    </xf>
    <xf numFmtId="4" fontId="51" fillId="2" borderId="30" xfId="285" applyNumberFormat="1" applyFont="1" applyFill="1" applyBorder="1" applyAlignment="1">
      <alignment horizontal="left" vertical="center" wrapText="1"/>
    </xf>
    <xf numFmtId="3" fontId="51" fillId="2" borderId="30" xfId="285" applyNumberFormat="1" applyFont="1" applyFill="1" applyBorder="1" applyAlignment="1">
      <alignment horizontal="center" vertical="center" wrapText="1"/>
    </xf>
    <xf numFmtId="2" fontId="51" fillId="2" borderId="11" xfId="0" applyNumberFormat="1" applyFont="1" applyFill="1" applyBorder="1" applyAlignment="1">
      <alignment horizontal="center" vertical="center" wrapText="1"/>
    </xf>
    <xf numFmtId="4" fontId="51" fillId="2" borderId="11" xfId="0" applyNumberFormat="1" applyFont="1" applyFill="1" applyBorder="1" applyAlignment="1">
      <alignment horizontal="left" vertical="center" wrapText="1"/>
    </xf>
    <xf numFmtId="3" fontId="51" fillId="2" borderId="11" xfId="0" applyNumberFormat="1" applyFont="1" applyFill="1" applyBorder="1" applyAlignment="1">
      <alignment horizontal="center" vertical="center" wrapText="1"/>
    </xf>
    <xf numFmtId="1" fontId="51" fillId="2" borderId="30" xfId="0" applyNumberFormat="1" applyFont="1" applyFill="1" applyBorder="1" applyAlignment="1">
      <alignment horizontal="center" vertical="center" wrapText="1"/>
    </xf>
    <xf numFmtId="4" fontId="51" fillId="2" borderId="30" xfId="70" applyNumberFormat="1" applyFont="1" applyFill="1" applyBorder="1" applyAlignment="1">
      <alignment horizontal="left" vertical="center"/>
    </xf>
    <xf numFmtId="1" fontId="51" fillId="2" borderId="11" xfId="0" applyNumberFormat="1" applyFont="1" applyFill="1" applyBorder="1" applyAlignment="1">
      <alignment horizontal="center" vertical="center" wrapText="1"/>
    </xf>
    <xf numFmtId="167" fontId="51" fillId="2" borderId="11" xfId="0" applyNumberFormat="1" applyFont="1" applyFill="1" applyBorder="1" applyAlignment="1">
      <alignment horizontal="left" vertical="center" wrapText="1"/>
    </xf>
    <xf numFmtId="167" fontId="51" fillId="2" borderId="30" xfId="0" applyNumberFormat="1" applyFont="1" applyFill="1" applyBorder="1" applyAlignment="1">
      <alignment horizontal="left" vertical="center" wrapText="1"/>
    </xf>
    <xf numFmtId="1" fontId="25" fillId="2" borderId="58" xfId="0" applyNumberFormat="1" applyFont="1" applyFill="1" applyBorder="1" applyAlignment="1">
      <alignment horizontal="center" vertical="center" wrapText="1"/>
    </xf>
    <xf numFmtId="2" fontId="51" fillId="2" borderId="58" xfId="0" applyNumberFormat="1" applyFont="1" applyFill="1" applyBorder="1" applyAlignment="1">
      <alignment horizontal="center" vertical="center" wrapText="1"/>
    </xf>
    <xf numFmtId="4" fontId="51" fillId="2" borderId="58" xfId="0" applyNumberFormat="1" applyFont="1" applyFill="1" applyBorder="1" applyAlignment="1">
      <alignment horizontal="left" vertical="center" wrapText="1"/>
    </xf>
    <xf numFmtId="3" fontId="51" fillId="2" borderId="58" xfId="0" applyNumberFormat="1" applyFont="1" applyFill="1" applyBorder="1" applyAlignment="1">
      <alignment horizontal="center" vertical="center" wrapText="1"/>
    </xf>
    <xf numFmtId="1" fontId="51" fillId="2" borderId="57" xfId="70" applyNumberFormat="1" applyFont="1" applyFill="1" applyBorder="1" applyAlignment="1">
      <alignment horizontal="center" vertical="center"/>
    </xf>
    <xf numFmtId="4" fontId="51" fillId="2" borderId="57" xfId="70" applyNumberFormat="1" applyFont="1" applyFill="1" applyBorder="1" applyAlignment="1">
      <alignment horizontal="left" vertical="center"/>
    </xf>
    <xf numFmtId="3" fontId="51" fillId="2" borderId="57" xfId="70" applyNumberFormat="1" applyFont="1" applyFill="1" applyBorder="1" applyAlignment="1">
      <alignment horizontal="center" vertical="center"/>
    </xf>
    <xf numFmtId="1" fontId="51" fillId="2" borderId="58" xfId="0" applyNumberFormat="1" applyFont="1" applyFill="1" applyBorder="1" applyAlignment="1">
      <alignment horizontal="center" vertical="center" wrapText="1"/>
    </xf>
    <xf numFmtId="167" fontId="51" fillId="2" borderId="58" xfId="0" applyNumberFormat="1" applyFont="1" applyFill="1" applyBorder="1" applyAlignment="1">
      <alignment horizontal="left" vertical="center" wrapText="1"/>
    </xf>
    <xf numFmtId="1" fontId="51" fillId="2" borderId="102" xfId="0" applyNumberFormat="1" applyFont="1" applyFill="1" applyBorder="1" applyAlignment="1">
      <alignment horizontal="center" vertical="center" wrapText="1"/>
    </xf>
    <xf numFmtId="4" fontId="51" fillId="2" borderId="102" xfId="0" applyNumberFormat="1" applyFont="1" applyFill="1" applyBorder="1" applyAlignment="1">
      <alignment horizontal="center" vertical="center" wrapText="1"/>
    </xf>
    <xf numFmtId="1" fontId="51" fillId="2" borderId="57" xfId="0" applyNumberFormat="1" applyFont="1" applyFill="1" applyBorder="1" applyAlignment="1">
      <alignment horizontal="center" vertical="center" wrapText="1"/>
    </xf>
    <xf numFmtId="4" fontId="51" fillId="2" borderId="57" xfId="0" applyNumberFormat="1" applyFont="1" applyFill="1" applyBorder="1" applyAlignment="1">
      <alignment horizontal="left" vertical="center" wrapText="1"/>
    </xf>
    <xf numFmtId="3" fontId="51" fillId="2" borderId="57" xfId="0" applyNumberFormat="1" applyFont="1" applyFill="1" applyBorder="1" applyAlignment="1">
      <alignment horizontal="center" vertical="center" wrapText="1"/>
    </xf>
    <xf numFmtId="2" fontId="51" fillId="2" borderId="57" xfId="70" applyNumberFormat="1" applyFont="1" applyFill="1" applyBorder="1" applyAlignment="1">
      <alignment horizontal="center" vertical="center"/>
    </xf>
    <xf numFmtId="3" fontId="20" fillId="2" borderId="11" xfId="0" applyNumberFormat="1" applyFont="1" applyFill="1" applyBorder="1" applyAlignment="1">
      <alignment horizontal="center" vertical="top" wrapText="1"/>
    </xf>
    <xf numFmtId="167" fontId="20" fillId="2" borderId="11" xfId="0" applyNumberFormat="1" applyFont="1" applyFill="1" applyBorder="1" applyAlignment="1">
      <alignment horizontal="center" vertical="top" wrapText="1"/>
    </xf>
    <xf numFmtId="1" fontId="25" fillId="56" borderId="57" xfId="70" applyNumberFormat="1" applyFont="1" applyFill="1" applyBorder="1" applyAlignment="1">
      <alignment horizontal="center" vertical="center"/>
    </xf>
    <xf numFmtId="2" fontId="25" fillId="56" borderId="57" xfId="70" applyNumberFormat="1" applyFont="1" applyFill="1" applyBorder="1" applyAlignment="1">
      <alignment horizontal="center" vertical="center"/>
    </xf>
    <xf numFmtId="167" fontId="25" fillId="56" borderId="30" xfId="69" applyNumberFormat="1" applyFont="1" applyFill="1" applyBorder="1" applyAlignment="1">
      <alignment horizontal="left" vertical="center" wrapText="1"/>
    </xf>
    <xf numFmtId="3" fontId="25" fillId="56" borderId="57" xfId="70" applyNumberFormat="1" applyFont="1" applyFill="1" applyBorder="1" applyAlignment="1">
      <alignment horizontal="center" vertical="center"/>
    </xf>
    <xf numFmtId="4" fontId="25" fillId="56" borderId="57" xfId="70" applyNumberFormat="1" applyFont="1" applyFill="1" applyBorder="1" applyAlignment="1">
      <alignment horizontal="center" vertical="center"/>
    </xf>
    <xf numFmtId="165" fontId="24" fillId="2" borderId="102" xfId="0" applyNumberFormat="1" applyFont="1" applyFill="1" applyBorder="1" applyAlignment="1">
      <alignment horizontal="center" vertical="center" wrapText="1"/>
    </xf>
    <xf numFmtId="0" fontId="123" fillId="0" borderId="111" xfId="0" applyFont="1" applyBorder="1" applyAlignment="1">
      <alignment horizontal="left" vertical="top" wrapText="1"/>
    </xf>
    <xf numFmtId="0" fontId="119" fillId="57" borderId="72" xfId="0" applyFont="1" applyFill="1" applyBorder="1" applyAlignment="1">
      <alignment vertical="center" wrapText="1"/>
    </xf>
    <xf numFmtId="0" fontId="123" fillId="0" borderId="0" xfId="0" applyFont="1" applyAlignment="1">
      <alignment horizontal="right"/>
    </xf>
    <xf numFmtId="0" fontId="123" fillId="0" borderId="0" xfId="0" applyFont="1" applyAlignment="1">
      <alignment horizontal="center"/>
    </xf>
    <xf numFmtId="0" fontId="3" fillId="0" borderId="0" xfId="644"/>
    <xf numFmtId="0" fontId="118" fillId="0" borderId="0" xfId="644" applyFont="1" applyAlignment="1">
      <alignment horizontal="justify" vertical="center"/>
    </xf>
    <xf numFmtId="0" fontId="3" fillId="2" borderId="0" xfId="644" applyFill="1"/>
    <xf numFmtId="0" fontId="121" fillId="0" borderId="0" xfId="644" applyFont="1" applyAlignment="1">
      <alignment vertical="center"/>
    </xf>
    <xf numFmtId="0" fontId="127" fillId="0" borderId="0" xfId="644" applyFont="1" applyAlignment="1">
      <alignment vertical="center" wrapText="1"/>
    </xf>
    <xf numFmtId="0" fontId="119" fillId="57" borderId="72" xfId="644" applyFont="1" applyFill="1" applyBorder="1" applyAlignment="1">
      <alignment vertical="center" wrapText="1"/>
    </xf>
    <xf numFmtId="4" fontId="119" fillId="57" borderId="72" xfId="644" applyNumberFormat="1" applyFont="1" applyFill="1" applyBorder="1" applyAlignment="1">
      <alignment vertical="center" wrapText="1"/>
    </xf>
    <xf numFmtId="167" fontId="119" fillId="57" borderId="70" xfId="644" applyNumberFormat="1" applyFont="1" applyFill="1" applyBorder="1" applyAlignment="1">
      <alignment vertical="center" wrapText="1"/>
    </xf>
    <xf numFmtId="167" fontId="119" fillId="57" borderId="72" xfId="644" applyNumberFormat="1" applyFont="1" applyFill="1" applyBorder="1" applyAlignment="1">
      <alignment vertical="center" wrapText="1"/>
    </xf>
    <xf numFmtId="0" fontId="119" fillId="57" borderId="68" xfId="644" applyFont="1" applyFill="1" applyBorder="1" applyAlignment="1">
      <alignment vertical="center" wrapText="1"/>
    </xf>
    <xf numFmtId="0" fontId="119" fillId="57" borderId="70" xfId="644" applyFont="1" applyFill="1" applyBorder="1" applyAlignment="1">
      <alignment vertical="center" wrapText="1"/>
    </xf>
    <xf numFmtId="0" fontId="128" fillId="0" borderId="0" xfId="644" applyFont="1" applyAlignment="1">
      <alignment vertical="center" wrapText="1"/>
    </xf>
    <xf numFmtId="0" fontId="124" fillId="0" borderId="78" xfId="644" applyFont="1" applyBorder="1" applyAlignment="1">
      <alignment vertical="center" wrapText="1"/>
    </xf>
    <xf numFmtId="167" fontId="119" fillId="0" borderId="105" xfId="644" applyNumberFormat="1" applyFont="1" applyBorder="1" applyAlignment="1">
      <alignment vertical="center" wrapText="1"/>
    </xf>
    <xf numFmtId="167" fontId="119" fillId="2" borderId="105" xfId="644" applyNumberFormat="1" applyFont="1" applyFill="1" applyBorder="1" applyAlignment="1">
      <alignment vertical="center" wrapText="1"/>
    </xf>
    <xf numFmtId="0" fontId="119" fillId="0" borderId="63" xfId="644" applyFont="1" applyBorder="1" applyAlignment="1">
      <alignment vertical="center" wrapText="1"/>
    </xf>
    <xf numFmtId="43" fontId="128" fillId="0" borderId="0" xfId="645" applyFont="1" applyAlignment="1">
      <alignment vertical="center" wrapText="1"/>
    </xf>
    <xf numFmtId="0" fontId="123" fillId="0" borderId="105" xfId="644" applyFont="1" applyBorder="1" applyAlignment="1">
      <alignment horizontal="left" vertical="top" wrapText="1"/>
    </xf>
    <xf numFmtId="0" fontId="119" fillId="0" borderId="105" xfId="644" applyFont="1" applyBorder="1" applyAlignment="1">
      <alignment vertical="center" wrapText="1"/>
    </xf>
    <xf numFmtId="0" fontId="119" fillId="60" borderId="105" xfId="644" applyFont="1" applyFill="1" applyBorder="1" applyAlignment="1">
      <alignment vertical="center" wrapText="1"/>
    </xf>
    <xf numFmtId="167" fontId="119" fillId="60" borderId="105" xfId="644" applyNumberFormat="1" applyFont="1" applyFill="1" applyBorder="1" applyAlignment="1">
      <alignment vertical="center" wrapText="1"/>
    </xf>
    <xf numFmtId="167" fontId="3" fillId="0" borderId="105" xfId="644" applyNumberFormat="1" applyBorder="1"/>
    <xf numFmtId="167" fontId="3" fillId="60" borderId="105" xfId="644" applyNumberFormat="1" applyFill="1" applyBorder="1"/>
    <xf numFmtId="167" fontId="3" fillId="2" borderId="105" xfId="644" applyNumberFormat="1" applyFill="1" applyBorder="1"/>
    <xf numFmtId="3" fontId="3" fillId="2" borderId="0" xfId="644" applyNumberFormat="1" applyFill="1"/>
    <xf numFmtId="3" fontId="3" fillId="0" borderId="0" xfId="644" applyNumberFormat="1"/>
    <xf numFmtId="0" fontId="126" fillId="0" borderId="0" xfId="644" applyFont="1" applyAlignment="1">
      <alignment vertical="center"/>
    </xf>
    <xf numFmtId="0" fontId="119" fillId="57" borderId="63" xfId="644" applyFont="1" applyFill="1" applyBorder="1" applyAlignment="1">
      <alignment vertical="center" wrapText="1"/>
    </xf>
    <xf numFmtId="43" fontId="119" fillId="0" borderId="78" xfId="644" applyNumberFormat="1" applyFont="1" applyBorder="1" applyAlignment="1">
      <alignment vertical="center" wrapText="1"/>
    </xf>
    <xf numFmtId="43" fontId="3" fillId="0" borderId="0" xfId="644" applyNumberFormat="1"/>
    <xf numFmtId="43" fontId="119" fillId="0" borderId="105" xfId="645" applyFont="1" applyBorder="1" applyAlignment="1">
      <alignment vertical="center" wrapText="1"/>
    </xf>
    <xf numFmtId="43" fontId="119" fillId="60" borderId="105" xfId="645" applyFont="1" applyFill="1" applyBorder="1" applyAlignment="1">
      <alignment vertical="center" wrapText="1"/>
    </xf>
    <xf numFmtId="170" fontId="119" fillId="60" borderId="105" xfId="645" applyNumberFormat="1" applyFont="1" applyFill="1" applyBorder="1" applyAlignment="1">
      <alignment vertical="center" wrapText="1"/>
    </xf>
    <xf numFmtId="170" fontId="119" fillId="60" borderId="109" xfId="645" applyNumberFormat="1" applyFont="1" applyFill="1" applyBorder="1" applyAlignment="1">
      <alignment vertical="center" wrapText="1"/>
    </xf>
    <xf numFmtId="170" fontId="0" fillId="60" borderId="105" xfId="645" applyNumberFormat="1" applyFont="1" applyFill="1" applyBorder="1"/>
    <xf numFmtId="170" fontId="0" fillId="60" borderId="109" xfId="645" applyNumberFormat="1" applyFont="1" applyFill="1" applyBorder="1"/>
    <xf numFmtId="1" fontId="25" fillId="2" borderId="102" xfId="0" applyNumberFormat="1" applyFont="1" applyFill="1" applyBorder="1" applyAlignment="1">
      <alignment horizontal="center" vertical="top" wrapText="1"/>
    </xf>
    <xf numFmtId="165" fontId="25" fillId="2" borderId="102" xfId="0" applyNumberFormat="1" applyFont="1" applyFill="1" applyBorder="1" applyAlignment="1">
      <alignment horizontal="center" vertical="top" wrapText="1"/>
    </xf>
    <xf numFmtId="165" fontId="51" fillId="2" borderId="102" xfId="0" applyNumberFormat="1" applyFont="1" applyFill="1" applyBorder="1" applyAlignment="1">
      <alignment horizontal="center" vertical="top" wrapText="1"/>
    </xf>
    <xf numFmtId="165" fontId="51" fillId="2" borderId="102" xfId="0" applyNumberFormat="1" applyFont="1" applyFill="1" applyBorder="1" applyAlignment="1">
      <alignment horizontal="left" vertical="top" wrapText="1"/>
    </xf>
    <xf numFmtId="1" fontId="49" fillId="56" borderId="102" xfId="0" applyNumberFormat="1" applyFont="1" applyFill="1" applyBorder="1" applyAlignment="1">
      <alignment horizontal="center" vertical="top" wrapText="1"/>
    </xf>
    <xf numFmtId="165" fontId="49" fillId="56" borderId="102" xfId="0" applyNumberFormat="1" applyFont="1" applyFill="1" applyBorder="1" applyAlignment="1">
      <alignment horizontal="center" vertical="top" wrapText="1"/>
    </xf>
    <xf numFmtId="1" fontId="25" fillId="56" borderId="102" xfId="0" applyNumberFormat="1" applyFont="1" applyFill="1" applyBorder="1" applyAlignment="1">
      <alignment horizontal="center" vertical="center" wrapText="1"/>
    </xf>
    <xf numFmtId="165" fontId="49" fillId="56" borderId="102" xfId="0" applyNumberFormat="1" applyFont="1" applyFill="1" applyBorder="1" applyAlignment="1">
      <alignment horizontal="left" vertical="top" wrapText="1"/>
    </xf>
    <xf numFmtId="4" fontId="49" fillId="56" borderId="102" xfId="0" applyNumberFormat="1" applyFont="1" applyFill="1" applyBorder="1" applyAlignment="1">
      <alignment horizontal="center" vertical="center" wrapText="1"/>
    </xf>
    <xf numFmtId="1" fontId="25" fillId="56" borderId="102" xfId="0" applyNumberFormat="1" applyFont="1" applyFill="1" applyBorder="1" applyAlignment="1">
      <alignment horizontal="center" vertical="top" wrapText="1"/>
    </xf>
    <xf numFmtId="165" fontId="25" fillId="56" borderId="102" xfId="0" applyNumberFormat="1" applyFont="1" applyFill="1" applyBorder="1" applyAlignment="1">
      <alignment horizontal="center" vertical="top" wrapText="1"/>
    </xf>
    <xf numFmtId="165" fontId="25" fillId="56" borderId="102" xfId="0" applyNumberFormat="1" applyFont="1" applyFill="1" applyBorder="1" applyAlignment="1">
      <alignment horizontal="left" vertical="top" wrapText="1"/>
    </xf>
    <xf numFmtId="167" fontId="25" fillId="56" borderId="102" xfId="69" applyNumberFormat="1" applyFont="1" applyFill="1" applyBorder="1" applyAlignment="1">
      <alignment horizontal="center" vertical="center"/>
    </xf>
    <xf numFmtId="4" fontId="25" fillId="56" borderId="102" xfId="69" applyNumberFormat="1" applyFont="1" applyFill="1" applyBorder="1" applyAlignment="1">
      <alignment horizontal="center" vertical="center"/>
    </xf>
    <xf numFmtId="4" fontId="51" fillId="2" borderId="102" xfId="70" applyNumberFormat="1" applyFont="1" applyFill="1" applyBorder="1" applyAlignment="1">
      <alignment horizontal="center" vertical="center"/>
    </xf>
    <xf numFmtId="4" fontId="51" fillId="2" borderId="102" xfId="285" applyNumberFormat="1" applyFont="1" applyFill="1" applyBorder="1" applyAlignment="1">
      <alignment horizontal="center" vertical="center"/>
    </xf>
    <xf numFmtId="167" fontId="51" fillId="2" borderId="102" xfId="285" applyNumberFormat="1" applyFont="1" applyFill="1" applyBorder="1" applyAlignment="1">
      <alignment horizontal="center" vertical="center" wrapText="1"/>
    </xf>
    <xf numFmtId="4" fontId="51" fillId="2" borderId="102" xfId="285" applyNumberFormat="1" applyFont="1" applyFill="1" applyBorder="1" applyAlignment="1">
      <alignment horizontal="center" vertical="center" wrapText="1"/>
    </xf>
    <xf numFmtId="171" fontId="51" fillId="0" borderId="59" xfId="0" applyNumberFormat="1" applyFont="1" applyBorder="1" applyAlignment="1">
      <alignment horizontal="right" vertical="center" wrapText="1"/>
    </xf>
    <xf numFmtId="171" fontId="51" fillId="0" borderId="59" xfId="0" applyNumberFormat="1" applyFont="1" applyBorder="1" applyAlignment="1">
      <alignment horizontal="center" vertical="center" wrapText="1"/>
    </xf>
    <xf numFmtId="165" fontId="51" fillId="2" borderId="102" xfId="0" applyNumberFormat="1" applyFont="1" applyFill="1" applyBorder="1" applyAlignment="1">
      <alignment vertical="top" wrapText="1"/>
    </xf>
    <xf numFmtId="0" fontId="118" fillId="0" borderId="0" xfId="688" applyFont="1" applyAlignment="1">
      <alignment vertical="center"/>
    </xf>
    <xf numFmtId="0" fontId="1" fillId="0" borderId="0" xfId="688"/>
    <xf numFmtId="0" fontId="115" fillId="0" borderId="0" xfId="144" applyFont="1" applyAlignment="1">
      <alignment vertical="center"/>
    </xf>
    <xf numFmtId="0" fontId="120" fillId="0" borderId="0" xfId="688" applyFont="1" applyAlignment="1">
      <alignment horizontal="right" vertical="center"/>
    </xf>
    <xf numFmtId="0" fontId="131" fillId="57" borderId="102" xfId="688" applyFont="1" applyFill="1" applyBorder="1" applyAlignment="1">
      <alignment horizontal="center" vertical="center" wrapText="1"/>
    </xf>
    <xf numFmtId="0" fontId="132" fillId="0" borderId="102" xfId="688" applyFont="1" applyBorder="1" applyAlignment="1">
      <alignment horizontal="center" vertical="center" wrapText="1"/>
    </xf>
    <xf numFmtId="0" fontId="132" fillId="0" borderId="102" xfId="688" applyFont="1" applyBorder="1" applyAlignment="1">
      <alignment vertical="center" wrapText="1"/>
    </xf>
    <xf numFmtId="172" fontId="132" fillId="0" borderId="102" xfId="688" applyNumberFormat="1" applyFont="1" applyBorder="1" applyAlignment="1">
      <alignment horizontal="center" vertical="center" wrapText="1"/>
    </xf>
    <xf numFmtId="0" fontId="131" fillId="0" borderId="102" xfId="688" applyFont="1" applyBorder="1" applyAlignment="1">
      <alignment vertical="center" wrapText="1"/>
    </xf>
    <xf numFmtId="172" fontId="131" fillId="0" borderId="102" xfId="688" applyNumberFormat="1" applyFont="1" applyBorder="1" applyAlignment="1">
      <alignment horizontal="center" vertical="center" wrapText="1"/>
    </xf>
    <xf numFmtId="0" fontId="131" fillId="0" borderId="102" xfId="688" applyFont="1" applyBorder="1" applyAlignment="1">
      <alignment horizontal="center" vertical="center" wrapText="1"/>
    </xf>
    <xf numFmtId="0" fontId="132" fillId="56" borderId="102" xfId="688" applyFont="1" applyFill="1" applyBorder="1" applyAlignment="1">
      <alignment horizontal="center" vertical="center" wrapText="1"/>
    </xf>
    <xf numFmtId="0" fontId="132" fillId="56" borderId="102" xfId="688" applyFont="1" applyFill="1" applyBorder="1" applyAlignment="1">
      <alignment vertical="center" wrapText="1"/>
    </xf>
    <xf numFmtId="172" fontId="132" fillId="56" borderId="102" xfId="688" applyNumberFormat="1" applyFont="1" applyFill="1" applyBorder="1" applyAlignment="1">
      <alignment horizontal="center" vertical="center" wrapText="1"/>
    </xf>
    <xf numFmtId="1" fontId="1" fillId="0" borderId="0" xfId="688" applyNumberFormat="1"/>
    <xf numFmtId="0" fontId="115" fillId="0" borderId="0" xfId="144" applyFont="1"/>
    <xf numFmtId="0" fontId="23" fillId="0" borderId="0" xfId="144"/>
    <xf numFmtId="1" fontId="23" fillId="0" borderId="0" xfId="144" applyNumberFormat="1"/>
    <xf numFmtId="165" fontId="51" fillId="2" borderId="102" xfId="0" applyNumberFormat="1" applyFont="1" applyFill="1" applyBorder="1" applyAlignment="1">
      <alignment horizontal="center"/>
    </xf>
    <xf numFmtId="4" fontId="0" fillId="0" borderId="0" xfId="0" applyNumberFormat="1"/>
    <xf numFmtId="1" fontId="25" fillId="2" borderId="102" xfId="285" applyNumberFormat="1" applyFont="1" applyFill="1" applyBorder="1" applyAlignment="1">
      <alignment horizontal="center" vertical="center" wrapText="1"/>
    </xf>
    <xf numFmtId="171" fontId="115" fillId="57" borderId="102" xfId="0" applyNumberFormat="1" applyFont="1" applyFill="1" applyBorder="1" applyAlignment="1">
      <alignment horizontal="center" vertical="center" wrapText="1"/>
    </xf>
    <xf numFmtId="1" fontId="115" fillId="0" borderId="102" xfId="0" applyNumberFormat="1" applyFont="1" applyBorder="1" applyAlignment="1">
      <alignment vertical="center" wrapText="1"/>
    </xf>
    <xf numFmtId="0" fontId="115" fillId="0" borderId="102" xfId="0" applyFont="1" applyBorder="1" applyAlignment="1">
      <alignment vertical="center" wrapText="1"/>
    </xf>
    <xf numFmtId="171" fontId="115" fillId="0" borderId="102" xfId="0" applyNumberFormat="1" applyFont="1" applyBorder="1" applyAlignment="1">
      <alignment horizontal="center" vertical="center" wrapText="1"/>
    </xf>
    <xf numFmtId="1" fontId="51" fillId="2" borderId="57" xfId="285" applyNumberFormat="1" applyFont="1" applyFill="1" applyBorder="1" applyAlignment="1">
      <alignment horizontal="center" vertical="center"/>
    </xf>
    <xf numFmtId="2" fontId="51" fillId="2" borderId="57" xfId="285" applyNumberFormat="1" applyFont="1" applyFill="1" applyBorder="1" applyAlignment="1">
      <alignment horizontal="center" vertical="center"/>
    </xf>
    <xf numFmtId="4" fontId="51" fillId="2" borderId="57" xfId="285" applyNumberFormat="1" applyFont="1" applyFill="1" applyBorder="1" applyAlignment="1">
      <alignment horizontal="left" vertical="center" wrapText="1"/>
    </xf>
    <xf numFmtId="3" fontId="51" fillId="2" borderId="57" xfId="285" applyNumberFormat="1" applyFont="1" applyFill="1" applyBorder="1" applyAlignment="1">
      <alignment horizontal="center" vertical="center"/>
    </xf>
    <xf numFmtId="4" fontId="51" fillId="2" borderId="57" xfId="285" applyNumberFormat="1" applyFont="1" applyFill="1" applyBorder="1" applyAlignment="1">
      <alignment horizontal="center" vertical="center"/>
    </xf>
    <xf numFmtId="1" fontId="51" fillId="2" borderId="58" xfId="285" applyNumberFormat="1" applyFont="1" applyFill="1" applyBorder="1" applyAlignment="1">
      <alignment horizontal="center" vertical="center"/>
    </xf>
    <xf numFmtId="4" fontId="51" fillId="2" borderId="58" xfId="285" applyNumberFormat="1" applyFont="1" applyFill="1" applyBorder="1" applyAlignment="1">
      <alignment horizontal="left" vertical="center" wrapText="1"/>
    </xf>
    <xf numFmtId="3" fontId="51" fillId="2" borderId="58" xfId="285" applyNumberFormat="1" applyFont="1" applyFill="1" applyBorder="1" applyAlignment="1">
      <alignment horizontal="center" vertical="center"/>
    </xf>
    <xf numFmtId="4" fontId="51" fillId="2" borderId="58" xfId="285" applyNumberFormat="1" applyFont="1" applyFill="1" applyBorder="1" applyAlignment="1">
      <alignment horizontal="center" vertical="center"/>
    </xf>
    <xf numFmtId="1" fontId="51" fillId="2" borderId="57" xfId="285" applyNumberFormat="1" applyFont="1" applyFill="1" applyBorder="1" applyAlignment="1">
      <alignment horizontal="center" vertical="center" wrapText="1"/>
    </xf>
    <xf numFmtId="2" fontId="51" fillId="2" borderId="57" xfId="285" applyNumberFormat="1" applyFont="1" applyFill="1" applyBorder="1" applyAlignment="1">
      <alignment horizontal="center" vertical="center" wrapText="1"/>
    </xf>
    <xf numFmtId="3" fontId="51" fillId="2" borderId="57" xfId="285" applyNumberFormat="1" applyFont="1" applyFill="1" applyBorder="1" applyAlignment="1">
      <alignment horizontal="center" vertical="center" wrapText="1"/>
    </xf>
    <xf numFmtId="4" fontId="51" fillId="2" borderId="57" xfId="285" applyNumberFormat="1" applyFont="1" applyFill="1" applyBorder="1" applyAlignment="1">
      <alignment horizontal="center" vertical="center" wrapText="1"/>
    </xf>
    <xf numFmtId="4" fontId="51" fillId="2" borderId="57" xfId="285" applyNumberFormat="1" applyFont="1" applyFill="1" applyBorder="1" applyAlignment="1">
      <alignment horizontal="left" vertical="center"/>
    </xf>
    <xf numFmtId="2" fontId="51" fillId="2" borderId="58" xfId="285" applyNumberFormat="1" applyFont="1" applyFill="1" applyBorder="1" applyAlignment="1">
      <alignment horizontal="center" vertical="center"/>
    </xf>
    <xf numFmtId="4" fontId="51" fillId="2" borderId="58" xfId="285" applyNumberFormat="1" applyFont="1" applyFill="1" applyBorder="1" applyAlignment="1">
      <alignment horizontal="left" vertical="center"/>
    </xf>
    <xf numFmtId="2" fontId="51" fillId="2" borderId="11" xfId="69" applyNumberFormat="1" applyFont="1" applyFill="1" applyBorder="1" applyAlignment="1">
      <alignment horizontal="center" vertical="center"/>
    </xf>
    <xf numFmtId="167" fontId="51" fillId="2" borderId="11" xfId="69" applyNumberFormat="1" applyFont="1" applyFill="1" applyBorder="1" applyAlignment="1">
      <alignment horizontal="left" vertical="center"/>
    </xf>
    <xf numFmtId="167" fontId="51" fillId="2" borderId="11" xfId="69" applyNumberFormat="1" applyFont="1" applyFill="1" applyBorder="1" applyAlignment="1">
      <alignment horizontal="center" vertical="center"/>
    </xf>
    <xf numFmtId="1" fontId="51" fillId="2" borderId="58" xfId="70" applyNumberFormat="1" applyFont="1" applyFill="1" applyBorder="1" applyAlignment="1">
      <alignment horizontal="center" vertical="center"/>
    </xf>
    <xf numFmtId="2" fontId="51" fillId="2" borderId="58" xfId="70" applyNumberFormat="1" applyFont="1" applyFill="1" applyBorder="1" applyAlignment="1">
      <alignment horizontal="center" vertical="center"/>
    </xf>
    <xf numFmtId="167" fontId="51" fillId="2" borderId="58" xfId="70" applyNumberFormat="1" applyFont="1" applyFill="1" applyBorder="1" applyAlignment="1">
      <alignment horizontal="left" vertical="center" wrapText="1"/>
    </xf>
    <xf numFmtId="3" fontId="51" fillId="2" borderId="58" xfId="70" applyNumberFormat="1" applyFont="1" applyFill="1" applyBorder="1" applyAlignment="1">
      <alignment horizontal="center" vertical="center"/>
    </xf>
    <xf numFmtId="167" fontId="51" fillId="2" borderId="58" xfId="70" applyNumberFormat="1" applyFont="1" applyFill="1" applyBorder="1" applyAlignment="1">
      <alignment horizontal="center" vertical="center"/>
    </xf>
    <xf numFmtId="4" fontId="51" fillId="2" borderId="30" xfId="70" applyNumberFormat="1" applyFont="1" applyFill="1" applyBorder="1" applyAlignment="1">
      <alignment horizontal="left" vertical="center" wrapText="1"/>
    </xf>
    <xf numFmtId="4" fontId="25" fillId="2" borderId="0" xfId="0" applyNumberFormat="1" applyFont="1" applyFill="1" applyAlignment="1"/>
    <xf numFmtId="0" fontId="133" fillId="2" borderId="117" xfId="0" applyFont="1" applyFill="1" applyBorder="1" applyAlignment="1">
      <alignment vertical="center" wrapText="1"/>
    </xf>
    <xf numFmtId="1" fontId="25" fillId="2" borderId="102" xfId="0" applyNumberFormat="1" applyFont="1" applyFill="1" applyBorder="1" applyAlignment="1">
      <alignment horizontal="center" wrapText="1"/>
    </xf>
    <xf numFmtId="165" fontId="25" fillId="2" borderId="102" xfId="0" applyNumberFormat="1" applyFont="1" applyFill="1" applyBorder="1" applyAlignment="1">
      <alignment horizontal="center" wrapText="1"/>
    </xf>
    <xf numFmtId="165" fontId="51" fillId="2" borderId="102" xfId="0" applyNumberFormat="1" applyFont="1" applyFill="1" applyBorder="1" applyAlignment="1">
      <alignment horizontal="left" wrapText="1"/>
    </xf>
    <xf numFmtId="167" fontId="51" fillId="2" borderId="102" xfId="285" applyNumberFormat="1" applyFont="1" applyFill="1" applyBorder="1" applyAlignment="1">
      <alignment horizontal="center" vertical="center"/>
    </xf>
    <xf numFmtId="0" fontId="134" fillId="0" borderId="0" xfId="603" applyFont="1" applyAlignment="1">
      <alignment horizontal="center"/>
    </xf>
    <xf numFmtId="0" fontId="134" fillId="0" borderId="0" xfId="603" applyFont="1"/>
    <xf numFmtId="0" fontId="122" fillId="0" borderId="0" xfId="0" applyFont="1" applyAlignment="1">
      <alignment horizontal="center" vertical="center"/>
    </xf>
    <xf numFmtId="0" fontId="134" fillId="0" borderId="0" xfId="603" applyFont="1" applyAlignment="1">
      <alignment horizontal="right" vertical="center" indent="10"/>
    </xf>
    <xf numFmtId="0" fontId="118" fillId="0" borderId="0" xfId="603" applyFont="1"/>
    <xf numFmtId="0" fontId="122" fillId="56" borderId="102" xfId="0" applyFont="1" applyFill="1" applyBorder="1" applyAlignment="1">
      <alignment horizontal="center" vertical="center" wrapText="1"/>
    </xf>
    <xf numFmtId="0" fontId="122" fillId="56" borderId="102" xfId="0" applyFont="1" applyFill="1" applyBorder="1" applyAlignment="1">
      <alignment vertical="center" wrapText="1"/>
    </xf>
    <xf numFmtId="4" fontId="122" fillId="57" borderId="102" xfId="0" applyNumberFormat="1" applyFont="1" applyFill="1" applyBorder="1" applyAlignment="1">
      <alignment horizontal="center" vertical="center" wrapText="1"/>
    </xf>
    <xf numFmtId="1" fontId="134" fillId="56" borderId="102" xfId="603" applyNumberFormat="1" applyFont="1" applyFill="1" applyBorder="1" applyAlignment="1">
      <alignment horizontal="center"/>
    </xf>
    <xf numFmtId="1" fontId="134" fillId="56" borderId="102" xfId="603" applyNumberFormat="1" applyFont="1" applyFill="1" applyBorder="1" applyAlignment="1"/>
    <xf numFmtId="4" fontId="134" fillId="56" borderId="102" xfId="603" applyNumberFormat="1" applyFont="1" applyFill="1" applyBorder="1" applyAlignment="1">
      <alignment horizontal="center"/>
    </xf>
    <xf numFmtId="1" fontId="134" fillId="2" borderId="102" xfId="603" applyNumberFormat="1" applyFont="1" applyFill="1" applyBorder="1" applyAlignment="1">
      <alignment horizontal="center"/>
    </xf>
    <xf numFmtId="1" fontId="134" fillId="2" borderId="102" xfId="603" applyNumberFormat="1" applyFont="1" applyFill="1" applyBorder="1" applyAlignment="1">
      <alignment horizontal="left" wrapText="1"/>
    </xf>
    <xf numFmtId="4" fontId="134" fillId="2" borderId="102" xfId="603" applyNumberFormat="1" applyFont="1" applyFill="1" applyBorder="1" applyAlignment="1">
      <alignment horizontal="center"/>
    </xf>
    <xf numFmtId="0" fontId="134" fillId="2" borderId="102" xfId="603" applyFont="1" applyFill="1" applyBorder="1"/>
    <xf numFmtId="4" fontId="134" fillId="2" borderId="102" xfId="603" applyNumberFormat="1" applyFont="1" applyFill="1" applyBorder="1"/>
    <xf numFmtId="1" fontId="134" fillId="0" borderId="102" xfId="603" applyNumberFormat="1" applyFont="1" applyBorder="1" applyAlignment="1">
      <alignment horizontal="center"/>
    </xf>
    <xf numFmtId="1" fontId="134" fillId="0" borderId="102" xfId="603" applyNumberFormat="1" applyFont="1" applyBorder="1" applyAlignment="1">
      <alignment horizontal="left" wrapText="1"/>
    </xf>
    <xf numFmtId="4" fontId="134" fillId="0" borderId="102" xfId="603" applyNumberFormat="1" applyFont="1" applyBorder="1" applyAlignment="1">
      <alignment horizontal="center"/>
    </xf>
    <xf numFmtId="0" fontId="134" fillId="0" borderId="102" xfId="603" applyFont="1" applyBorder="1"/>
    <xf numFmtId="4" fontId="134" fillId="0" borderId="102" xfId="603" applyNumberFormat="1" applyFont="1" applyBorder="1"/>
    <xf numFmtId="1" fontId="134" fillId="2" borderId="0" xfId="603" applyNumberFormat="1" applyFont="1" applyFill="1" applyBorder="1" applyAlignment="1">
      <alignment horizontal="center"/>
    </xf>
    <xf numFmtId="1" fontId="134" fillId="2" borderId="0" xfId="603" applyNumberFormat="1" applyFont="1" applyFill="1" applyBorder="1" applyAlignment="1"/>
    <xf numFmtId="4" fontId="134" fillId="2" borderId="0" xfId="603" applyNumberFormat="1" applyFont="1" applyFill="1" applyBorder="1" applyAlignment="1">
      <alignment horizontal="center"/>
    </xf>
    <xf numFmtId="0" fontId="134" fillId="2" borderId="0" xfId="603" applyFont="1" applyFill="1" applyBorder="1"/>
    <xf numFmtId="4" fontId="134" fillId="2" borderId="0" xfId="603" applyNumberFormat="1" applyFont="1" applyFill="1" applyBorder="1"/>
    <xf numFmtId="4" fontId="134" fillId="0" borderId="0" xfId="603" applyNumberFormat="1" applyFont="1" applyBorder="1"/>
    <xf numFmtId="0" fontId="134" fillId="2" borderId="0" xfId="603" applyFont="1" applyFill="1"/>
    <xf numFmtId="0" fontId="134" fillId="56" borderId="102" xfId="603" applyFont="1" applyFill="1" applyBorder="1" applyAlignment="1">
      <alignment horizontal="center"/>
    </xf>
    <xf numFmtId="0" fontId="134" fillId="56" borderId="102" xfId="603" applyFont="1" applyFill="1" applyBorder="1"/>
    <xf numFmtId="0" fontId="115" fillId="56" borderId="102" xfId="0" applyFont="1" applyFill="1" applyBorder="1" applyAlignment="1">
      <alignment horizontal="center" vertical="center" wrapText="1"/>
    </xf>
    <xf numFmtId="0" fontId="115" fillId="56" borderId="102" xfId="0" applyFont="1" applyFill="1" applyBorder="1" applyAlignment="1">
      <alignment vertical="center" wrapText="1"/>
    </xf>
    <xf numFmtId="1" fontId="134" fillId="0" borderId="30" xfId="603" applyNumberFormat="1" applyFont="1" applyBorder="1" applyAlignment="1">
      <alignment horizontal="center"/>
    </xf>
    <xf numFmtId="1" fontId="115" fillId="2" borderId="102" xfId="0" applyNumberFormat="1" applyFont="1" applyFill="1" applyBorder="1" applyAlignment="1">
      <alignment vertical="center" wrapText="1"/>
    </xf>
    <xf numFmtId="4" fontId="134" fillId="0" borderId="30" xfId="603" applyNumberFormat="1" applyFont="1" applyBorder="1" applyAlignment="1">
      <alignment horizontal="center"/>
    </xf>
    <xf numFmtId="1" fontId="134" fillId="0" borderId="30" xfId="603" applyNumberFormat="1" applyFont="1" applyBorder="1" applyAlignment="1">
      <alignment horizontal="left" wrapText="1"/>
    </xf>
    <xf numFmtId="0" fontId="134" fillId="0" borderId="30" xfId="603" applyFont="1" applyBorder="1"/>
    <xf numFmtId="4" fontId="134" fillId="0" borderId="30" xfId="603" applyNumberFormat="1" applyFont="1" applyBorder="1"/>
    <xf numFmtId="0" fontId="134" fillId="0" borderId="102" xfId="603" applyFont="1" applyBorder="1" applyAlignment="1">
      <alignment horizontal="center"/>
    </xf>
    <xf numFmtId="0" fontId="25" fillId="2" borderId="102" xfId="0" quotePrefix="1" applyFont="1" applyFill="1" applyBorder="1" applyAlignment="1">
      <alignment horizontal="center"/>
    </xf>
    <xf numFmtId="167" fontId="51" fillId="2" borderId="102" xfId="69" applyNumberFormat="1" applyFont="1" applyFill="1" applyBorder="1" applyAlignment="1">
      <alignment horizontal="center" vertical="center"/>
    </xf>
    <xf numFmtId="1" fontId="51" fillId="2" borderId="102" xfId="0" applyNumberFormat="1" applyFont="1" applyFill="1" applyBorder="1" applyAlignment="1">
      <alignment horizontal="center"/>
    </xf>
    <xf numFmtId="2" fontId="51" fillId="2" borderId="102" xfId="0" applyNumberFormat="1" applyFont="1" applyFill="1" applyBorder="1" applyAlignment="1">
      <alignment horizontal="left" vertical="center" wrapText="1"/>
    </xf>
    <xf numFmtId="0" fontId="122" fillId="57" borderId="102" xfId="0" applyFont="1" applyFill="1" applyBorder="1" applyAlignment="1">
      <alignment vertical="center" wrapText="1"/>
    </xf>
    <xf numFmtId="1" fontId="132" fillId="56" borderId="117" xfId="688" applyNumberFormat="1" applyFont="1" applyFill="1" applyBorder="1" applyAlignment="1">
      <alignment vertical="center" wrapText="1"/>
    </xf>
    <xf numFmtId="1" fontId="132" fillId="56" borderId="111" xfId="688" applyNumberFormat="1" applyFont="1" applyFill="1" applyBorder="1" applyAlignment="1">
      <alignment vertical="center" wrapText="1"/>
    </xf>
    <xf numFmtId="1" fontId="25" fillId="2" borderId="102" xfId="0" applyNumberFormat="1" applyFont="1" applyFill="1" applyBorder="1" applyAlignment="1">
      <alignment horizontal="center" vertical="center" wrapText="1"/>
    </xf>
    <xf numFmtId="0" fontId="48" fillId="2" borderId="30" xfId="603" applyFont="1" applyFill="1" applyBorder="1" applyAlignment="1">
      <alignment horizontal="center" vertical="center" wrapText="1"/>
    </xf>
    <xf numFmtId="1" fontId="115" fillId="0" borderId="103" xfId="0" applyNumberFormat="1" applyFont="1" applyBorder="1" applyAlignment="1">
      <alignment vertical="center" wrapText="1"/>
    </xf>
    <xf numFmtId="1" fontId="131" fillId="2" borderId="103" xfId="688" applyNumberFormat="1" applyFont="1" applyFill="1" applyBorder="1" applyAlignment="1">
      <alignment vertical="center" wrapText="1"/>
    </xf>
    <xf numFmtId="0" fontId="131" fillId="2" borderId="102" xfId="688" applyFont="1" applyFill="1" applyBorder="1" applyAlignment="1">
      <alignment horizontal="center" vertical="center" wrapText="1"/>
    </xf>
    <xf numFmtId="0" fontId="131" fillId="2" borderId="102" xfId="688" applyFont="1" applyFill="1" applyBorder="1" applyAlignment="1">
      <alignment vertical="center" wrapText="1"/>
    </xf>
    <xf numFmtId="165" fontId="132" fillId="56" borderId="102" xfId="688" applyNumberFormat="1" applyFont="1" applyFill="1" applyBorder="1" applyAlignment="1">
      <alignment horizontal="center" vertical="center" wrapText="1"/>
    </xf>
    <xf numFmtId="0" fontId="51" fillId="57" borderId="102" xfId="0" applyFont="1" applyFill="1" applyBorder="1" applyAlignment="1">
      <alignment horizontal="center" vertical="center" wrapText="1"/>
    </xf>
    <xf numFmtId="1" fontId="122" fillId="57" borderId="102" xfId="0" applyNumberFormat="1" applyFont="1" applyFill="1" applyBorder="1" applyAlignment="1">
      <alignment vertical="center" wrapText="1"/>
    </xf>
    <xf numFmtId="0" fontId="122" fillId="57" borderId="102" xfId="0" applyFont="1" applyFill="1" applyBorder="1" applyAlignment="1">
      <alignment vertical="center" wrapText="1"/>
    </xf>
    <xf numFmtId="167" fontId="49" fillId="56" borderId="102" xfId="0" applyNumberFormat="1" applyFont="1" applyFill="1" applyBorder="1" applyAlignment="1">
      <alignment horizontal="center" vertical="center" wrapText="1"/>
    </xf>
    <xf numFmtId="1" fontId="51" fillId="2" borderId="30" xfId="285" applyNumberFormat="1" applyFont="1" applyFill="1" applyBorder="1" applyAlignment="1">
      <alignment horizontal="center" vertical="center" wrapText="1"/>
    </xf>
    <xf numFmtId="0" fontId="112" fillId="2" borderId="0" xfId="603" applyFont="1" applyFill="1"/>
    <xf numFmtId="0" fontId="112" fillId="2" borderId="0" xfId="603" applyFont="1" applyFill="1" applyAlignment="1">
      <alignment horizontal="left"/>
    </xf>
    <xf numFmtId="1" fontId="112" fillId="2" borderId="0" xfId="603" applyNumberFormat="1" applyFont="1" applyFill="1" applyAlignment="1">
      <alignment horizontal="center"/>
    </xf>
    <xf numFmtId="2" fontId="112" fillId="2" borderId="0" xfId="603" applyNumberFormat="1" applyFont="1" applyFill="1" applyAlignment="1">
      <alignment horizontal="right"/>
    </xf>
    <xf numFmtId="4" fontId="112" fillId="2" borderId="0" xfId="603" applyNumberFormat="1" applyFont="1" applyFill="1"/>
    <xf numFmtId="4" fontId="134" fillId="0" borderId="0" xfId="603" applyNumberFormat="1" applyFont="1" applyAlignment="1">
      <alignment horizontal="center"/>
    </xf>
    <xf numFmtId="1" fontId="25" fillId="2" borderId="102" xfId="0" applyNumberFormat="1" applyFont="1" applyFill="1" applyBorder="1" applyAlignment="1">
      <alignment horizontal="center"/>
    </xf>
    <xf numFmtId="165" fontId="25" fillId="2" borderId="102" xfId="0" applyNumberFormat="1" applyFont="1" applyFill="1" applyBorder="1" applyAlignment="1">
      <alignment horizontal="center"/>
    </xf>
    <xf numFmtId="0" fontId="136" fillId="2" borderId="0" xfId="603" applyFont="1" applyFill="1"/>
    <xf numFmtId="167" fontId="137" fillId="2" borderId="11" xfId="0" applyNumberFormat="1" applyFont="1" applyFill="1" applyBorder="1" applyAlignment="1">
      <alignment horizontal="left" vertical="top" wrapText="1"/>
    </xf>
    <xf numFmtId="39" fontId="131" fillId="2" borderId="102" xfId="688" applyNumberFormat="1" applyFont="1" applyFill="1" applyBorder="1" applyAlignment="1">
      <alignment horizontal="center" vertical="center" wrapText="1"/>
    </xf>
    <xf numFmtId="39" fontId="132" fillId="0" borderId="102" xfId="688" applyNumberFormat="1" applyFont="1" applyBorder="1" applyAlignment="1">
      <alignment horizontal="center" vertical="center" wrapText="1"/>
    </xf>
    <xf numFmtId="39" fontId="131" fillId="0" borderId="102" xfId="688" applyNumberFormat="1" applyFont="1" applyBorder="1" applyAlignment="1">
      <alignment horizontal="center" vertical="center" wrapText="1"/>
    </xf>
    <xf numFmtId="0" fontId="122" fillId="57" borderId="102" xfId="0" applyFont="1" applyFill="1" applyBorder="1" applyAlignment="1">
      <alignment vertical="center" wrapText="1"/>
    </xf>
    <xf numFmtId="1" fontId="131" fillId="2" borderId="118" xfId="688" applyNumberFormat="1" applyFont="1" applyFill="1" applyBorder="1" applyAlignment="1">
      <alignment vertical="center" wrapText="1"/>
    </xf>
    <xf numFmtId="1" fontId="115" fillId="0" borderId="118" xfId="0" applyNumberFormat="1" applyFont="1" applyBorder="1" applyAlignment="1">
      <alignment vertical="center" wrapText="1"/>
    </xf>
    <xf numFmtId="4" fontId="122" fillId="57" borderId="102" xfId="0" applyNumberFormat="1" applyFont="1" applyFill="1" applyBorder="1" applyAlignment="1">
      <alignment vertical="center" wrapText="1"/>
    </xf>
    <xf numFmtId="173" fontId="23" fillId="0" borderId="0" xfId="144" applyNumberFormat="1"/>
    <xf numFmtId="170" fontId="116" fillId="61" borderId="30" xfId="285" applyNumberFormat="1" applyFont="1" applyFill="1" applyBorder="1"/>
    <xf numFmtId="174" fontId="116" fillId="61" borderId="30" xfId="285" applyNumberFormat="1" applyFont="1" applyFill="1" applyBorder="1"/>
    <xf numFmtId="1" fontId="138" fillId="0" borderId="103" xfId="0" applyNumberFormat="1" applyFont="1" applyBorder="1" applyAlignment="1">
      <alignment vertical="center" wrapText="1"/>
    </xf>
    <xf numFmtId="1" fontId="138" fillId="0" borderId="102" xfId="0" applyNumberFormat="1" applyFont="1" applyBorder="1" applyAlignment="1">
      <alignment vertical="center" wrapText="1"/>
    </xf>
    <xf numFmtId="0" fontId="138" fillId="0" borderId="102" xfId="0" applyFont="1" applyBorder="1" applyAlignment="1">
      <alignment vertical="center" wrapText="1"/>
    </xf>
    <xf numFmtId="171" fontId="138" fillId="0" borderId="102" xfId="0" applyNumberFormat="1" applyFont="1" applyBorder="1" applyAlignment="1">
      <alignment horizontal="center" vertical="center" wrapText="1"/>
    </xf>
    <xf numFmtId="0" fontId="139" fillId="0" borderId="0" xfId="0" applyFont="1"/>
    <xf numFmtId="4" fontId="51" fillId="0" borderId="102" xfId="285" applyNumberFormat="1" applyFont="1" applyFill="1" applyBorder="1" applyAlignment="1">
      <alignment horizontal="center" vertical="center"/>
    </xf>
    <xf numFmtId="165" fontId="116" fillId="2" borderId="0" xfId="0" applyNumberFormat="1" applyFont="1" applyFill="1" applyAlignment="1">
      <alignment horizontal="center"/>
    </xf>
    <xf numFmtId="4" fontId="140" fillId="56" borderId="102" xfId="0" applyNumberFormat="1" applyFont="1" applyFill="1" applyBorder="1" applyAlignment="1">
      <alignment horizontal="center" vertical="center" wrapText="1"/>
    </xf>
    <xf numFmtId="167" fontId="68" fillId="56" borderId="102" xfId="69" applyNumberFormat="1" applyFont="1" applyFill="1" applyBorder="1" applyAlignment="1">
      <alignment horizontal="center" vertical="center"/>
    </xf>
    <xf numFmtId="4" fontId="68" fillId="56" borderId="102" xfId="69" applyNumberFormat="1" applyFont="1" applyFill="1" applyBorder="1" applyAlignment="1">
      <alignment horizontal="center" vertical="center"/>
    </xf>
    <xf numFmtId="4" fontId="116" fillId="2" borderId="102" xfId="70" applyNumberFormat="1" applyFont="1" applyFill="1" applyBorder="1" applyAlignment="1">
      <alignment horizontal="center" vertical="center"/>
    </xf>
    <xf numFmtId="167" fontId="116" fillId="2" borderId="102" xfId="0" applyNumberFormat="1" applyFont="1" applyFill="1" applyBorder="1" applyAlignment="1">
      <alignment horizontal="center" vertical="center" wrapText="1"/>
    </xf>
    <xf numFmtId="4" fontId="116" fillId="2" borderId="102" xfId="0" applyNumberFormat="1" applyFont="1" applyFill="1" applyBorder="1" applyAlignment="1">
      <alignment horizontal="center" vertical="center" wrapText="1"/>
    </xf>
    <xf numFmtId="4" fontId="116" fillId="2" borderId="102" xfId="285" applyNumberFormat="1" applyFont="1" applyFill="1" applyBorder="1" applyAlignment="1">
      <alignment horizontal="center" vertical="center" wrapText="1"/>
    </xf>
    <xf numFmtId="4" fontId="116" fillId="2" borderId="102" xfId="285" applyNumberFormat="1" applyFont="1" applyFill="1" applyBorder="1" applyAlignment="1">
      <alignment horizontal="center" vertical="center"/>
    </xf>
    <xf numFmtId="3" fontId="116" fillId="0" borderId="102" xfId="285" applyNumberFormat="1" applyFont="1" applyFill="1" applyBorder="1" applyAlignment="1">
      <alignment horizontal="center" vertical="center"/>
    </xf>
    <xf numFmtId="171" fontId="116" fillId="2" borderId="102" xfId="69" applyNumberFormat="1" applyFont="1" applyFill="1" applyBorder="1" applyAlignment="1">
      <alignment horizontal="center" vertical="center"/>
    </xf>
    <xf numFmtId="171" fontId="116" fillId="2" borderId="102" xfId="0" applyNumberFormat="1" applyFont="1" applyFill="1" applyBorder="1" applyAlignment="1">
      <alignment horizontal="center" vertical="center"/>
    </xf>
    <xf numFmtId="0" fontId="68" fillId="2" borderId="102" xfId="0" applyFont="1" applyFill="1" applyBorder="1" applyAlignment="1">
      <alignment horizontal="center" vertical="center" wrapText="1"/>
    </xf>
    <xf numFmtId="167" fontId="116" fillId="0" borderId="102" xfId="0" applyNumberFormat="1" applyFont="1" applyFill="1" applyBorder="1" applyAlignment="1">
      <alignment horizontal="center" vertical="center" wrapText="1"/>
    </xf>
    <xf numFmtId="1" fontId="25" fillId="2" borderId="102" xfId="0" applyNumberFormat="1" applyFont="1" applyFill="1" applyBorder="1" applyAlignment="1">
      <alignment horizontal="center" vertical="center" wrapText="1"/>
    </xf>
    <xf numFmtId="165" fontId="68" fillId="2" borderId="102" xfId="0" applyNumberFormat="1" applyFont="1" applyFill="1" applyBorder="1" applyAlignment="1">
      <alignment horizontal="center" vertical="center" wrapText="1"/>
    </xf>
    <xf numFmtId="165" fontId="25" fillId="2" borderId="102" xfId="0" applyNumberFormat="1" applyFont="1" applyFill="1" applyBorder="1" applyAlignment="1">
      <alignment horizontal="center" vertical="center" wrapText="1"/>
    </xf>
    <xf numFmtId="1" fontId="25" fillId="2" borderId="102" xfId="0" applyNumberFormat="1" applyFont="1" applyFill="1" applyBorder="1" applyAlignment="1">
      <alignment horizontal="center" vertical="center" wrapText="1"/>
    </xf>
    <xf numFmtId="0" fontId="25" fillId="2" borderId="102" xfId="0" applyFont="1" applyFill="1" applyBorder="1" applyAlignment="1">
      <alignment horizontal="center" vertical="center" wrapText="1"/>
    </xf>
    <xf numFmtId="0" fontId="48" fillId="2" borderId="30" xfId="603" applyFont="1" applyFill="1" applyBorder="1" applyAlignment="1">
      <alignment horizontal="center" vertical="center" wrapText="1"/>
    </xf>
    <xf numFmtId="0" fontId="68" fillId="2" borderId="30" xfId="603" applyFont="1" applyFill="1" applyBorder="1" applyAlignment="1">
      <alignment horizontal="center" vertical="center" wrapText="1"/>
    </xf>
    <xf numFmtId="0" fontId="68" fillId="2" borderId="118" xfId="603" applyFont="1" applyFill="1" applyBorder="1" applyAlignment="1">
      <alignment horizontal="center" vertical="center" textRotation="90" wrapText="1"/>
    </xf>
    <xf numFmtId="0" fontId="68" fillId="2" borderId="10" xfId="603" applyFont="1" applyFill="1" applyBorder="1" applyAlignment="1">
      <alignment horizontal="center" vertical="center" textRotation="90" wrapText="1"/>
    </xf>
    <xf numFmtId="0" fontId="68" fillId="2" borderId="30" xfId="603" applyFont="1" applyFill="1" applyBorder="1" applyAlignment="1">
      <alignment horizontal="center" vertical="center" textRotation="90" wrapText="1"/>
    </xf>
    <xf numFmtId="0" fontId="122" fillId="2" borderId="0" xfId="603" applyFont="1" applyFill="1" applyAlignment="1">
      <alignment horizontal="left" vertical="center"/>
    </xf>
    <xf numFmtId="0" fontId="48" fillId="2" borderId="30" xfId="603" applyFont="1" applyFill="1" applyBorder="1" applyAlignment="1">
      <alignment horizontal="left" vertical="center" wrapText="1"/>
    </xf>
    <xf numFmtId="0" fontId="135" fillId="2" borderId="30" xfId="330" applyFont="1" applyFill="1" applyBorder="1" applyAlignment="1">
      <alignment horizontal="center" vertical="center" wrapText="1"/>
    </xf>
    <xf numFmtId="0" fontId="1" fillId="0" borderId="0" xfId="688" applyAlignment="1">
      <alignment horizontal="center"/>
    </xf>
    <xf numFmtId="0" fontId="51" fillId="57" borderId="102" xfId="0" applyFont="1" applyFill="1" applyBorder="1" applyAlignment="1">
      <alignment horizontal="center" vertical="center" wrapText="1"/>
    </xf>
    <xf numFmtId="0" fontId="51" fillId="57" borderId="102" xfId="0" applyFont="1" applyFill="1" applyBorder="1" applyAlignment="1">
      <alignment horizontal="left" vertical="center" wrapText="1"/>
    </xf>
    <xf numFmtId="0" fontId="119" fillId="0" borderId="103" xfId="0" applyFont="1" applyBorder="1" applyAlignment="1">
      <alignment horizontal="center" vertical="center" wrapText="1"/>
    </xf>
    <xf numFmtId="0" fontId="119" fillId="0" borderId="97" xfId="0" applyFont="1" applyBorder="1" applyAlignment="1">
      <alignment horizontal="center" vertical="center" wrapText="1"/>
    </xf>
    <xf numFmtId="0" fontId="119" fillId="0" borderId="10" xfId="0" applyFont="1" applyBorder="1" applyAlignment="1">
      <alignment horizontal="center" vertical="center" wrapText="1"/>
    </xf>
    <xf numFmtId="0" fontId="124" fillId="0" borderId="103" xfId="0" applyFont="1" applyBorder="1" applyAlignment="1">
      <alignment horizontal="center" vertical="center" wrapText="1"/>
    </xf>
    <xf numFmtId="0" fontId="124" fillId="0" borderId="97" xfId="0" applyFont="1" applyBorder="1" applyAlignment="1">
      <alignment horizontal="center" vertical="center" wrapText="1"/>
    </xf>
    <xf numFmtId="0" fontId="124" fillId="0" borderId="10" xfId="0" applyFont="1" applyBorder="1" applyAlignment="1">
      <alignment horizontal="center" vertical="center" wrapText="1"/>
    </xf>
    <xf numFmtId="0" fontId="124" fillId="0" borderId="95" xfId="0" applyFont="1" applyBorder="1" applyAlignment="1">
      <alignment vertical="center" wrapText="1"/>
    </xf>
    <xf numFmtId="0" fontId="124" fillId="0" borderId="66" xfId="0" applyFont="1" applyBorder="1" applyAlignment="1">
      <alignment vertical="center" wrapText="1"/>
    </xf>
    <xf numFmtId="0" fontId="119" fillId="0" borderId="74" xfId="0" applyFont="1" applyBorder="1" applyAlignment="1">
      <alignment vertical="center" wrapText="1"/>
    </xf>
    <xf numFmtId="0" fontId="119" fillId="0" borderId="77" xfId="0" applyFont="1" applyBorder="1" applyAlignment="1">
      <alignment vertical="center" wrapText="1"/>
    </xf>
    <xf numFmtId="0" fontId="124" fillId="0" borderId="102" xfId="0" applyFont="1" applyBorder="1" applyAlignment="1">
      <alignment horizontal="center" vertical="center" wrapText="1"/>
    </xf>
    <xf numFmtId="0" fontId="119" fillId="57" borderId="95" xfId="0" applyFont="1" applyFill="1" applyBorder="1" applyAlignment="1">
      <alignment vertical="center" wrapText="1"/>
    </xf>
    <xf numFmtId="0" fontId="119" fillId="57" borderId="96" xfId="0" applyFont="1" applyFill="1" applyBorder="1" applyAlignment="1">
      <alignment vertical="center" wrapText="1"/>
    </xf>
    <xf numFmtId="0" fontId="119" fillId="57" borderId="67" xfId="0" applyFont="1" applyFill="1" applyBorder="1" applyAlignment="1">
      <alignment vertical="center" wrapText="1"/>
    </xf>
    <xf numFmtId="0" fontId="119" fillId="57" borderId="76" xfId="0" applyFont="1" applyFill="1" applyBorder="1" applyAlignment="1">
      <alignment horizontal="center" vertical="center" textRotation="90" wrapText="1"/>
    </xf>
    <xf numFmtId="0" fontId="119" fillId="57" borderId="73" xfId="0" applyFont="1" applyFill="1" applyBorder="1" applyAlignment="1">
      <alignment horizontal="center" vertical="center" textRotation="90" wrapText="1"/>
    </xf>
    <xf numFmtId="0" fontId="119" fillId="57" borderId="76" xfId="0" applyFont="1" applyFill="1" applyBorder="1" applyAlignment="1">
      <alignment vertical="center" textRotation="90" wrapText="1"/>
    </xf>
    <xf numFmtId="0" fontId="119" fillId="57" borderId="73" xfId="0" applyFont="1" applyFill="1" applyBorder="1" applyAlignment="1">
      <alignment vertical="center" textRotation="90" wrapText="1"/>
    </xf>
    <xf numFmtId="0" fontId="119" fillId="57" borderId="75" xfId="0" applyFont="1" applyFill="1" applyBorder="1" applyAlignment="1">
      <alignment horizontal="center" vertical="center" textRotation="90" wrapText="1"/>
    </xf>
    <xf numFmtId="0" fontId="119" fillId="57" borderId="71" xfId="0" applyFont="1" applyFill="1" applyBorder="1" applyAlignment="1">
      <alignment horizontal="center" vertical="center" textRotation="90" wrapText="1"/>
    </xf>
    <xf numFmtId="0" fontId="119" fillId="57" borderId="74" xfId="0" applyFont="1" applyFill="1" applyBorder="1" applyAlignment="1">
      <alignment horizontal="center" vertical="center" wrapText="1"/>
    </xf>
    <xf numFmtId="0" fontId="119" fillId="57" borderId="67" xfId="0" applyFont="1" applyFill="1" applyBorder="1" applyAlignment="1">
      <alignment horizontal="center" vertical="center" wrapText="1"/>
    </xf>
    <xf numFmtId="0" fontId="119" fillId="57" borderId="77" xfId="0" applyFont="1" applyFill="1" applyBorder="1" applyAlignment="1">
      <alignment horizontal="center" vertical="center" wrapText="1"/>
    </xf>
    <xf numFmtId="0" fontId="119" fillId="57" borderId="78" xfId="0" applyFont="1" applyFill="1" applyBorder="1" applyAlignment="1">
      <alignment horizontal="center" vertical="center" wrapText="1"/>
    </xf>
    <xf numFmtId="0" fontId="119" fillId="57" borderId="79" xfId="0" applyFont="1" applyFill="1" applyBorder="1" applyAlignment="1">
      <alignment horizontal="center" vertical="center" wrapText="1"/>
    </xf>
    <xf numFmtId="0" fontId="119" fillId="57" borderId="72" xfId="0" applyFont="1" applyFill="1" applyBorder="1" applyAlignment="1">
      <alignment horizontal="center" vertical="center" wrapText="1"/>
    </xf>
    <xf numFmtId="0" fontId="119" fillId="57" borderId="86" xfId="0" applyFont="1" applyFill="1" applyBorder="1" applyAlignment="1">
      <alignment horizontal="center" vertical="center" wrapText="1"/>
    </xf>
    <xf numFmtId="0" fontId="119" fillId="57" borderId="85" xfId="0" applyFont="1" applyFill="1" applyBorder="1" applyAlignment="1">
      <alignment horizontal="center" vertical="center" wrapText="1"/>
    </xf>
    <xf numFmtId="0" fontId="119" fillId="57" borderId="84" xfId="0" applyFont="1" applyFill="1" applyBorder="1" applyAlignment="1">
      <alignment horizontal="center" vertical="center" wrapText="1"/>
    </xf>
    <xf numFmtId="0" fontId="119" fillId="57" borderId="66" xfId="0" applyFont="1" applyFill="1" applyBorder="1" applyAlignment="1">
      <alignment horizontal="center" vertical="center" wrapText="1"/>
    </xf>
    <xf numFmtId="0" fontId="119" fillId="57" borderId="69" xfId="0" applyFont="1" applyFill="1" applyBorder="1" applyAlignment="1">
      <alignment horizontal="center" vertical="center" wrapText="1"/>
    </xf>
    <xf numFmtId="0" fontId="119" fillId="57" borderId="81" xfId="0" applyFont="1" applyFill="1" applyBorder="1" applyAlignment="1">
      <alignment horizontal="center" vertical="center" wrapText="1"/>
    </xf>
    <xf numFmtId="0" fontId="119" fillId="57" borderId="70" xfId="0" applyFont="1" applyFill="1" applyBorder="1" applyAlignment="1">
      <alignment horizontal="center" vertical="center" wrapText="1"/>
    </xf>
    <xf numFmtId="0" fontId="119" fillId="57" borderId="87" xfId="0" applyFont="1" applyFill="1" applyBorder="1" applyAlignment="1">
      <alignment horizontal="center" vertical="center" wrapText="1"/>
    </xf>
    <xf numFmtId="0" fontId="119" fillId="57" borderId="88" xfId="0" applyFont="1" applyFill="1" applyBorder="1" applyAlignment="1">
      <alignment horizontal="center" vertical="center" wrapText="1"/>
    </xf>
    <xf numFmtId="0" fontId="119" fillId="57" borderId="86" xfId="0" applyFont="1" applyFill="1" applyBorder="1" applyAlignment="1">
      <alignment horizontal="center" vertical="center" textRotation="90" wrapText="1"/>
    </xf>
    <xf numFmtId="0" fontId="119" fillId="57" borderId="84" xfId="0" applyFont="1" applyFill="1" applyBorder="1" applyAlignment="1">
      <alignment horizontal="center" vertical="center" textRotation="90" wrapText="1"/>
    </xf>
    <xf numFmtId="0" fontId="119" fillId="57" borderId="64" xfId="0" applyFont="1" applyFill="1" applyBorder="1" applyAlignment="1">
      <alignment horizontal="center" vertical="center" wrapText="1"/>
    </xf>
    <xf numFmtId="0" fontId="119" fillId="57" borderId="83" xfId="0" applyFont="1" applyFill="1" applyBorder="1" applyAlignment="1">
      <alignment horizontal="center" vertical="center" wrapText="1"/>
    </xf>
    <xf numFmtId="0" fontId="119" fillId="57" borderId="82" xfId="0" applyFont="1" applyFill="1" applyBorder="1" applyAlignment="1">
      <alignment horizontal="center" vertical="center" wrapText="1"/>
    </xf>
    <xf numFmtId="0" fontId="119" fillId="57" borderId="86" xfId="0" applyFont="1" applyFill="1" applyBorder="1" applyAlignment="1">
      <alignment vertical="center" textRotation="90" wrapText="1"/>
    </xf>
    <xf numFmtId="0" fontId="119" fillId="57" borderId="84" xfId="0" applyFont="1" applyFill="1" applyBorder="1" applyAlignment="1">
      <alignment vertical="center" textRotation="90" wrapText="1"/>
    </xf>
    <xf numFmtId="0" fontId="119" fillId="57" borderId="75" xfId="0" applyFont="1" applyFill="1" applyBorder="1" applyAlignment="1">
      <alignment vertical="center" textRotation="90" wrapText="1"/>
    </xf>
    <xf numFmtId="0" fontId="119" fillId="57" borderId="71" xfId="0" applyFont="1" applyFill="1" applyBorder="1" applyAlignment="1">
      <alignment vertical="center" textRotation="90" wrapText="1"/>
    </xf>
    <xf numFmtId="0" fontId="119" fillId="57" borderId="69" xfId="0" applyFont="1" applyFill="1" applyBorder="1" applyAlignment="1">
      <alignment horizontal="center" vertical="center" textRotation="90" wrapText="1"/>
    </xf>
    <xf numFmtId="0" fontId="119" fillId="57" borderId="63" xfId="0" applyFont="1" applyFill="1" applyBorder="1" applyAlignment="1">
      <alignment horizontal="center" vertical="center" textRotation="90" wrapText="1"/>
    </xf>
    <xf numFmtId="0" fontId="119" fillId="57" borderId="70" xfId="0" applyFont="1" applyFill="1" applyBorder="1" applyAlignment="1">
      <alignment horizontal="center" vertical="center" textRotation="90" wrapText="1"/>
    </xf>
    <xf numFmtId="0" fontId="119" fillId="57" borderId="89" xfId="0" applyFont="1" applyFill="1" applyBorder="1" applyAlignment="1">
      <alignment vertical="center" textRotation="90" wrapText="1"/>
    </xf>
    <xf numFmtId="0" fontId="119" fillId="57" borderId="90" xfId="0" applyFont="1" applyFill="1" applyBorder="1" applyAlignment="1">
      <alignment horizontal="center" vertical="center" wrapText="1"/>
    </xf>
    <xf numFmtId="0" fontId="119" fillId="57" borderId="91" xfId="0" applyFont="1" applyFill="1" applyBorder="1" applyAlignment="1">
      <alignment horizontal="center" vertical="center" wrapText="1"/>
    </xf>
    <xf numFmtId="0" fontId="119" fillId="57" borderId="92" xfId="0" applyFont="1" applyFill="1" applyBorder="1" applyAlignment="1">
      <alignment horizontal="center" vertical="center" wrapText="1"/>
    </xf>
    <xf numFmtId="0" fontId="119" fillId="57" borderId="93" xfId="0" applyFont="1" applyFill="1" applyBorder="1" applyAlignment="1">
      <alignment vertical="center" textRotation="90" wrapText="1"/>
    </xf>
    <xf numFmtId="0" fontId="119" fillId="57" borderId="94" xfId="0" applyFont="1" applyFill="1" applyBorder="1" applyAlignment="1">
      <alignment vertical="center" textRotation="90" wrapText="1"/>
    </xf>
    <xf numFmtId="0" fontId="119" fillId="57" borderId="93" xfId="0" applyFont="1" applyFill="1" applyBorder="1" applyAlignment="1">
      <alignment horizontal="center" vertical="center" textRotation="90" wrapText="1"/>
    </xf>
    <xf numFmtId="0" fontId="119" fillId="57" borderId="94" xfId="0" applyFont="1" applyFill="1" applyBorder="1" applyAlignment="1">
      <alignment horizontal="center" vertical="center" textRotation="90" wrapText="1"/>
    </xf>
    <xf numFmtId="0" fontId="134" fillId="56" borderId="102" xfId="603" applyFont="1" applyFill="1" applyBorder="1" applyAlignment="1">
      <alignment horizontal="center" wrapText="1"/>
    </xf>
    <xf numFmtId="0" fontId="115" fillId="56" borderId="102" xfId="0" applyFont="1" applyFill="1" applyBorder="1" applyAlignment="1">
      <alignment horizontal="center" vertical="center" wrapText="1"/>
    </xf>
    <xf numFmtId="0" fontId="122" fillId="56" borderId="102" xfId="0" applyFont="1" applyFill="1" applyBorder="1" applyAlignment="1">
      <alignment horizontal="center" vertical="center" wrapText="1"/>
    </xf>
    <xf numFmtId="0" fontId="118" fillId="56" borderId="112" xfId="603" applyFont="1" applyFill="1" applyBorder="1" applyAlignment="1">
      <alignment horizontal="center" wrapText="1"/>
    </xf>
    <xf numFmtId="0" fontId="118" fillId="56" borderId="113" xfId="603" applyFont="1" applyFill="1" applyBorder="1" applyAlignment="1">
      <alignment horizontal="center" wrapText="1"/>
    </xf>
    <xf numFmtId="0" fontId="118" fillId="56" borderId="114" xfId="603" applyFont="1" applyFill="1" applyBorder="1" applyAlignment="1">
      <alignment horizontal="center" wrapText="1"/>
    </xf>
    <xf numFmtId="0" fontId="118" fillId="56" borderId="115" xfId="603" applyFont="1" applyFill="1" applyBorder="1" applyAlignment="1">
      <alignment horizontal="center" wrapText="1"/>
    </xf>
    <xf numFmtId="0" fontId="118" fillId="56" borderId="110" xfId="603" applyFont="1" applyFill="1" applyBorder="1" applyAlignment="1">
      <alignment horizontal="center" wrapText="1"/>
    </xf>
    <xf numFmtId="0" fontId="118" fillId="56" borderId="116" xfId="603" applyFont="1" applyFill="1" applyBorder="1" applyAlignment="1">
      <alignment horizontal="center" wrapText="1"/>
    </xf>
    <xf numFmtId="0" fontId="122" fillId="57" borderId="102" xfId="0" applyFont="1" applyFill="1" applyBorder="1" applyAlignment="1">
      <alignment vertical="center" wrapText="1"/>
    </xf>
    <xf numFmtId="0" fontId="118" fillId="56" borderId="102" xfId="603" applyFont="1" applyFill="1" applyBorder="1" applyAlignment="1">
      <alignment horizontal="center" wrapText="1"/>
    </xf>
    <xf numFmtId="0" fontId="119" fillId="57" borderId="76" xfId="644" applyFont="1" applyFill="1" applyBorder="1" applyAlignment="1">
      <alignment vertical="center" textRotation="90" wrapText="1"/>
    </xf>
    <xf numFmtId="0" fontId="119" fillId="57" borderId="73" xfId="644" applyFont="1" applyFill="1" applyBorder="1" applyAlignment="1">
      <alignment vertical="center" textRotation="90" wrapText="1"/>
    </xf>
    <xf numFmtId="0" fontId="119" fillId="57" borderId="93" xfId="644" applyFont="1" applyFill="1" applyBorder="1" applyAlignment="1">
      <alignment horizontal="center" vertical="center" textRotation="90" wrapText="1"/>
    </xf>
    <xf numFmtId="0" fontId="119" fillId="57" borderId="94" xfId="644" applyFont="1" applyFill="1" applyBorder="1" applyAlignment="1">
      <alignment horizontal="center" vertical="center" textRotation="90" wrapText="1"/>
    </xf>
    <xf numFmtId="0" fontId="118" fillId="0" borderId="0" xfId="644" applyFont="1" applyAlignment="1">
      <alignment horizontal="left" vertical="center"/>
    </xf>
    <xf numFmtId="0" fontId="126" fillId="0" borderId="0" xfId="644" applyFont="1" applyAlignment="1">
      <alignment horizontal="left" vertical="center"/>
    </xf>
    <xf numFmtId="0" fontId="119" fillId="57" borderId="74" xfId="644" applyFont="1" applyFill="1" applyBorder="1" applyAlignment="1">
      <alignment horizontal="center" vertical="center" wrapText="1"/>
    </xf>
    <xf numFmtId="0" fontId="119" fillId="57" borderId="67" xfId="644" applyFont="1" applyFill="1" applyBorder="1" applyAlignment="1">
      <alignment horizontal="center" vertical="center" wrapText="1"/>
    </xf>
    <xf numFmtId="0" fontId="119" fillId="57" borderId="77" xfId="644" applyFont="1" applyFill="1" applyBorder="1" applyAlignment="1">
      <alignment horizontal="center" vertical="center" wrapText="1"/>
    </xf>
    <xf numFmtId="0" fontId="119" fillId="57" borderId="78" xfId="644" applyFont="1" applyFill="1" applyBorder="1" applyAlignment="1">
      <alignment horizontal="center" vertical="center" wrapText="1"/>
    </xf>
    <xf numFmtId="0" fontId="119" fillId="57" borderId="79" xfId="644" applyFont="1" applyFill="1" applyBorder="1" applyAlignment="1">
      <alignment horizontal="center" vertical="center" wrapText="1"/>
    </xf>
    <xf numFmtId="0" fontId="119" fillId="57" borderId="72" xfId="644" applyFont="1" applyFill="1" applyBorder="1" applyAlignment="1">
      <alignment horizontal="center" vertical="center" wrapText="1"/>
    </xf>
    <xf numFmtId="0" fontId="119" fillId="57" borderId="86" xfId="644" applyFont="1" applyFill="1" applyBorder="1" applyAlignment="1">
      <alignment horizontal="center" vertical="center" wrapText="1"/>
    </xf>
    <xf numFmtId="0" fontId="119" fillId="57" borderId="85" xfId="644" applyFont="1" applyFill="1" applyBorder="1" applyAlignment="1">
      <alignment horizontal="center" vertical="center" wrapText="1"/>
    </xf>
    <xf numFmtId="0" fontId="119" fillId="57" borderId="84" xfId="644" applyFont="1" applyFill="1" applyBorder="1" applyAlignment="1">
      <alignment horizontal="center" vertical="center" wrapText="1"/>
    </xf>
    <xf numFmtId="0" fontId="119" fillId="57" borderId="66" xfId="644" applyFont="1" applyFill="1" applyBorder="1" applyAlignment="1">
      <alignment horizontal="center" vertical="center" wrapText="1"/>
    </xf>
    <xf numFmtId="0" fontId="119" fillId="57" borderId="69" xfId="644" applyFont="1" applyFill="1" applyBorder="1" applyAlignment="1">
      <alignment horizontal="center" vertical="center" wrapText="1"/>
    </xf>
    <xf numFmtId="0" fontId="119" fillId="57" borderId="81" xfId="644" applyFont="1" applyFill="1" applyBorder="1" applyAlignment="1">
      <alignment horizontal="center" vertical="center" wrapText="1"/>
    </xf>
    <xf numFmtId="0" fontId="119" fillId="57" borderId="70" xfId="644" applyFont="1" applyFill="1" applyBorder="1" applyAlignment="1">
      <alignment horizontal="center" vertical="center" wrapText="1"/>
    </xf>
    <xf numFmtId="0" fontId="119" fillId="57" borderId="87" xfId="644" applyFont="1" applyFill="1" applyBorder="1" applyAlignment="1">
      <alignment horizontal="center" vertical="center" wrapText="1"/>
    </xf>
    <xf numFmtId="0" fontId="119" fillId="57" borderId="88" xfId="644" applyFont="1" applyFill="1" applyBorder="1" applyAlignment="1">
      <alignment horizontal="center" vertical="center" wrapText="1"/>
    </xf>
    <xf numFmtId="0" fontId="119" fillId="57" borderId="86" xfId="644" applyFont="1" applyFill="1" applyBorder="1" applyAlignment="1">
      <alignment horizontal="center" vertical="center" textRotation="90" wrapText="1"/>
    </xf>
    <xf numFmtId="0" fontId="119" fillId="57" borderId="84" xfId="644" applyFont="1" applyFill="1" applyBorder="1" applyAlignment="1">
      <alignment horizontal="center" vertical="center" textRotation="90" wrapText="1"/>
    </xf>
    <xf numFmtId="0" fontId="119" fillId="57" borderId="86" xfId="644" applyFont="1" applyFill="1" applyBorder="1" applyAlignment="1">
      <alignment vertical="center" textRotation="90" wrapText="1"/>
    </xf>
    <xf numFmtId="0" fontId="119" fillId="57" borderId="84" xfId="644" applyFont="1" applyFill="1" applyBorder="1" applyAlignment="1">
      <alignment vertical="center" textRotation="90" wrapText="1"/>
    </xf>
    <xf numFmtId="0" fontId="119" fillId="57" borderId="75" xfId="644" applyFont="1" applyFill="1" applyBorder="1" applyAlignment="1">
      <alignment vertical="center" textRotation="90" wrapText="1"/>
    </xf>
    <xf numFmtId="0" fontId="119" fillId="57" borderId="71" xfId="644" applyFont="1" applyFill="1" applyBorder="1" applyAlignment="1">
      <alignment vertical="center" textRotation="90" wrapText="1"/>
    </xf>
    <xf numFmtId="0" fontId="119" fillId="57" borderId="76" xfId="644" applyFont="1" applyFill="1" applyBorder="1" applyAlignment="1">
      <alignment horizontal="center" vertical="center" textRotation="90" wrapText="1"/>
    </xf>
    <xf numFmtId="0" fontId="119" fillId="57" borderId="73" xfId="644" applyFont="1" applyFill="1" applyBorder="1" applyAlignment="1">
      <alignment horizontal="center" vertical="center" textRotation="90" wrapText="1"/>
    </xf>
    <xf numFmtId="0" fontId="127" fillId="0" borderId="104" xfId="644" applyFont="1" applyBorder="1" applyAlignment="1">
      <alignment vertical="center" wrapText="1"/>
    </xf>
    <xf numFmtId="0" fontId="119" fillId="57" borderId="75" xfId="644" applyFont="1" applyFill="1" applyBorder="1" applyAlignment="1">
      <alignment horizontal="center" vertical="center" textRotation="90" wrapText="1"/>
    </xf>
    <xf numFmtId="0" fontId="119" fillId="57" borderId="71" xfId="644" applyFont="1" applyFill="1" applyBorder="1" applyAlignment="1">
      <alignment horizontal="center" vertical="center" textRotation="90" wrapText="1"/>
    </xf>
    <xf numFmtId="0" fontId="119" fillId="57" borderId="89" xfId="644" applyFont="1" applyFill="1" applyBorder="1" applyAlignment="1">
      <alignment horizontal="center" vertical="center" textRotation="90" wrapText="1"/>
    </xf>
    <xf numFmtId="0" fontId="119" fillId="57" borderId="89" xfId="644" applyFont="1" applyFill="1" applyBorder="1" applyAlignment="1">
      <alignment vertical="center" textRotation="90" wrapText="1"/>
    </xf>
    <xf numFmtId="0" fontId="3" fillId="0" borderId="106" xfId="644" applyBorder="1" applyAlignment="1">
      <alignment horizontal="center"/>
    </xf>
    <xf numFmtId="0" fontId="3" fillId="0" borderId="107" xfId="644" applyBorder="1" applyAlignment="1">
      <alignment horizontal="center"/>
    </xf>
    <xf numFmtId="0" fontId="3" fillId="0" borderId="108" xfId="644" applyBorder="1" applyAlignment="1">
      <alignment horizontal="center"/>
    </xf>
    <xf numFmtId="0" fontId="124" fillId="0" borderId="105" xfId="644" applyFont="1" applyBorder="1" applyAlignment="1">
      <alignment horizontal="center" vertical="center" wrapText="1"/>
    </xf>
    <xf numFmtId="0" fontId="119" fillId="57" borderId="95" xfId="644" applyFont="1" applyFill="1" applyBorder="1" applyAlignment="1">
      <alignment vertical="center" wrapText="1"/>
    </xf>
    <xf numFmtId="0" fontId="119" fillId="57" borderId="96" xfId="644" applyFont="1" applyFill="1" applyBorder="1" applyAlignment="1">
      <alignment vertical="center" wrapText="1"/>
    </xf>
    <xf numFmtId="0" fontId="119" fillId="57" borderId="80" xfId="644" applyFont="1" applyFill="1" applyBorder="1" applyAlignment="1">
      <alignment vertical="center" wrapText="1"/>
    </xf>
    <xf numFmtId="0" fontId="124" fillId="0" borderId="74" xfId="644" applyFont="1" applyBorder="1" applyAlignment="1">
      <alignment vertical="center" wrapText="1"/>
    </xf>
    <xf numFmtId="0" fontId="124" fillId="0" borderId="67" xfId="644" applyFont="1" applyBorder="1" applyAlignment="1">
      <alignment vertical="center" wrapText="1"/>
    </xf>
    <xf numFmtId="0" fontId="119" fillId="0" borderId="105" xfId="644" applyFont="1" applyBorder="1" applyAlignment="1">
      <alignment vertical="center" wrapText="1"/>
    </xf>
    <xf numFmtId="0" fontId="124" fillId="0" borderId="106" xfId="644" applyFont="1" applyBorder="1" applyAlignment="1">
      <alignment horizontal="center" vertical="center" wrapText="1"/>
    </xf>
    <xf numFmtId="0" fontId="124" fillId="0" borderId="107" xfId="644" applyFont="1" applyBorder="1" applyAlignment="1">
      <alignment horizontal="center" vertical="center" wrapText="1"/>
    </xf>
    <xf numFmtId="0" fontId="124" fillId="0" borderId="108" xfId="644" applyFont="1" applyBorder="1" applyAlignment="1">
      <alignment horizontal="center" vertical="center" wrapText="1"/>
    </xf>
    <xf numFmtId="0" fontId="3" fillId="0" borderId="105" xfId="644" applyBorder="1" applyAlignment="1">
      <alignment horizontal="center"/>
    </xf>
  </cellXfs>
  <cellStyles count="689">
    <cellStyle name="_artabyuje" xfId="114"/>
    <cellStyle name="20% - Accent1 2" xfId="10"/>
    <cellStyle name="20% - Accent1 2 2" xfId="185"/>
    <cellStyle name="20% - Accent1 2 3" xfId="262"/>
    <cellStyle name="20% - Accent1 3" xfId="89"/>
    <cellStyle name="20% - Accent2 2" xfId="11"/>
    <cellStyle name="20% - Accent2 2 2" xfId="186"/>
    <cellStyle name="20% - Accent2 2 3" xfId="266"/>
    <cellStyle name="20% - Accent2 3" xfId="93"/>
    <cellStyle name="20% - Accent3 2" xfId="12"/>
    <cellStyle name="20% - Accent3 2 2" xfId="187"/>
    <cellStyle name="20% - Accent3 2 3" xfId="270"/>
    <cellStyle name="20% - Accent3 3" xfId="97"/>
    <cellStyle name="20% - Accent4 2" xfId="13"/>
    <cellStyle name="20% - Accent4 2 2" xfId="188"/>
    <cellStyle name="20% - Accent4 2 3" xfId="274"/>
    <cellStyle name="20% - Accent4 3" xfId="101"/>
    <cellStyle name="20% - Accent5 2" xfId="14"/>
    <cellStyle name="20% - Accent5 2 2" xfId="189"/>
    <cellStyle name="20% - Accent5 2 3" xfId="278"/>
    <cellStyle name="20% - Accent5 3" xfId="105"/>
    <cellStyle name="20% - Accent6 2" xfId="15"/>
    <cellStyle name="20% - Accent6 2 2" xfId="190"/>
    <cellStyle name="20% - Accent6 2 3" xfId="282"/>
    <cellStyle name="20% - Accent6 3" xfId="109"/>
    <cellStyle name="20% - Акцент1" xfId="115"/>
    <cellStyle name="20% - Акцент2" xfId="116"/>
    <cellStyle name="20% - Акцент3" xfId="117"/>
    <cellStyle name="20% - Акцент4" xfId="118"/>
    <cellStyle name="20% - Акцент5" xfId="119"/>
    <cellStyle name="20% - Акцент6" xfId="120"/>
    <cellStyle name="40% - Accent1 2" xfId="16"/>
    <cellStyle name="40% - Accent1 2 2" xfId="191"/>
    <cellStyle name="40% - Accent1 2 3" xfId="263"/>
    <cellStyle name="40% - Accent1 3" xfId="90"/>
    <cellStyle name="40% - Accent2 2" xfId="17"/>
    <cellStyle name="40% - Accent2 2 2" xfId="192"/>
    <cellStyle name="40% - Accent2 2 3" xfId="267"/>
    <cellStyle name="40% - Accent2 3" xfId="94"/>
    <cellStyle name="40% - Accent3 2" xfId="18"/>
    <cellStyle name="40% - Accent3 2 2" xfId="193"/>
    <cellStyle name="40% - Accent3 2 3" xfId="271"/>
    <cellStyle name="40% - Accent3 3" xfId="98"/>
    <cellStyle name="40% - Accent4 2" xfId="19"/>
    <cellStyle name="40% - Accent4 2 2" xfId="194"/>
    <cellStyle name="40% - Accent4 2 3" xfId="275"/>
    <cellStyle name="40% - Accent4 3" xfId="102"/>
    <cellStyle name="40% - Accent5 2" xfId="20"/>
    <cellStyle name="40% - Accent5 2 2" xfId="195"/>
    <cellStyle name="40% - Accent5 2 3" xfId="279"/>
    <cellStyle name="40% - Accent5 3" xfId="106"/>
    <cellStyle name="40% - Accent6 2" xfId="21"/>
    <cellStyle name="40% - Accent6 2 2" xfId="196"/>
    <cellStyle name="40% - Accent6 2 3" xfId="283"/>
    <cellStyle name="40% - Accent6 3" xfId="110"/>
    <cellStyle name="40% - Акцент1" xfId="121"/>
    <cellStyle name="40% - Акцент2" xfId="122"/>
    <cellStyle name="40% - Акцент3" xfId="123"/>
    <cellStyle name="40% - Акцент4" xfId="124"/>
    <cellStyle name="40% - Акцент5" xfId="125"/>
    <cellStyle name="40% - Акцент6" xfId="126"/>
    <cellStyle name="60% - Accent1 2" xfId="22"/>
    <cellStyle name="60% - Accent1 2 2" xfId="197"/>
    <cellStyle name="60% - Accent1 2 3" xfId="264"/>
    <cellStyle name="60% - Accent1 3" xfId="91"/>
    <cellStyle name="60% - Accent2 2" xfId="23"/>
    <cellStyle name="60% - Accent2 2 2" xfId="198"/>
    <cellStyle name="60% - Accent2 2 3" xfId="268"/>
    <cellStyle name="60% - Accent2 3" xfId="95"/>
    <cellStyle name="60% - Accent3 2" xfId="24"/>
    <cellStyle name="60% - Accent3 2 2" xfId="199"/>
    <cellStyle name="60% - Accent3 2 3" xfId="272"/>
    <cellStyle name="60% - Accent3 3" xfId="99"/>
    <cellStyle name="60% - Accent4 2" xfId="25"/>
    <cellStyle name="60% - Accent4 2 2" xfId="200"/>
    <cellStyle name="60% - Accent4 2 3" xfId="276"/>
    <cellStyle name="60% - Accent4 3" xfId="103"/>
    <cellStyle name="60% - Accent5 2" xfId="26"/>
    <cellStyle name="60% - Accent5 2 2" xfId="201"/>
    <cellStyle name="60% - Accent5 2 3" xfId="280"/>
    <cellStyle name="60% - Accent5 3" xfId="107"/>
    <cellStyle name="60% - Accent6 2" xfId="27"/>
    <cellStyle name="60% - Accent6 2 2" xfId="202"/>
    <cellStyle name="60% - Accent6 2 3" xfId="284"/>
    <cellStyle name="60% - Accent6 3" xfId="111"/>
    <cellStyle name="60% - Акцент1" xfId="127"/>
    <cellStyle name="60% - Акцент2" xfId="128"/>
    <cellStyle name="60% - Акцент3" xfId="129"/>
    <cellStyle name="60% - Акцент4" xfId="130"/>
    <cellStyle name="60% - Акцент5" xfId="131"/>
    <cellStyle name="60% - Акцент6" xfId="132"/>
    <cellStyle name="Accent1 2" xfId="28"/>
    <cellStyle name="Accent1 2 2" xfId="203"/>
    <cellStyle name="Accent1 2 3" xfId="261"/>
    <cellStyle name="Accent1 3" xfId="88"/>
    <cellStyle name="Accent2 2" xfId="29"/>
    <cellStyle name="Accent2 2 2" xfId="204"/>
    <cellStyle name="Accent2 2 3" xfId="265"/>
    <cellStyle name="Accent2 3" xfId="92"/>
    <cellStyle name="Accent3 2" xfId="30"/>
    <cellStyle name="Accent3 2 2" xfId="205"/>
    <cellStyle name="Accent3 2 3" xfId="269"/>
    <cellStyle name="Accent3 3" xfId="96"/>
    <cellStyle name="Accent4 2" xfId="31"/>
    <cellStyle name="Accent4 2 2" xfId="206"/>
    <cellStyle name="Accent4 2 3" xfId="273"/>
    <cellStyle name="Accent4 3" xfId="100"/>
    <cellStyle name="Accent5 2" xfId="32"/>
    <cellStyle name="Accent5 2 2" xfId="207"/>
    <cellStyle name="Accent5 2 3" xfId="277"/>
    <cellStyle name="Accent5 3" xfId="104"/>
    <cellStyle name="Accent6 2" xfId="33"/>
    <cellStyle name="Accent6 2 2" xfId="208"/>
    <cellStyle name="Accent6 2 3" xfId="281"/>
    <cellStyle name="Accent6 3" xfId="108"/>
    <cellStyle name="Bad 2" xfId="34"/>
    <cellStyle name="Bad 2 2" xfId="209"/>
    <cellStyle name="Bad 2 3" xfId="250"/>
    <cellStyle name="Bad 3" xfId="77"/>
    <cellStyle name="Calculation 2" xfId="35"/>
    <cellStyle name="Calculation 2 10" xfId="362"/>
    <cellStyle name="Calculation 2 10 2" xfId="496"/>
    <cellStyle name="Calculation 2 11" xfId="367"/>
    <cellStyle name="Calculation 2 11 2" xfId="499"/>
    <cellStyle name="Calculation 2 12" xfId="387"/>
    <cellStyle name="Calculation 2 12 2" xfId="518"/>
    <cellStyle name="Calculation 2 13" xfId="382"/>
    <cellStyle name="Calculation 2 14" xfId="605"/>
    <cellStyle name="Calculation 2 15" xfId="619"/>
    <cellStyle name="Calculation 2 2" xfId="210"/>
    <cellStyle name="Calculation 2 2 2" xfId="466"/>
    <cellStyle name="Calculation 2 3" xfId="254"/>
    <cellStyle name="Calculation 2 4" xfId="319"/>
    <cellStyle name="Calculation 2 4 2" xfId="481"/>
    <cellStyle name="Calculation 2 5" xfId="369"/>
    <cellStyle name="Calculation 2 5 2" xfId="501"/>
    <cellStyle name="Calculation 2 6" xfId="385"/>
    <cellStyle name="Calculation 2 6 2" xfId="516"/>
    <cellStyle name="Calculation 2 7" xfId="384"/>
    <cellStyle name="Calculation 2 7 2" xfId="515"/>
    <cellStyle name="Calculation 2 8" xfId="397"/>
    <cellStyle name="Calculation 2 8 2" xfId="528"/>
    <cellStyle name="Calculation 2 9" xfId="399"/>
    <cellStyle name="Calculation 2 9 2" xfId="530"/>
    <cellStyle name="Calculation 3" xfId="81"/>
    <cellStyle name="Check Cell 2" xfId="36"/>
    <cellStyle name="Check Cell 2 2" xfId="211"/>
    <cellStyle name="Check Cell 2 3" xfId="256"/>
    <cellStyle name="Check Cell 3" xfId="83"/>
    <cellStyle name="Comma" xfId="285" builtinId="3"/>
    <cellStyle name="Comma 10" xfId="286"/>
    <cellStyle name="Comma 11" xfId="320"/>
    <cellStyle name="Comma 11 2" xfId="482"/>
    <cellStyle name="Comma 11 3" xfId="583"/>
    <cellStyle name="Comma 12" xfId="356"/>
    <cellStyle name="Comma 12 2" xfId="491"/>
    <cellStyle name="Comma 12 3" xfId="588"/>
    <cellStyle name="Comma 13" xfId="416"/>
    <cellStyle name="Comma 14" xfId="600"/>
    <cellStyle name="Comma 15" xfId="643"/>
    <cellStyle name="Comma 16" xfId="645"/>
    <cellStyle name="Comma 17" xfId="647"/>
    <cellStyle name="Comma 18" xfId="681"/>
    <cellStyle name="Comma 2" xfId="8"/>
    <cellStyle name="Comma 2 10" xfId="618"/>
    <cellStyle name="Comma 2 2" xfId="38"/>
    <cellStyle name="Comma 2 2 2" xfId="133"/>
    <cellStyle name="Comma 2 2 2 2" xfId="321"/>
    <cellStyle name="Comma 2 2 3" xfId="322"/>
    <cellStyle name="Comma 2 3" xfId="37"/>
    <cellStyle name="Comma 2 3 2" xfId="212"/>
    <cellStyle name="Comma 2 3 2 2" xfId="323"/>
    <cellStyle name="Comma 2 3 3" xfId="287"/>
    <cellStyle name="Comma 2 3 4" xfId="606"/>
    <cellStyle name="Comma 2 4" xfId="134"/>
    <cellStyle name="Comma 2 4 2" xfId="288"/>
    <cellStyle name="Comma 2 5" xfId="135"/>
    <cellStyle name="Comma 2 6" xfId="361"/>
    <cellStyle name="Comma 2 6 2" xfId="495"/>
    <cellStyle name="Comma 2 6 3" xfId="590"/>
    <cellStyle name="Comma 2 7" xfId="440"/>
    <cellStyle name="Comma 2 7 2" xfId="566"/>
    <cellStyle name="Comma 2 8" xfId="419"/>
    <cellStyle name="Comma 2 9" xfId="546"/>
    <cellStyle name="Comma 3" xfId="39"/>
    <cellStyle name="Comma 3 10" xfId="620"/>
    <cellStyle name="Comma 3 2" xfId="136"/>
    <cellStyle name="Comma 3 2 2" xfId="324"/>
    <cellStyle name="Comma 3 2 3" xfId="325"/>
    <cellStyle name="Comma 3 2 3 2" xfId="483"/>
    <cellStyle name="Comma 3 2 3 3" xfId="584"/>
    <cellStyle name="Comma 3 3" xfId="137"/>
    <cellStyle name="Comma 3 3 2" xfId="290"/>
    <cellStyle name="Comma 3 4" xfId="289"/>
    <cellStyle name="Comma 3 4 2" xfId="326"/>
    <cellStyle name="Comma 3 5" xfId="371"/>
    <cellStyle name="Comma 3 5 2" xfId="503"/>
    <cellStyle name="Comma 3 5 3" xfId="591"/>
    <cellStyle name="Comma 3 6" xfId="442"/>
    <cellStyle name="Comma 3 6 2" xfId="567"/>
    <cellStyle name="Comma 3 7" xfId="428"/>
    <cellStyle name="Comma 3 8" xfId="555"/>
    <cellStyle name="Comma 3 9" xfId="607"/>
    <cellStyle name="Comma 4" xfId="138"/>
    <cellStyle name="Comma 4 2" xfId="139"/>
    <cellStyle name="Comma 4 3" xfId="291"/>
    <cellStyle name="Comma 5" xfId="140"/>
    <cellStyle name="Comma 5 2" xfId="292"/>
    <cellStyle name="Comma 6" xfId="141"/>
    <cellStyle name="Comma 6 2" xfId="142"/>
    <cellStyle name="Comma 6 2 2" xfId="213"/>
    <cellStyle name="Comma 6 2 2 2" xfId="327"/>
    <cellStyle name="Comma 6 2 2 3" xfId="467"/>
    <cellStyle name="Comma 6 2 2 4" xfId="580"/>
    <cellStyle name="Comma 6 2 3" xfId="294"/>
    <cellStyle name="Comma 6 2 4" xfId="394"/>
    <cellStyle name="Comma 6 2 4 2" xfId="525"/>
    <cellStyle name="Comma 6 2 4 3" xfId="596"/>
    <cellStyle name="Comma 6 2 5" xfId="453"/>
    <cellStyle name="Comma 6 2 6" xfId="572"/>
    <cellStyle name="Comma 6 2 7" xfId="628"/>
    <cellStyle name="Comma 6 3" xfId="183"/>
    <cellStyle name="Comma 6 3 2" xfId="328"/>
    <cellStyle name="Comma 6 3 3" xfId="464"/>
    <cellStyle name="Comma 6 3 4" xfId="578"/>
    <cellStyle name="Comma 6 4" xfId="293"/>
    <cellStyle name="Comma 6 5" xfId="393"/>
    <cellStyle name="Comma 6 5 2" xfId="524"/>
    <cellStyle name="Comma 6 5 3" xfId="595"/>
    <cellStyle name="Comma 6 6" xfId="452"/>
    <cellStyle name="Comma 6 7" xfId="571"/>
    <cellStyle name="Comma 6 8" xfId="608"/>
    <cellStyle name="Comma 6 9" xfId="627"/>
    <cellStyle name="Comma 7" xfId="68"/>
    <cellStyle name="Comma 7 2" xfId="184"/>
    <cellStyle name="Comma 7 2 2" xfId="296"/>
    <cellStyle name="Comma 7 2 3" xfId="465"/>
    <cellStyle name="Comma 7 2 4" xfId="579"/>
    <cellStyle name="Comma 7 3" xfId="297"/>
    <cellStyle name="Comma 7 4" xfId="295"/>
    <cellStyle name="Comma 7 5" xfId="381"/>
    <cellStyle name="Comma 7 5 2" xfId="513"/>
    <cellStyle name="Comma 7 5 3" xfId="593"/>
    <cellStyle name="Comma 7 6" xfId="447"/>
    <cellStyle name="Comma 7 7" xfId="569"/>
    <cellStyle name="Comma 7 8" xfId="609"/>
    <cellStyle name="Comma 7 9" xfId="625"/>
    <cellStyle name="Comma 8" xfId="143"/>
    <cellStyle name="Comma 8 2" xfId="298"/>
    <cellStyle name="Comma 9" xfId="299"/>
    <cellStyle name="Currency 2" xfId="420"/>
    <cellStyle name="Currency 2 2" xfId="547"/>
    <cellStyle name="Currency 3" xfId="429"/>
    <cellStyle name="Currency 3 2" xfId="556"/>
    <cellStyle name="Explanatory Text 2" xfId="40"/>
    <cellStyle name="Explanatory Text 2 2" xfId="214"/>
    <cellStyle name="Explanatory Text 2 3" xfId="259"/>
    <cellStyle name="Explanatory Text 3" xfId="86"/>
    <cellStyle name="Good 2" xfId="41"/>
    <cellStyle name="Good 2 2" xfId="215"/>
    <cellStyle name="Good 2 3" xfId="249"/>
    <cellStyle name="Good 3" xfId="76"/>
    <cellStyle name="Heading 1 2" xfId="42"/>
    <cellStyle name="Heading 1 2 2" xfId="216"/>
    <cellStyle name="Heading 1 2 3" xfId="245"/>
    <cellStyle name="Heading 1 3" xfId="72"/>
    <cellStyle name="Heading 2 2" xfId="43"/>
    <cellStyle name="Heading 2 2 2" xfId="217"/>
    <cellStyle name="Heading 2 2 3" xfId="246"/>
    <cellStyle name="Heading 2 3" xfId="73"/>
    <cellStyle name="Heading 3 2" xfId="44"/>
    <cellStyle name="Heading 3 2 2" xfId="218"/>
    <cellStyle name="Heading 3 2 3" xfId="247"/>
    <cellStyle name="Heading 3 3" xfId="74"/>
    <cellStyle name="Heading 4 2" xfId="45"/>
    <cellStyle name="Heading 4 2 2" xfId="219"/>
    <cellStyle name="Heading 4 2 3" xfId="248"/>
    <cellStyle name="Heading 4 3" xfId="75"/>
    <cellStyle name="Hyperlink 2" xfId="330"/>
    <cellStyle name="Hyperlink 3" xfId="329"/>
    <cellStyle name="Hyperlink 4" xfId="450"/>
    <cellStyle name="Hyperlink 5" xfId="417"/>
    <cellStyle name="Input 2" xfId="46"/>
    <cellStyle name="Input 2 10" xfId="370"/>
    <cellStyle name="Input 2 10 2" xfId="502"/>
    <cellStyle name="Input 2 11" xfId="378"/>
    <cellStyle name="Input 2 11 2" xfId="510"/>
    <cellStyle name="Input 2 12" xfId="414"/>
    <cellStyle name="Input 2 12 2" xfId="544"/>
    <cellStyle name="Input 2 13" xfId="363"/>
    <cellStyle name="Input 2 14" xfId="610"/>
    <cellStyle name="Input 2 15" xfId="621"/>
    <cellStyle name="Input 2 2" xfId="220"/>
    <cellStyle name="Input 2 2 2" xfId="468"/>
    <cellStyle name="Input 2 3" xfId="252"/>
    <cellStyle name="Input 2 4" xfId="331"/>
    <cellStyle name="Input 2 4 2" xfId="484"/>
    <cellStyle name="Input 2 5" xfId="372"/>
    <cellStyle name="Input 2 5 2" xfId="504"/>
    <cellStyle name="Input 2 6" xfId="374"/>
    <cellStyle name="Input 2 6 2" xfId="506"/>
    <cellStyle name="Input 2 7" xfId="386"/>
    <cellStyle name="Input 2 7 2" xfId="517"/>
    <cellStyle name="Input 2 8" xfId="405"/>
    <cellStyle name="Input 2 8 2" xfId="536"/>
    <cellStyle name="Input 2 9" xfId="407"/>
    <cellStyle name="Input 2 9 2" xfId="538"/>
    <cellStyle name="Input 3" xfId="79"/>
    <cellStyle name="Linked Cell 2" xfId="47"/>
    <cellStyle name="Linked Cell 2 2" xfId="221"/>
    <cellStyle name="Linked Cell 2 3" xfId="255"/>
    <cellStyle name="Linked Cell 3" xfId="82"/>
    <cellStyle name="Neutral 2" xfId="48"/>
    <cellStyle name="Neutral 2 2" xfId="222"/>
    <cellStyle name="Neutral 2 3" xfId="251"/>
    <cellStyle name="Neutral 2 4" xfId="332"/>
    <cellStyle name="Neutral 3" xfId="78"/>
    <cellStyle name="Neutral 3 2" xfId="333"/>
    <cellStyle name="Normal" xfId="0" builtinId="0"/>
    <cellStyle name="Normal 10" xfId="5"/>
    <cellStyle name="Normal 10 2" xfId="300"/>
    <cellStyle name="Normal 11" xfId="112"/>
    <cellStyle name="Normal 11 2" xfId="144"/>
    <cellStyle name="Normal 11 3" xfId="223"/>
    <cellStyle name="Normal 11 4" xfId="449"/>
    <cellStyle name="Normal 11 5" xfId="437"/>
    <cellStyle name="Normal 11 6" xfId="564"/>
    <cellStyle name="Normal 12" xfId="113"/>
    <cellStyle name="Normal 12 2" xfId="180"/>
    <cellStyle name="Normal 12 2 2" xfId="334"/>
    <cellStyle name="Normal 12 3" xfId="301"/>
    <cellStyle name="Normal 12 4" xfId="391"/>
    <cellStyle name="Normal 12 4 2" xfId="522"/>
    <cellStyle name="Normal 12 4 3" xfId="594"/>
    <cellStyle name="Normal 12 5" xfId="451"/>
    <cellStyle name="Normal 12 6" xfId="570"/>
    <cellStyle name="Normal 12 7" xfId="626"/>
    <cellStyle name="Normal 13" xfId="145"/>
    <cellStyle name="Normal 13 2" xfId="182"/>
    <cellStyle name="Normal 13 2 2" xfId="336"/>
    <cellStyle name="Normal 13 2 3" xfId="463"/>
    <cellStyle name="Normal 13 2 4" xfId="577"/>
    <cellStyle name="Normal 13 3" xfId="335"/>
    <cellStyle name="Normal 13 3 2" xfId="485"/>
    <cellStyle name="Normal 13 3 3" xfId="585"/>
    <cellStyle name="Normal 13 4" xfId="395"/>
    <cellStyle name="Normal 13 4 2" xfId="526"/>
    <cellStyle name="Normal 13 4 3" xfId="597"/>
    <cellStyle name="Normal 13 5" xfId="454"/>
    <cellStyle name="Normal 13 6" xfId="573"/>
    <cellStyle name="Normal 13 7" xfId="611"/>
    <cellStyle name="Normal 13 8" xfId="629"/>
    <cellStyle name="Normal 14" xfId="146"/>
    <cellStyle name="Normal 14 2" xfId="224"/>
    <cellStyle name="Normal 14 2 2" xfId="469"/>
    <cellStyle name="Normal 14 2 3" xfId="581"/>
    <cellStyle name="Normal 14 3" xfId="396"/>
    <cellStyle name="Normal 14 3 2" xfId="527"/>
    <cellStyle name="Normal 14 3 3" xfId="598"/>
    <cellStyle name="Normal 14 4" xfId="455"/>
    <cellStyle name="Normal 14 5" xfId="574"/>
    <cellStyle name="Normal 14 6" xfId="630"/>
    <cellStyle name="Normal 15" xfId="178"/>
    <cellStyle name="Normal 15 2" xfId="461"/>
    <cellStyle name="Normal 15 3" xfId="575"/>
    <cellStyle name="Normal 16" xfId="355"/>
    <cellStyle name="Normal 16 2" xfId="490"/>
    <cellStyle name="Normal 16 3" xfId="587"/>
    <cellStyle name="Normal 17" xfId="415"/>
    <cellStyle name="Normal 18" xfId="599"/>
    <cellStyle name="Normal 19" xfId="602"/>
    <cellStyle name="Normal 2" xfId="1"/>
    <cellStyle name="Normal 2 2" xfId="50"/>
    <cellStyle name="Normal 2 2 2" xfId="147"/>
    <cellStyle name="Normal 2 2 2 2" xfId="337"/>
    <cellStyle name="Normal 2 2 3" xfId="225"/>
    <cellStyle name="Normal 2 2 3 2" xfId="338"/>
    <cellStyle name="Normal 2 2 4" xfId="302"/>
    <cellStyle name="Normal 2 3" xfId="51"/>
    <cellStyle name="Normal 2 3 2" xfId="148"/>
    <cellStyle name="Normal 2 3 2 2" xfId="304"/>
    <cellStyle name="Normal 2 3 3" xfId="303"/>
    <cellStyle name="Normal 2 3 3 2" xfId="339"/>
    <cellStyle name="Normal 2 4" xfId="49"/>
    <cellStyle name="Normal 2 4 2" xfId="226"/>
    <cellStyle name="Normal 2 4 2 2" xfId="470"/>
    <cellStyle name="Normal 2 4 2 3" xfId="582"/>
    <cellStyle name="Normal 2_MOLSI 2009-2011 MTEF Axjusak 3_new_Final" xfId="6"/>
    <cellStyle name="Normal 20" xfId="603"/>
    <cellStyle name="Normal 20 2" xfId="688"/>
    <cellStyle name="Normal 21" xfId="615"/>
    <cellStyle name="Normal 22" xfId="616"/>
    <cellStyle name="Normal 23" xfId="635"/>
    <cellStyle name="Normal 24" xfId="636"/>
    <cellStyle name="Normal 25" xfId="637"/>
    <cellStyle name="Normal 26" xfId="638"/>
    <cellStyle name="Normal 27" xfId="639"/>
    <cellStyle name="Normal 28" xfId="640"/>
    <cellStyle name="Normal 29" xfId="641"/>
    <cellStyle name="Normal 3" xfId="3"/>
    <cellStyle name="Normal 3 2" xfId="53"/>
    <cellStyle name="Normal 3 2 2" xfId="227"/>
    <cellStyle name="Normal 3 2 2 2" xfId="340"/>
    <cellStyle name="Normal 3 2 3" xfId="305"/>
    <cellStyle name="Normal 3 2 3 2" xfId="341"/>
    <cellStyle name="Normal 3 3" xfId="52"/>
    <cellStyle name="Normal 3 3 2" xfId="228"/>
    <cellStyle name="Normal 3 3 3" xfId="342"/>
    <cellStyle name="Normal 3 4" xfId="149"/>
    <cellStyle name="Normal 3 5" xfId="150"/>
    <cellStyle name="Normal 3_HavelvacN2axjusakN3" xfId="343"/>
    <cellStyle name="Normal 30" xfId="642"/>
    <cellStyle name="Normal 31" xfId="644"/>
    <cellStyle name="Normal 32" xfId="646"/>
    <cellStyle name="Normal 33" xfId="648"/>
    <cellStyle name="Normal 34" xfId="649"/>
    <cellStyle name="Normal 35" xfId="650"/>
    <cellStyle name="Normal 36" xfId="651"/>
    <cellStyle name="Normal 37" xfId="652"/>
    <cellStyle name="Normal 38" xfId="653"/>
    <cellStyle name="Normal 39" xfId="654"/>
    <cellStyle name="Normal 4" xfId="7"/>
    <cellStyle name="Normal 4 10" xfId="617"/>
    <cellStyle name="Normal 4 2" xfId="54"/>
    <cellStyle name="Normal 4 2 2" xfId="345"/>
    <cellStyle name="Normal 4 2 3" xfId="344"/>
    <cellStyle name="Normal 4 2 4" xfId="443"/>
    <cellStyle name="Normal 4 2 5" xfId="430"/>
    <cellStyle name="Normal 4 2 6" xfId="557"/>
    <cellStyle name="Normal 4 3" xfId="229"/>
    <cellStyle name="Normal 4 4" xfId="243"/>
    <cellStyle name="Normal 4 5" xfId="360"/>
    <cellStyle name="Normal 4 5 2" xfId="433"/>
    <cellStyle name="Normal 4 5 2 2" xfId="560"/>
    <cellStyle name="Normal 4 5 3" xfId="494"/>
    <cellStyle name="Normal 4 5 3 2" xfId="589"/>
    <cellStyle name="Normal 4 5 4" xfId="424"/>
    <cellStyle name="Normal 4 5 5" xfId="551"/>
    <cellStyle name="Normal 4 6" xfId="425"/>
    <cellStyle name="Normal 4 6 2" xfId="434"/>
    <cellStyle name="Normal 4 6 2 2" xfId="561"/>
    <cellStyle name="Normal 4 6 3" xfId="552"/>
    <cellStyle name="Normal 4 7" xfId="439"/>
    <cellStyle name="Normal 4 7 2" xfId="565"/>
    <cellStyle name="Normal 4 8" xfId="421"/>
    <cellStyle name="Normal 4 9" xfId="548"/>
    <cellStyle name="Normal 40" xfId="655"/>
    <cellStyle name="Normal 41" xfId="656"/>
    <cellStyle name="Normal 42" xfId="657"/>
    <cellStyle name="Normal 43" xfId="658"/>
    <cellStyle name="Normal 44" xfId="659"/>
    <cellStyle name="Normal 45" xfId="660"/>
    <cellStyle name="Normal 46" xfId="661"/>
    <cellStyle name="Normal 47" xfId="662"/>
    <cellStyle name="Normal 48" xfId="663"/>
    <cellStyle name="Normal 49" xfId="664"/>
    <cellStyle name="Normal 5" xfId="55"/>
    <cellStyle name="Normal 5 2" xfId="151"/>
    <cellStyle name="Normal 5 2 2" xfId="346"/>
    <cellStyle name="Normal 5 2 2 2" xfId="486"/>
    <cellStyle name="Normal 5 2 2 3" xfId="586"/>
    <cellStyle name="Normal 5 3" xfId="230"/>
    <cellStyle name="Normal 5 4" xfId="375"/>
    <cellStyle name="Normal 5 4 2" xfId="507"/>
    <cellStyle name="Normal 5 4 3" xfId="592"/>
    <cellStyle name="Normal 5 5" xfId="444"/>
    <cellStyle name="Normal 5 5 2" xfId="568"/>
    <cellStyle name="Normal 5 6" xfId="418"/>
    <cellStyle name="Normal 5 7" xfId="545"/>
    <cellStyle name="Normal 5 8" xfId="622"/>
    <cellStyle name="Normal 50" xfId="665"/>
    <cellStyle name="Normal 51" xfId="666"/>
    <cellStyle name="Normal 52" xfId="667"/>
    <cellStyle name="Normal 53" xfId="668"/>
    <cellStyle name="Normal 54" xfId="669"/>
    <cellStyle name="Normal 55" xfId="670"/>
    <cellStyle name="Normal 56" xfId="671"/>
    <cellStyle name="Normal 57" xfId="672"/>
    <cellStyle name="Normal 58" xfId="673"/>
    <cellStyle name="Normal 59" xfId="674"/>
    <cellStyle name="Normal 6" xfId="56"/>
    <cellStyle name="Normal 6 2" xfId="152"/>
    <cellStyle name="Normal 6 2 2" xfId="347"/>
    <cellStyle name="Normal 6 3" xfId="179"/>
    <cellStyle name="Normal 6 3 2" xfId="348"/>
    <cellStyle name="Normal 6 3 3" xfId="462"/>
    <cellStyle name="Normal 6 3 4" xfId="576"/>
    <cellStyle name="Normal 6 4" xfId="445"/>
    <cellStyle name="Normal 6 5" xfId="427"/>
    <cellStyle name="Normal 6 6" xfId="554"/>
    <cellStyle name="Normal 6 7" xfId="604"/>
    <cellStyle name="Normal 60" xfId="675"/>
    <cellStyle name="Normal 61" xfId="676"/>
    <cellStyle name="Normal 62" xfId="677"/>
    <cellStyle name="Normal 63" xfId="678"/>
    <cellStyle name="Normal 64" xfId="679"/>
    <cellStyle name="Normal 65" xfId="680"/>
    <cellStyle name="Normal 66" xfId="682"/>
    <cellStyle name="Normal 67" xfId="683"/>
    <cellStyle name="Normal 68" xfId="684"/>
    <cellStyle name="Normal 69" xfId="685"/>
    <cellStyle name="Normal 7" xfId="57"/>
    <cellStyle name="Normal 7 2" xfId="306"/>
    <cellStyle name="Normal 7 2 2" xfId="349"/>
    <cellStyle name="Normal 7 2 3" xfId="480"/>
    <cellStyle name="Normal 7 2 4" xfId="431"/>
    <cellStyle name="Normal 7 2 5" xfId="558"/>
    <cellStyle name="Normal 7 3" xfId="446"/>
    <cellStyle name="Normal 7 4" xfId="422"/>
    <cellStyle name="Normal 7 5" xfId="549"/>
    <cellStyle name="Normal 70" xfId="686"/>
    <cellStyle name="Normal 71" xfId="687"/>
    <cellStyle name="Normal 8" xfId="9"/>
    <cellStyle name="Normal 8 2" xfId="231"/>
    <cellStyle name="Normal 8 3" xfId="350"/>
    <cellStyle name="Normal 8 4" xfId="441"/>
    <cellStyle name="Normal 8 5" xfId="435"/>
    <cellStyle name="Normal 8 6" xfId="562"/>
    <cellStyle name="Normal 9" xfId="71"/>
    <cellStyle name="Normal 9 2" xfId="232"/>
    <cellStyle name="Normal 9 2 2" xfId="351"/>
    <cellStyle name="Normal 9 2 3" xfId="471"/>
    <cellStyle name="Normal 9 2 4" xfId="432"/>
    <cellStyle name="Normal 9 2 5" xfId="559"/>
    <cellStyle name="Normal 9 3" xfId="307"/>
    <cellStyle name="Normal 9 4" xfId="448"/>
    <cellStyle name="Normal 9 5" xfId="423"/>
    <cellStyle name="Normal 9 6" xfId="550"/>
    <cellStyle name="Note 2" xfId="58"/>
    <cellStyle name="Note 2 10" xfId="383"/>
    <cellStyle name="Note 2 10 2" xfId="514"/>
    <cellStyle name="Note 2 11" xfId="379"/>
    <cellStyle name="Note 2 11 2" xfId="511"/>
    <cellStyle name="Note 2 12" xfId="390"/>
    <cellStyle name="Note 2 12 2" xfId="521"/>
    <cellStyle name="Note 2 13" xfId="357"/>
    <cellStyle name="Note 2 14" xfId="612"/>
    <cellStyle name="Note 2 15" xfId="623"/>
    <cellStyle name="Note 2 2" xfId="233"/>
    <cellStyle name="Note 2 2 2" xfId="472"/>
    <cellStyle name="Note 2 3" xfId="258"/>
    <cellStyle name="Note 2 4" xfId="352"/>
    <cellStyle name="Note 2 4 2" xfId="487"/>
    <cellStyle name="Note 2 5" xfId="376"/>
    <cellStyle name="Note 2 5 2" xfId="508"/>
    <cellStyle name="Note 2 6" xfId="358"/>
    <cellStyle name="Note 2 6 2" xfId="492"/>
    <cellStyle name="Note 2 7" xfId="359"/>
    <cellStyle name="Note 2 7 2" xfId="493"/>
    <cellStyle name="Note 2 8" xfId="368"/>
    <cellStyle name="Note 2 8 2" xfId="500"/>
    <cellStyle name="Note 2 9" xfId="373"/>
    <cellStyle name="Note 2 9 2" xfId="505"/>
    <cellStyle name="Note 3" xfId="85"/>
    <cellStyle name="Output 2" xfId="59"/>
    <cellStyle name="Output 2 2" xfId="234"/>
    <cellStyle name="Output 2 2 2" xfId="473"/>
    <cellStyle name="Output 2 3" xfId="253"/>
    <cellStyle name="Output 2 4" xfId="353"/>
    <cellStyle name="Output 2 4 2" xfId="488"/>
    <cellStyle name="Output 2 5" xfId="377"/>
    <cellStyle name="Output 2 5 2" xfId="509"/>
    <cellStyle name="Output 2 6" xfId="388"/>
    <cellStyle name="Output 2 6 2" xfId="519"/>
    <cellStyle name="Output 2 7" xfId="410"/>
    <cellStyle name="Output 2 7 2" xfId="540"/>
    <cellStyle name="Output 2 8" xfId="366"/>
    <cellStyle name="Output 2 9" xfId="613"/>
    <cellStyle name="Output 3" xfId="80"/>
    <cellStyle name="Percent 2" xfId="2"/>
    <cellStyle name="Percent 2 2" xfId="4"/>
    <cellStyle name="Percent 2 3" xfId="235"/>
    <cellStyle name="Percent 2 4" xfId="438"/>
    <cellStyle name="Percent 3" xfId="426"/>
    <cellStyle name="Percent 3 2" xfId="553"/>
    <cellStyle name="Percent 4" xfId="436"/>
    <cellStyle name="Percent 4 2" xfId="563"/>
    <cellStyle name="Percent 5" xfId="601"/>
    <cellStyle name="SN_241" xfId="70"/>
    <cellStyle name="SN_b" xfId="69"/>
    <cellStyle name="Style 1" xfId="60"/>
    <cellStyle name="Style 1 2" xfId="61"/>
    <cellStyle name="Style 1 2 2" xfId="153"/>
    <cellStyle name="Style 1 3" xfId="308"/>
    <cellStyle name="Style 1 4" xfId="309"/>
    <cellStyle name="Style 1_verchnakan_ax21-25_2018" xfId="62"/>
    <cellStyle name="Title" xfId="169" builtinId="15" customBuiltin="1"/>
    <cellStyle name="Title 2" xfId="63"/>
    <cellStyle name="Title 2 2" xfId="244"/>
    <cellStyle name="Total 2" xfId="64"/>
    <cellStyle name="Total 2 10" xfId="624"/>
    <cellStyle name="Total 2 2" xfId="236"/>
    <cellStyle name="Total 2 2 2" xfId="474"/>
    <cellStyle name="Total 2 3" xfId="260"/>
    <cellStyle name="Total 2 4" xfId="354"/>
    <cellStyle name="Total 2 4 2" xfId="489"/>
    <cellStyle name="Total 2 5" xfId="380"/>
    <cellStyle name="Total 2 5 2" xfId="512"/>
    <cellStyle name="Total 2 6" xfId="389"/>
    <cellStyle name="Total 2 6 2" xfId="520"/>
    <cellStyle name="Total 2 7" xfId="413"/>
    <cellStyle name="Total 2 7 2" xfId="543"/>
    <cellStyle name="Total 2 8" xfId="408"/>
    <cellStyle name="Total 2 9" xfId="614"/>
    <cellStyle name="Total 3" xfId="87"/>
    <cellStyle name="Warning Text 2" xfId="65"/>
    <cellStyle name="Warning Text 2 2" xfId="237"/>
    <cellStyle name="Warning Text 2 3" xfId="257"/>
    <cellStyle name="Warning Text 3" xfId="84"/>
    <cellStyle name="Акцент1" xfId="154"/>
    <cellStyle name="Акцент2" xfId="155"/>
    <cellStyle name="Акцент3" xfId="156"/>
    <cellStyle name="Акцент4" xfId="157"/>
    <cellStyle name="Акцент5" xfId="158"/>
    <cellStyle name="Акцент6" xfId="159"/>
    <cellStyle name="Ввод " xfId="160"/>
    <cellStyle name="Ввод  2" xfId="238"/>
    <cellStyle name="Ввод  2 2" xfId="475"/>
    <cellStyle name="Ввод  3" xfId="400"/>
    <cellStyle name="Ввод  3 2" xfId="531"/>
    <cellStyle name="Ввод  4" xfId="398"/>
    <cellStyle name="Ввод  4 2" xfId="529"/>
    <cellStyle name="Ввод  5" xfId="456"/>
    <cellStyle name="Ввод  6" xfId="631"/>
    <cellStyle name="Вывод" xfId="161"/>
    <cellStyle name="Вывод 2" xfId="239"/>
    <cellStyle name="Вывод 2 2" xfId="476"/>
    <cellStyle name="Вывод 3" xfId="401"/>
    <cellStyle name="Вывод 3 2" xfId="532"/>
    <cellStyle name="Вывод 4" xfId="392"/>
    <cellStyle name="Вывод 4 2" xfId="523"/>
    <cellStyle name="Вывод 5" xfId="457"/>
    <cellStyle name="Вычисление" xfId="162"/>
    <cellStyle name="Вычисление 2" xfId="240"/>
    <cellStyle name="Вычисление 2 2" xfId="477"/>
    <cellStyle name="Вычисление 3" xfId="402"/>
    <cellStyle name="Вычисление 3 2" xfId="533"/>
    <cellStyle name="Вычисление 4" xfId="406"/>
    <cellStyle name="Вычисление 4 2" xfId="537"/>
    <cellStyle name="Вычисление 5" xfId="458"/>
    <cellStyle name="Вычисление 6" xfId="632"/>
    <cellStyle name="Заголовок 1" xfId="163"/>
    <cellStyle name="Заголовок 2" xfId="164"/>
    <cellStyle name="Заголовок 3" xfId="165"/>
    <cellStyle name="Заголовок 4" xfId="166"/>
    <cellStyle name="Итог" xfId="167"/>
    <cellStyle name="Итог 2" xfId="241"/>
    <cellStyle name="Итог 2 2" xfId="478"/>
    <cellStyle name="Итог 3" xfId="403"/>
    <cellStyle name="Итог 3 2" xfId="534"/>
    <cellStyle name="Итог 4" xfId="365"/>
    <cellStyle name="Итог 4 2" xfId="498"/>
    <cellStyle name="Итог 5" xfId="459"/>
    <cellStyle name="Итог 6" xfId="633"/>
    <cellStyle name="Контрольная ячейка" xfId="168"/>
    <cellStyle name="Нейтральный" xfId="170"/>
    <cellStyle name="Обычный 2" xfId="66"/>
    <cellStyle name="Обычный 2 2" xfId="67"/>
    <cellStyle name="Обычный 2 3" xfId="181"/>
    <cellStyle name="Обычный 3" xfId="310"/>
    <cellStyle name="Плохой" xfId="171"/>
    <cellStyle name="Пояснение" xfId="172"/>
    <cellStyle name="Примечание" xfId="173"/>
    <cellStyle name="Примечание 2" xfId="242"/>
    <cellStyle name="Примечание 2 2" xfId="479"/>
    <cellStyle name="Примечание 3" xfId="404"/>
    <cellStyle name="Примечание 3 2" xfId="535"/>
    <cellStyle name="Примечание 4" xfId="409"/>
    <cellStyle name="Примечание 4 2" xfId="539"/>
    <cellStyle name="Примечание 5" xfId="412"/>
    <cellStyle name="Примечание 5 2" xfId="542"/>
    <cellStyle name="Примечание 6" xfId="364"/>
    <cellStyle name="Примечание 6 2" xfId="497"/>
    <cellStyle name="Примечание 7" xfId="411"/>
    <cellStyle name="Примечание 7 2" xfId="541"/>
    <cellStyle name="Примечание 8" xfId="460"/>
    <cellStyle name="Примечание 9" xfId="634"/>
    <cellStyle name="Связанная ячейка" xfId="174"/>
    <cellStyle name="Стиль 1" xfId="175"/>
    <cellStyle name="Стиль 1 2" xfId="312"/>
    <cellStyle name="Стиль 1 2 2" xfId="313"/>
    <cellStyle name="Стиль 1 3" xfId="311"/>
    <cellStyle name="Текст предупреждения" xfId="176"/>
    <cellStyle name="Финансовый 2" xfId="314"/>
    <cellStyle name="Финансовый 2 2" xfId="315"/>
    <cellStyle name="Финансовый 3" xfId="316"/>
    <cellStyle name="Финансовый 3 2" xfId="317"/>
    <cellStyle name="Финансовый 4" xfId="318"/>
    <cellStyle name="Хороший" xfId="17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%20Informacia\Gohar%20Hayrapetjan\2015%20byuje\2015\2015\ampop\Doc%203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rcer/gorcer/Gohar%20Hayrapetjan/2021-2023/havelvac%20MJCC21-2023%20aranc%20S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 3"/>
      <sheetName val="Instructions"/>
    </sheetNames>
    <sheetDataSet>
      <sheetData sheetId="0">
        <row r="9">
          <cell r="A9" t="str">
            <v>Ìñ³·ñ³ÛÇÝ ¹³ëÇãÁ</v>
          </cell>
        </row>
        <row r="14">
          <cell r="A14" t="str">
            <v>ø³Ý³Ï³Ï³Ý</v>
          </cell>
        </row>
        <row r="15">
          <cell r="A15" t="str">
            <v>àñ³Ï³Ï³Ý</v>
          </cell>
        </row>
        <row r="16">
          <cell r="A16" t="str">
            <v>Ä³ÙÏ»ï³ÛÝáõÃÛ³Ý</v>
          </cell>
        </row>
        <row r="17">
          <cell r="A17" t="str">
            <v>Ø³ïáõóíáÕ Í³é³ÛáõÃÛ³Ý íñ³ Ï³ï³ñíáÕ Í³ËëÁ (Ñ³½³ñ ¹ñ³Ù)</v>
          </cell>
        </row>
        <row r="18">
          <cell r="A18" t="str">
            <v>Ìñ³·ÇñÁ (Íñ³·ñ»ñÁ), áñÇ (áñáÝó) ßñç³Ý³ÏÝ»ñáõÙ Çñ³Ï³Ý³óíáõÙ ¿ ù³Õ³ù³Ï³ÝáõÃÛ³Ý ÙÇçáó³éáõÙÁ</v>
          </cell>
        </row>
        <row r="20">
          <cell r="A20" t="str">
            <v>ì»ñçÝ³Ï³Ý ³ñ¹ÛáõÝùÇ ÝÏ³ñ³·ñáõÃÛáõÝÁ</v>
          </cell>
        </row>
        <row r="22">
          <cell r="A22" t="str">
            <v>Ì³é³ÛáõÃÛáõÝ Ù³ïáõóáÕÇ (Ù³ïáõóáÕÝ»ñÇ) ³Ýí³ÝáõÙÁ</v>
          </cell>
        </row>
        <row r="30">
          <cell r="A30" t="str">
            <v>Ìñ³·ñ³ÛÇÝ ¹³ëÇãÁ</v>
          </cell>
        </row>
        <row r="35">
          <cell r="A35" t="str">
            <v>ø³Ý³Ï³Ï³Ý</v>
          </cell>
        </row>
        <row r="36">
          <cell r="A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37">
          <cell r="A37" t="str">
            <v>²ÏïÇíÇ Í³é³ÛáõÃÛ³Ý Ï³ÝË³ï»ëíáÕ Å³ÙÏ»ïÁ</v>
          </cell>
        </row>
        <row r="38">
          <cell r="A38" t="str">
            <v>²ÏïÇíÇ ÁÝ¹Ñ³Ýáõñ ³ñÅ»ùÁ  (Ñ³½³ñ ¹ñ³Ù)</v>
          </cell>
        </row>
        <row r="39">
          <cell r="A39" t="str">
            <v>îíÛ³É µÛáõç»ï³ÛÇÝ ï³ñí³Ý Ý³Ëáñ¹áÕ µÛáõç»ï³ÛÇÝ ï³ñÇÝ»ñÇ ÁÝÃ³óùáõÙ ³ÏïÇíÇ íñ³ Ï³ï³ñí³Í Í³Ëë»ñÁ (Ñ³½³ñ ¹ñ³Ù)</v>
          </cell>
        </row>
        <row r="40">
          <cell r="A40" t="str">
            <v>²ÏïÇíÝ û·ï³·áñÍáÕ Ï³½Ù³Ï»ñåáõÃÛ³Ý ³Ýí³ÝáõÙÁ</v>
          </cell>
        </row>
        <row r="42">
          <cell r="A42" t="str">
            <v xml:space="preserve">öáË³ñÇÝíáÕ ³ÏïÇíÝ»ñÇ ÝÏ³ñ³·ñáõÃÛáõÝÁ </v>
          </cell>
        </row>
        <row r="44">
          <cell r="A44" t="str">
            <v>²½¹»óáõÃÛáõÝÁ Ï³½Ù³Ï»ñåáõÃÛ³Ý Ï³ñáÕáõÃÛáõÝÝ»ñÇ ½³ñ·³óÙ³Ý íñ³, Ù³ëÝ³íáñ³å»ë</v>
          </cell>
        </row>
        <row r="47">
          <cell r="A47" t="str">
            <v xml:space="preserve">Ìñ³·ÇñÁ (Íñ³·ñ»ñÁ), áñÇ (áñáÝó) ßñç³Ý³ÏÝ»ñáõÙ Çñ³Ï³Ý³óíáõÙ ¿ ù³Õ³ù³Ï³ÝáõÃÛ³Ý ÙÇçáó³éáõÙÁ </v>
          </cell>
        </row>
        <row r="49">
          <cell r="A49" t="str">
            <v>ì»ñçÝ³Ï³Ý ³ñ¹ÛáõÝùÇ ÝÏ³ñ³·ñáõÃÛáõÝÁ</v>
          </cell>
        </row>
        <row r="53">
          <cell r="A53" t="str">
            <v>Ìñ³·ñ³ÛÇÝ ¹³ëÇãÁ</v>
          </cell>
        </row>
        <row r="58">
          <cell r="A58" t="str">
            <v>ø³Ý³Ï³Ï³Ý</v>
          </cell>
        </row>
        <row r="59">
          <cell r="A59" t="str">
            <v>ì³×³éùÇó Ï³ÝË³ï»ëíáÕ Ùáõïù»ñÁ (Ñ³½³ñ ¹ñ³Ù)</v>
          </cell>
        </row>
        <row r="60">
          <cell r="A60" t="str">
            <v xml:space="preserve">²ÏïÇíÇ ï³ñÇùÁ </v>
          </cell>
        </row>
        <row r="61">
          <cell r="A61" t="str">
            <v>²ÏïÇíÇ ëÏ½µÝ³Ï³Ý ³ñÅ»ùÁ  (Ñ³½³ñ ¹ñ³Ù)</v>
          </cell>
        </row>
        <row r="62">
          <cell r="A62" t="str">
            <v xml:space="preserve">ì³×³éùÇ ³ñ¹ÛáõÝùáõÙ Ï³ñáÕáõÃÛáõÝÝ»ñÇ íñ³ ÑÝ³ñ³íáñ ³½¹»óáõÃÛáõÝÁ, Ù³ëÝ³íáñ³å»ë` </v>
          </cell>
        </row>
        <row r="65">
          <cell r="A65" t="str">
            <v>²ÏïÇíÝ û·ï³·áñÍáÕ Ï³½Ù³Ï»ñåáõÃÛ³Ý ³Ýí³ÝáõÙÁ</v>
          </cell>
        </row>
        <row r="74">
          <cell r="A74" t="str">
            <v>Ìñ³·ñ³ÛÇÝ ¹³ëÇãÁ</v>
          </cell>
        </row>
        <row r="79">
          <cell r="A79" t="str">
            <v>ø³Ý³Ï³Ï³Ý</v>
          </cell>
        </row>
        <row r="80">
          <cell r="A80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81">
          <cell r="A81" t="str">
            <v>²ÏïÇíÇ Í³é³ÛáõÃÛ³Ý Ï³ÝË³ï»ëíáÕ Å³ÙÏ»ïÁ</v>
          </cell>
        </row>
        <row r="82">
          <cell r="A82" t="str">
            <v>²ÏïÇíÇ ÁÝ¹Ñ³Ýáõñ ³ñÅ»ùÁ  (Ñ³½³ñ ¹ñ³Ù)</v>
          </cell>
        </row>
        <row r="83">
          <cell r="A83" t="str">
            <v>îíÛ³É µÛáõç»ï³ÛÇÝ ï³ñí³Ý Ý³Ëáñ¹áÕ µÛáõç»ï³ÛÇÝ ï³ñÇÝ»ñÇ ÁÝÃ³óùáõÙ ³ÏïÇíÇ íñ³ Ï³ï³ñí³Í Í³Ëë»ñÁ (Ñ³½³ñ ¹ñ³Ù)</v>
          </cell>
        </row>
        <row r="84">
          <cell r="A84" t="str">
            <v>öáË³ñÇÝíáÕ ³ÏïÇíÝ»ñÇ ÝÏ³ñ³·ñáõÃÛáõÝÁ</v>
          </cell>
        </row>
        <row r="86">
          <cell r="A86" t="str">
            <v>²½¹»óáõÃÛáõÝÁ Ï³½Ù³Ï»ñåáõÃÛ³Ý Ï³ñáÕáõÃÛáõÝÝ»ñÇ ½³ñ·³óÙ³Ý íñ³, Ù³ëÝ³íáñ³å»ë`</v>
          </cell>
        </row>
        <row r="89">
          <cell r="A89" t="str">
            <v>²ÏïÇíÝ û·ï³·áñÍáÕ Ï³½Ù³Ï»ñåáõÃÛ³Ý ³Ýí³ÝáõÙÁ</v>
          </cell>
        </row>
        <row r="91">
          <cell r="A91" t="str">
            <v xml:space="preserve">Ìñ³·ÇñÁ (Íñ³·ñ»ñÁ), áñÇ (áñáÝó) ßñç³Ý³ÏÝ»ñáõÙ Çñ³Ï³Ý³óíáõÙ ¿ ù³Õ³ù³Ï³ÝáõÃÛ³Ý ÙÇçáó³éáõÙÁ </v>
          </cell>
        </row>
        <row r="93">
          <cell r="A93" t="str">
            <v>ì»ñçÝ³Ï³Ý ³ñ¹ÛáõÝùÇ ÝÏ³ñ³·ñáõÃÛáõÝÁ</v>
          </cell>
        </row>
        <row r="99">
          <cell r="A99" t="str">
            <v>Ìñ³·ñ³ÛÇÝ ¹³ëÇãÁ</v>
          </cell>
        </row>
        <row r="104">
          <cell r="A104" t="str">
            <v>ø³Ý³Ï³Ï³Ý</v>
          </cell>
        </row>
        <row r="105">
          <cell r="A105" t="str">
            <v>ì³×³éùÇó Ï³ÝË³ï»ëíáÕ Ùáõïù»ñÁ (Ñ³½³ñ ¹ñ³Ù)</v>
          </cell>
        </row>
        <row r="106">
          <cell r="A106" t="str">
            <v xml:space="preserve">²ÏïÇíÇ ï³ñÇùÁ </v>
          </cell>
        </row>
        <row r="107">
          <cell r="A107" t="str">
            <v>²ÏïÇíÇ ëÏ½µÝ³Ï³Ý ³ñÅ»ùÁ  (Ñ³½³ñ ¹ñ³Ù)</v>
          </cell>
        </row>
        <row r="108">
          <cell r="A108" t="str">
            <v>ì³×³éùÇ ³ñ¹ÛáõÝùáõÙ Ï³ñáÕáõÃÛáõÝÝ»ñÇ íñ³ ÑÝ³ñ³íáñ ³½¹»óáõÃÛáõÝÁ, Ù³ëÝ³íáñ³å»ë`</v>
          </cell>
        </row>
        <row r="111">
          <cell r="A111" t="str">
            <v>²ÏïÇíÝ û·ï³·áñÍáÕ Ï³½Ù³Ï»ñåáõÃÛ³Ý ³Ýí³ÝáõÙÁ</v>
          </cell>
        </row>
        <row r="121">
          <cell r="A121" t="str">
            <v>Ìñ³·ñ³ÛÇÝ ¹³ëÇãÁ</v>
          </cell>
        </row>
        <row r="126">
          <cell r="A126" t="str">
            <v>ø³Ý³Ï³Ï³Ý</v>
          </cell>
        </row>
        <row r="127">
          <cell r="A127" t="str">
            <v>àñ³Ï³Ï³Ý</v>
          </cell>
        </row>
        <row r="128">
          <cell r="A128" t="str">
            <v>Ä³ÙÏ»ï³ÛÝáõÃÛ³Ý</v>
          </cell>
        </row>
        <row r="129">
          <cell r="A129" t="str">
            <v>Ø³ïáõóíáÕ Í³é³ÛáõÃÛ³Ý íñ³ Ï³ï³ñíáÕ Í³ËëÁ (Ñ³½³ñ ¹ñ³Ù)</v>
          </cell>
        </row>
        <row r="130">
          <cell r="A130" t="str">
            <v>Ìñ³·ÇñÁ (Íñ³·ñ»ñÁ), áñÇ (áñáÝó) ßñç³Ý³ÏÝ»ñáõÙ Çñ³Ï³Ý³óíáõÙ ¿ ù³Õ³ù³Ï³ÝáõÃÛ³Ý ÙÇçáó³éáõÙÁ</v>
          </cell>
        </row>
        <row r="132">
          <cell r="A132" t="str">
            <v>ì»ñçÝ³Ï³Ý ³ñ¹ÛáõÝùÇ ÝÏ³ñ³·ñáõÃÛáõÝÁ</v>
          </cell>
        </row>
        <row r="134">
          <cell r="A134" t="str">
            <v>Ì³é³ÛáõÃÛáõÝ Ù³ïáõóáÕÇ (Ù³ïáõóáÕÝ»ñÇ) ³Ýí³ÝáõÙÁ</v>
          </cell>
        </row>
        <row r="140">
          <cell r="A140" t="str">
            <v>Ìñ³·ñ³ÛÇÝ ¹³ëÇãÁ</v>
          </cell>
        </row>
        <row r="146">
          <cell r="A146" t="str">
            <v>¶áõÙ³ñÁ (Ñ³½³ñ ¹ñ³Ù)</v>
          </cell>
        </row>
        <row r="150">
          <cell r="A150" t="str">
            <v xml:space="preserve">Ìñ³·ÇñÁ (Íñ³·ñ»ñÁ), áñÇ (áñáÝó) ßñç³Ý³ÏÝ»ñáõÙ Çñ³Ï³Ý³óíáõÙ ¿ ù³Õ³ù³Ï³ÝáõÃÛ³Ý ÙÇçáó³éáõÙÁ </v>
          </cell>
        </row>
        <row r="152">
          <cell r="A152" t="str">
            <v>ì»ñçÝ³Ï³Ý ³ñ¹ÛáõÝùÇ ÝÏ³ñ³·ñáõÃÛáõÝÁ</v>
          </cell>
        </row>
        <row r="158">
          <cell r="A158" t="str">
            <v>Ìñ³·ñ³ÛÇÝ ¹³ëÇãÁ</v>
          </cell>
        </row>
        <row r="163">
          <cell r="A163" t="str">
            <v>¶áõÙ³ñÁ (Ñ³½³ñ ¹ñ³Ù)</v>
          </cell>
        </row>
        <row r="164">
          <cell r="A164" t="str">
            <v xml:space="preserve">Ìñ³·ÇñÁ (Íñ³·ñ»ñÁ), áñÇ (áñáÝó) ßñç³Ý³ÏÝ»ñáõÙ Çñ³Ï³Ý³óíáõÙ ¿ ù³Õ³ù³Ï³ÝáõÃÛ³Ý ÙÇçáó³éáõÙÁ </v>
          </cell>
        </row>
        <row r="166">
          <cell r="A166" t="str">
            <v>ì»ñçÝ³Ï³Ý ³ñ¹ÛáõÝùÇ ÝÏ³ñ³·ñáõÃÛáõÝÁ</v>
          </cell>
        </row>
        <row r="172">
          <cell r="A172" t="str">
            <v>Ìñ³·ñ³ÛÇÝ ¹³ëÇãÁ</v>
          </cell>
        </row>
        <row r="178">
          <cell r="A178" t="str">
            <v>Î³½Ù³Ï»ñåáõÃÛáõÝÁ, áñï»Õ Ï³ï³ñíáõÙ ¿ Ý»ñ¹ñáõÙÁ</v>
          </cell>
        </row>
        <row r="183">
          <cell r="A183" t="str">
            <v>Ìñ³·ÇñÁ (Íñ³·ñ»ñÁ), áñÇ (áñáÝó) ßñç³Ý³ÏÝ»ñáõÙ Çñ³Ï³Ý³óíáõÙ ¿ ù³Õ³ù³Ï³ÝáõÃÛ³Ý ÙÇçáó³éáõÙÁ</v>
          </cell>
        </row>
        <row r="185">
          <cell r="A185" t="str">
            <v>ì»ñçÝ³Ï³Ý ³ñ¹ÛáõÝùÇ ÝÏ³ñ³·ñáõÃÛáõÝÁ</v>
          </cell>
        </row>
        <row r="190">
          <cell r="A190" t="str">
            <v>Ìñ³·ñ³ÛÇÝ ¹³ëÇãÁ</v>
          </cell>
        </row>
        <row r="195">
          <cell r="A195" t="str">
            <v>ø³Ý³Ï³Ï³Ý</v>
          </cell>
        </row>
        <row r="196">
          <cell r="A19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197">
          <cell r="A197" t="str">
            <v>²ÏïÇíÇ Í³é³ÛáõÃÛ³Ý Ï³ÝË³ï»ëíáÕ Å³ÙÏ»ïÁ</v>
          </cell>
        </row>
        <row r="198">
          <cell r="A198" t="str">
            <v>²ÏïÇíÇ ÁÝ¹Ñ³Ýáõñ ³ñÅ»ùÁ  (Ñ³½³ñ ¹ñ³Ù)</v>
          </cell>
        </row>
        <row r="199">
          <cell r="A199" t="str">
            <v>îíÛ³É µÛáõç»ï³ÛÇÝ ï³ñí³Ý Ý³Ëáñ¹áÕ µÛáõç»ï³ÛÇÝ ï³ñÇÝ»ñÇ ÁÝÃ³óùáõÙ ³ÏïÇíÇ íñ³ Ï³ï³ñí³Í Í³Ëë»ñÁ (Ñ³½³ñ ¹ñ³Ù)</v>
          </cell>
        </row>
        <row r="200">
          <cell r="A200" t="str">
            <v>²½¹»óáõÃÛáõÝÁ Ï³½Ù³Ï»ñåáõÃÛ³Ý Ï³ñáÕáõÃÛáõÝÝ»ñÇ ½³ñ·³óÙ³Ý íñ³, Ù³ëÝ³íáñ³å»ë`</v>
          </cell>
        </row>
        <row r="203">
          <cell r="A203" t="str">
            <v xml:space="preserve">Ìñ³·ÇñÁ (Íñ³·ñ»ñÁ), áñÇ (áñáÝó) ßñç³Ý³ÏÝ»ñáõÙ Çñ³Ï³Ý³óíáõÙ ¿ ù³Õ³ù³Ï³ÝáõÃÛ³Ý ÙÇçáó³éáõÙÁ </v>
          </cell>
        </row>
        <row r="205">
          <cell r="A205" t="str">
            <v>ì»ñçÝ³Ï³Ý ³ñ¹ÛáõÝùÇ ÝÏ³ñ³·ñáõÃÛáõÝÁ</v>
          </cell>
        </row>
        <row r="210">
          <cell r="A210" t="str">
            <v>Ìñ³·ñ³ÛÇÝ ¹³ëÇãÁ</v>
          </cell>
        </row>
        <row r="215">
          <cell r="A215" t="str">
            <v>ø³Ý³Ï³Ï³Ý</v>
          </cell>
        </row>
        <row r="216">
          <cell r="A21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17">
          <cell r="A217" t="str">
            <v>²ÏïÇíÇ Í³é³ÛáõÃÛ³Ý Ï³ÝË³ï»ëíáÕ Å³ÙÏ»ïÁ</v>
          </cell>
        </row>
        <row r="218">
          <cell r="A218" t="str">
            <v>²ÏïÇíÇ ÁÝ¹Ñ³Ýáõñ ³ñÅ»ùÁ  (Ñ³½³ñ ¹ñ³Ù)</v>
          </cell>
        </row>
        <row r="219">
          <cell r="A219" t="str">
            <v>îíÛ³É µÛáõç»ï³ÛÇÝ ï³ñí³Ý Ý³Ëáñ¹áÕ µÛáõç»ï³ÛÇÝ ï³ñÇÝ»ñÇ ÁÝÃ³óùáõÙ ³ÏïÇíÇ íñ³ Ï³ï³ñí³Í Í³Ëë»ñÁ (Ñ³½³ñ ¹ñ³Ù)</v>
          </cell>
        </row>
        <row r="220">
          <cell r="A220" t="str">
            <v>²½¹»óáõÃÛáõÝÁ Ï³½Ù³Ï»ñåáõÃÛ³Ý Ï³ñáÕáõÃÛáõÝÝ»ñÇ ½³ñ·³óÙ³Ý íñ³, Ù³ëÝ³íáñ³å»ë</v>
          </cell>
        </row>
        <row r="223">
          <cell r="A223" t="str">
            <v xml:space="preserve">Ìñ³·ÇñÁ (Íñ³·ñ»ñÁ), áñÇ (áñáÝó) ßñç³Ý³ÏÝ»ñáõÙ Çñ³Ï³Ý³óíáõÙ ¿ ù³Õ³ù³Ï³ÝáõÃÛ³Ý ÙÇçáó³éáõÙÁ </v>
          </cell>
        </row>
        <row r="225">
          <cell r="A225" t="str">
            <v>ì»ñçÝ³Ï³Ý ³ñ¹ÛáõÝùÇ ÝÏ³ñ³·ñáõÃÛáõÝÁ</v>
          </cell>
        </row>
        <row r="230">
          <cell r="A230" t="str">
            <v>Ìñ³·ñ³ÛÇÝ ¹³ëÇãÁ</v>
          </cell>
        </row>
        <row r="235">
          <cell r="A235" t="str">
            <v>ø³Ý³Ï³Ï³Ý</v>
          </cell>
        </row>
        <row r="236">
          <cell r="A236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37">
          <cell r="A237" t="str">
            <v>²ÏïÇíÇ Í³é³ÛáõÃÛ³Ý Ï³ÝË³ï»ëíáÕ Å³ÙÏ»ïÁ</v>
          </cell>
        </row>
        <row r="238">
          <cell r="A238" t="str">
            <v>²ÏïÇíÇ ÁÝ¹Ñ³Ýáõñ ³ñÅ»ùÁ  (Ñ³½³ñ ¹ñ³Ù)</v>
          </cell>
        </row>
        <row r="239">
          <cell r="A239" t="str">
            <v>îíÛ³É µÛáõç»ï³ÛÇÝ ï³ñí³Ý Ý³Ëáñ¹áÕ µÛáõç»ï³ÛÇÝ ï³ñÇÝ»ñÇ ÁÝÃ³óùáõÙ ³ÏïÇíÇ íñ³ Ï³ï³ñí³Í Í³Ëë»ñÁ (Ñ³½³ñ ¹ñ³Ù)</v>
          </cell>
        </row>
        <row r="240">
          <cell r="A240" t="str">
            <v>²½¹»óáõÃÛáõÝÁ Ï³½Ù³Ï»ñåáõÃÛ³Ý Ï³ñáÕáõÃÛáõÝÝ»ñÇ ½³ñ·³óÙ³Ý íñ³, Ù³ëÝ³íáñ³å»ë</v>
          </cell>
        </row>
        <row r="243">
          <cell r="A243" t="str">
            <v xml:space="preserve">Ìñ³·ÇñÁ (Íñ³·ñ»ñÁ), áñÇ (áñáÝó) ßñç³Ý³ÏÝ»ñáõÙ Çñ³Ï³Ý³óíáõÙ ¿ ù³Õ³ù³Ï³ÝáõÃÛ³Ý ÙÇçáó³éáõÙÁ </v>
          </cell>
        </row>
        <row r="245">
          <cell r="A245" t="str">
            <v>ì»ñçÝ³Ï³Ý ³ñ¹ÛáõÝùÇ ÝÏ³ñ³·ñáõÃÛáõÝÁ</v>
          </cell>
        </row>
        <row r="250">
          <cell r="A250" t="str">
            <v>Ìñ³·ñ³ÛÇÝ ¹³ëÇãÁ</v>
          </cell>
        </row>
        <row r="255">
          <cell r="A255" t="str">
            <v>ø³Ý³Ï³Ï³Ý</v>
          </cell>
        </row>
        <row r="256">
          <cell r="A256" t="str">
            <v>àñ³Ï³Ï³Ý</v>
          </cell>
        </row>
        <row r="257">
          <cell r="A257" t="str">
            <v>îíÛ³É ï³ñí³ å»ï³Ï³Ý µÛáõç»Çó ³ÏïÇíÇ Ó»éù µ»ñÙ³Ý, Ï³éáõóÙ³Ý Ï³Ù ÑÇÙÝ³Ýáñá·Ù³Ý íñ³ Ï³ï³ñíáÕ Í³Ëë»ñÁ (Ñ³½³ñ ¹ñ³Ù)</v>
          </cell>
        </row>
        <row r="258">
          <cell r="A258" t="str">
            <v>²ÏïÇíÇ ÁÝ¹Ñ³Ýáõñ ³ñÅ»ùÁ  (Ñ³½³ñ ¹ñ³Ù)</v>
          </cell>
        </row>
        <row r="259">
          <cell r="A259" t="str">
            <v>îíÛ³É µÛáõç»ï³ÛÇÝ ï³ñí³Ý Ý³Ëáñ¹áÕ µÛáõç»ï³ÛÇÝ ï³ñÇÝ»ñÇ ÁÝÃ³óùáõÙ ³ÏïÇíÇ íñ³ Ï³ï³ñí³Í Í³Ëë»ñÁ (Ñ³½³ñ ¹ñ³Ù)</v>
          </cell>
        </row>
        <row r="260">
          <cell r="A260" t="str">
            <v xml:space="preserve">Ìñ³·ÇñÁ (Íñ³·ñ»ñÁ), áñÇ (áñáÝó) ßñç³Ý³ÏÝ»ñáõÙ Çñ³Ï³Ý³óíáõÙ ¿ ù³Õ³ù³Ï³ÝáõÃÛ³Ý ÙÇçáó³éáõÙÁ </v>
          </cell>
        </row>
        <row r="262">
          <cell r="A262" t="str">
            <v>ì»ñçÝ³Ï³Ý ³ñ¹ÛáõÝùÇ ÝÏ³ñ³·ñáõÃÛáõÝÁ</v>
          </cell>
        </row>
        <row r="267">
          <cell r="A267" t="str">
            <v>Ìñ³·ñ³ÛÇÝ ¹³ëÇãÁ</v>
          </cell>
        </row>
        <row r="272">
          <cell r="A272" t="str">
            <v>ø³Ý³Ï³Ï³Ý</v>
          </cell>
        </row>
        <row r="273">
          <cell r="A273" t="str">
            <v>ì³×³éùÇó Ï³ÝË³ï»ëíáÕ Ùáõïù»ñÁ (Ñ³½³ñ ¹ñ³Ù)</v>
          </cell>
        </row>
        <row r="274">
          <cell r="A274" t="str">
            <v>²ÏïÇíÇ ï³ñÇùÁ</v>
          </cell>
        </row>
        <row r="275">
          <cell r="A275" t="str">
            <v>²ÏïÇíÇ ëÏ½µÝ³Ï³Ý ³ñÅ»ùÁ  (Ñ³½³ñ ¹ñ³Ù)</v>
          </cell>
        </row>
        <row r="279">
          <cell r="A279" t="str">
            <v>Ìñ³·ñ³ÛÇÝ ¹³ëÇãÁ</v>
          </cell>
        </row>
        <row r="284">
          <cell r="A284" t="str">
            <v>¶áõÙ³ñÁ (Ñ³½³ñ ¹ñ³Ù)</v>
          </cell>
        </row>
        <row r="287">
          <cell r="A287" t="str">
            <v xml:space="preserve">Ìñ³·ÇñÁ (Íñ³·ñ»ñÁ), áñÇ (áñáÝó) ßñç³Ý³ÏÝ»ñáõÙ Çñ³Ï³Ý³óíáõÙ ¿ ù³Õ³ù³Ï³ÝáõÃÛ³Ý ÙÇçáó³éáõÙÁ </v>
          </cell>
        </row>
        <row r="289">
          <cell r="A289" t="str">
            <v>ì»ñçÝ³Ï³Ý ³ñ¹ÛáõÝùÇ ÝÏ³ñ³·ñáõÃÛáõÝÁ</v>
          </cell>
        </row>
        <row r="294">
          <cell r="A294" t="str">
            <v>Ìñ³·ñ³ÛÇÝ ¹³ëÇãÁ</v>
          </cell>
        </row>
        <row r="299">
          <cell r="A299" t="str">
            <v>ø³Ý³Ï³Ï³Ý</v>
          </cell>
        </row>
        <row r="300">
          <cell r="A300" t="str">
            <v>¶áõÙ³ñÁ (Ñ³½³ñ ¹ñ³Ù)</v>
          </cell>
        </row>
        <row r="303">
          <cell r="A303" t="str">
            <v xml:space="preserve">Ìñ³·ÇñÁ (Íñ³·ñ»ñÁ), áñÇ (áñáÝó) ßñç³Ý³ÏÝ»ñáõÙ Çñ³Ï³Ý³óíáõÙ ¿ ù³Õ³ù³Ï³ÝáõÃÛ³Ý ÙÇçáó³éáõÙÁ </v>
          </cell>
        </row>
        <row r="305">
          <cell r="A305" t="str">
            <v>ì»ñçÝ³Ï³Ý ³ñ¹ÛáõÝùÇ ÝÏ³ñ³·ñáõÃÛáõÝÁ</v>
          </cell>
        </row>
        <row r="310">
          <cell r="A310" t="str">
            <v>Ìñ³·ñ³ÛÇÝ ¹³ëÇãÁ</v>
          </cell>
        </row>
        <row r="315">
          <cell r="A315" t="str">
            <v>ø³Ý³Ï³Ï³Ý</v>
          </cell>
        </row>
        <row r="316">
          <cell r="A316" t="str">
            <v>àñ³Ï³Ï³Ý</v>
          </cell>
        </row>
        <row r="317">
          <cell r="A317" t="str">
            <v>Ä³ÙÏ»ï³ÛÝáõÃÛáõÝ</v>
          </cell>
        </row>
        <row r="318">
          <cell r="A318" t="str">
            <v>îíÛ³É ï³ñí³ ÁÝÃ³óùáõÙ Ý³Ë³ï»ëíáÕ (ÑÇÙÝ³Ï³Ý ·áõÙ³ñÇ) Ù³ñÙ³Ý/»ï ·ÝÙ³Ý ·áõÙ³ñÁ (Ñ³½³ñ ¹ñ³Ù)</v>
          </cell>
        </row>
        <row r="319">
          <cell r="A319" t="str">
            <v xml:space="preserve">Ìñ³·ÇñÁ (Íñ³·ñ»ñÁ), áñÇ (áñáÝó) ßñç³Ý³ÏÝ»ñáõÙ Çñ³Ï³Ý³óíáõÙ ¿ ù³Õ³ù³Ï³ÝáõÃÛ³Ý ÙÇçáó³éáõÙÁ </v>
          </cell>
        </row>
        <row r="321">
          <cell r="A321" t="str">
            <v>ì»ñçÝ³Ï³Ý ³ñ¹ÛáõÝùÇ ÝÏ³ñ³·ñáõÃÛáõÝÁ</v>
          </cell>
        </row>
        <row r="326">
          <cell r="A326" t="str">
            <v>Ìñ³·ñ³ÛÇÝ ¹³ëÇãÁ</v>
          </cell>
        </row>
        <row r="331">
          <cell r="A331" t="str">
            <v>ø³Ý³Ï³Ï³Ý</v>
          </cell>
        </row>
        <row r="333">
          <cell r="A333" t="str">
            <v>àñ³Ï³Ï³Ý</v>
          </cell>
        </row>
        <row r="334">
          <cell r="A334" t="str">
            <v>Ä³ÙÏ»ï³ÛÝáõÃÛáõÝ</v>
          </cell>
        </row>
        <row r="335">
          <cell r="A335" t="str">
            <v>îíÛ³É ï³ñí³ ÁÝÃ³óùáõÙ Ý³Ë³ï»ëíáÕ (ÑÇÙÝ³Ï³Ý ·áõÙ³ñÇ) Ù³ñÙ³Ý/»ï ·ÝÙ³Ý ·áõÙ³ñÁ (Ñ³½³ñ ¹ñ³Ù)</v>
          </cell>
        </row>
        <row r="336">
          <cell r="A336" t="str">
            <v xml:space="preserve">Ìñ³·ÇñÁ (Íñ³·ñ»ñÁ), áñÇ (áñáÝó) ßñç³Ý³ÏÝ»ñáõÙ Çñ³Ï³Ý³óíáõÙ ¿ ù³Õ³ù³Ï³ÝáõÃÛ³Ý ÙÇçáó³éáõÙÁ </v>
          </cell>
        </row>
        <row r="338">
          <cell r="A338" t="str">
            <v>ì»ñçÝ³Ï³Ý ³ñ¹ÛáõÝùÇ ÝÏ³ñ³·ñáõÃÛáõÝÁ</v>
          </cell>
        </row>
        <row r="343">
          <cell r="A343" t="str">
            <v>Ìñ³·ñ³ÛÇÝ ¹³ëÇãÁ</v>
          </cell>
        </row>
        <row r="348">
          <cell r="A348" t="str">
            <v>¶áõÙ³ñÁ (Ñ³½³ñ ¹ñ³Ù)</v>
          </cell>
        </row>
        <row r="349">
          <cell r="A349" t="str">
            <v>Î³½Ù³Ï»ñåáõÃÛáõÝÁ, áñï»Õ Ï³ï³ñíáõÙ ¿ Ý»ñ¹ñáõÙÁ</v>
          </cell>
        </row>
        <row r="353">
          <cell r="A353" t="str">
            <v>Ìñ³·ÇñÁ (Íñ³·ñ»ñÁ), áñÇ (áñáÝó) ßñç³Ý³ÏÝ»ñáõÙ Çñ³Ï³Ý³óíáõÙ ¿ ù³Õ³ù³Ï³ÝáõÃÛ³Ý ÙÇçáó³éáõÙÁ</v>
          </cell>
        </row>
        <row r="355">
          <cell r="A355" t="str">
            <v>ì»ñçÝ³Ï³Ý ³ñ¹ÛáõÝùÇ ÝÏ³ñ³·ñáõÃÛáõÝÁ</v>
          </cell>
        </row>
        <row r="360">
          <cell r="A360" t="str">
            <v>Ìñ³·ñ³ÛÇÝ ¹³ëÇãÁ</v>
          </cell>
        </row>
        <row r="365">
          <cell r="A365" t="str">
            <v>ø³Ý³Ï³Ï³Ý</v>
          </cell>
        </row>
        <row r="370">
          <cell r="A370" t="str">
            <v>ì³×³éùÇó Ï³ÝË³ï»ëíáÕ Ùáõïù»ñÁ (Ñ³½³ñ ¹ñ³Ù)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 byuje naxagic"/>
      <sheetName val="havelvac4"/>
      <sheetName val="havelvac5"/>
      <sheetName val="havelvac6 axyusak1"/>
      <sheetName val="havelvac6 axyusak 2"/>
      <sheetName val="havelvac8"/>
      <sheetName val="hacelvac9 axyusak1"/>
      <sheetName val="havelvac10 axyusak 1"/>
      <sheetName val="havelvac10 axyusak 2"/>
      <sheetName val="havelvac11 axyusak1"/>
      <sheetName val="havelvac11 axyusak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9"/>
  <sheetViews>
    <sheetView tabSelected="1" topLeftCell="G1" zoomScaleNormal="100" zoomScaleSheetLayoutView="100" workbookViewId="0">
      <selection activeCell="P8" sqref="P8"/>
    </sheetView>
  </sheetViews>
  <sheetFormatPr defaultColWidth="9.140625" defaultRowHeight="14.25"/>
  <cols>
    <col min="1" max="1" width="9.140625" style="98"/>
    <col min="2" max="3" width="9.140625" style="104"/>
    <col min="4" max="4" width="6.7109375" style="98" customWidth="1"/>
    <col min="5" max="5" width="12.140625" style="92" customWidth="1"/>
    <col min="6" max="6" width="65.140625" style="96" customWidth="1"/>
    <col min="7" max="8" width="18.42578125" style="97" customWidth="1"/>
    <col min="9" max="9" width="25.28515625" style="94" hidden="1" customWidth="1"/>
    <col min="10" max="10" width="18.28515625" style="3" customWidth="1"/>
    <col min="11" max="11" width="17" style="92" customWidth="1"/>
    <col min="12" max="12" width="19.7109375" style="92" customWidth="1"/>
    <col min="13" max="13" width="17.5703125" style="92" customWidth="1"/>
    <col min="14" max="16384" width="9.140625" style="92"/>
  </cols>
  <sheetData>
    <row r="1" spans="1:13">
      <c r="D1" s="93"/>
      <c r="F1" s="92"/>
      <c r="G1" s="94"/>
      <c r="H1" s="94"/>
      <c r="I1" s="1"/>
    </row>
    <row r="2" spans="1:13">
      <c r="D2" s="95" t="s">
        <v>152</v>
      </c>
      <c r="I2" s="1"/>
    </row>
    <row r="3" spans="1:13">
      <c r="I3" s="1"/>
    </row>
    <row r="4" spans="1:13">
      <c r="I4" s="1"/>
      <c r="J4" s="269"/>
      <c r="K4" s="269"/>
      <c r="L4" s="269"/>
      <c r="M4" s="269"/>
    </row>
    <row r="5" spans="1:13" ht="22.5" customHeight="1">
      <c r="A5" s="376"/>
      <c r="B5" s="377"/>
      <c r="C5" s="377"/>
      <c r="D5" s="377" t="s">
        <v>121</v>
      </c>
      <c r="E5" s="377"/>
      <c r="F5" s="377" t="s">
        <v>122</v>
      </c>
      <c r="G5" s="375" t="s">
        <v>131</v>
      </c>
      <c r="H5" s="375" t="s">
        <v>244</v>
      </c>
      <c r="I5" s="375" t="s">
        <v>158</v>
      </c>
      <c r="J5" s="378" t="s">
        <v>240</v>
      </c>
      <c r="K5" s="371" t="s">
        <v>160</v>
      </c>
      <c r="L5" s="371" t="s">
        <v>123</v>
      </c>
      <c r="M5" s="371" t="s">
        <v>161</v>
      </c>
    </row>
    <row r="6" spans="1:13" ht="19.5" customHeight="1">
      <c r="A6" s="376"/>
      <c r="B6" s="377"/>
      <c r="C6" s="377"/>
      <c r="D6" s="377"/>
      <c r="E6" s="377"/>
      <c r="F6" s="377"/>
      <c r="G6" s="375"/>
      <c r="H6" s="375"/>
      <c r="I6" s="375"/>
      <c r="J6" s="378"/>
      <c r="K6" s="374" t="s">
        <v>363</v>
      </c>
      <c r="L6" s="374"/>
      <c r="M6" s="374"/>
    </row>
    <row r="7" spans="1:13">
      <c r="A7" s="202"/>
      <c r="B7" s="203"/>
      <c r="C7" s="203"/>
      <c r="D7" s="204"/>
      <c r="E7" s="204"/>
      <c r="F7" s="205" t="s">
        <v>107</v>
      </c>
      <c r="G7" s="331">
        <f>G8+G13+G20+G22+G35+G40+G45+G65+G70+G80+G88+G114+G117+G130+G134+G143</f>
        <v>444533520.1196596</v>
      </c>
      <c r="H7" s="206">
        <f>H8+H13+H20+H22+H35+H40+H45+H65+H70+H80+H88+H114+H117+H130+H134+H143</f>
        <v>445054903.42499995</v>
      </c>
      <c r="I7" s="206">
        <f>I8+I13+I20+I22+I35+I40+I45+I65+I70+I80+I88+I114+I117+I130+I134+I143</f>
        <v>486028128.54186004</v>
      </c>
      <c r="J7" s="206">
        <f>J8+J13+J20+J22+J35+J40+J45+J65+J70+J80+J88+J114+J117+J130+J134+J143</f>
        <v>505484467.4192999</v>
      </c>
      <c r="K7" s="360">
        <f>K8+K13+K20+K22+K35+K40+K45+K65+K70+K80+K88+K114+K117+K130+K134+K143+K149</f>
        <v>571790302.11776841</v>
      </c>
      <c r="L7" s="360">
        <f>L8+L13+L20+L22+L35+L40+L45+L65+L70+L80+L88+L114+L117+L130+L134+L143+L149</f>
        <v>620826179.78862572</v>
      </c>
      <c r="M7" s="360">
        <f>M8+M13+M20+M22+M35+M40+M45+M65+M70+M80+M88+M114+M117+M130+M134+M143+M149</f>
        <v>668848922.77813601</v>
      </c>
    </row>
    <row r="8" spans="1:13">
      <c r="A8" s="207"/>
      <c r="B8" s="208"/>
      <c r="C8" s="208"/>
      <c r="D8" s="207">
        <v>1005</v>
      </c>
      <c r="E8" s="208"/>
      <c r="F8" s="209" t="s">
        <v>108</v>
      </c>
      <c r="G8" s="210">
        <f t="shared" ref="G8:J8" si="0">SUM(G9:G12)</f>
        <v>12070522.699999999</v>
      </c>
      <c r="H8" s="210">
        <f t="shared" si="0"/>
        <v>11342212.800000001</v>
      </c>
      <c r="I8" s="210">
        <f t="shared" si="0"/>
        <v>11563584.566400001</v>
      </c>
      <c r="J8" s="211">
        <f t="shared" si="0"/>
        <v>11398896.5</v>
      </c>
      <c r="K8" s="362">
        <f t="shared" ref="K8:M8" si="1">SUM(K9:K12)</f>
        <v>14245018</v>
      </c>
      <c r="L8" s="362">
        <f t="shared" si="1"/>
        <v>14131018</v>
      </c>
      <c r="M8" s="362">
        <f t="shared" si="1"/>
        <v>14083018</v>
      </c>
    </row>
    <row r="9" spans="1:13" ht="40.5">
      <c r="A9" s="198">
        <v>10</v>
      </c>
      <c r="B9" s="199" t="s">
        <v>199</v>
      </c>
      <c r="C9" s="199" t="s">
        <v>200</v>
      </c>
      <c r="D9" s="102"/>
      <c r="E9" s="200" t="s">
        <v>3</v>
      </c>
      <c r="F9" s="201" t="s">
        <v>85</v>
      </c>
      <c r="G9" s="55">
        <v>780.5</v>
      </c>
      <c r="H9" s="55">
        <v>603</v>
      </c>
      <c r="I9" s="55">
        <v>660.47040000000004</v>
      </c>
      <c r="J9" s="212">
        <v>660.5</v>
      </c>
      <c r="K9" s="363">
        <v>610</v>
      </c>
      <c r="L9" s="363">
        <v>610</v>
      </c>
      <c r="M9" s="363">
        <v>610</v>
      </c>
    </row>
    <row r="10" spans="1:13" ht="54">
      <c r="A10" s="198">
        <v>10</v>
      </c>
      <c r="B10" s="199" t="s">
        <v>247</v>
      </c>
      <c r="C10" s="199" t="s">
        <v>201</v>
      </c>
      <c r="D10" s="102"/>
      <c r="E10" s="200" t="s">
        <v>9</v>
      </c>
      <c r="F10" s="201" t="s">
        <v>75</v>
      </c>
      <c r="G10" s="55">
        <v>11668942.199999999</v>
      </c>
      <c r="H10" s="55">
        <v>10920201.800000001</v>
      </c>
      <c r="I10" s="55">
        <v>11117724.096000001</v>
      </c>
      <c r="J10" s="212">
        <v>10953036</v>
      </c>
      <c r="K10" s="363">
        <v>13879008</v>
      </c>
      <c r="L10" s="363">
        <v>13879008</v>
      </c>
      <c r="M10" s="363">
        <v>13879008</v>
      </c>
    </row>
    <row r="11" spans="1:13">
      <c r="A11" s="198">
        <v>10</v>
      </c>
      <c r="B11" s="199" t="s">
        <v>247</v>
      </c>
      <c r="C11" s="199" t="s">
        <v>201</v>
      </c>
      <c r="D11" s="102"/>
      <c r="E11" s="200" t="s">
        <v>14</v>
      </c>
      <c r="F11" s="201" t="s">
        <v>76</v>
      </c>
      <c r="G11" s="55">
        <v>238200</v>
      </c>
      <c r="H11" s="55">
        <v>257966.3</v>
      </c>
      <c r="I11" s="55">
        <v>282000</v>
      </c>
      <c r="J11" s="212">
        <v>282000</v>
      </c>
      <c r="K11" s="363">
        <v>199200</v>
      </c>
      <c r="L11" s="363">
        <v>85200</v>
      </c>
      <c r="M11" s="363">
        <v>37200</v>
      </c>
    </row>
    <row r="12" spans="1:13" ht="40.5">
      <c r="A12" s="198">
        <v>10</v>
      </c>
      <c r="B12" s="199" t="s">
        <v>245</v>
      </c>
      <c r="C12" s="199" t="s">
        <v>201</v>
      </c>
      <c r="D12" s="102"/>
      <c r="E12" s="200" t="s">
        <v>0</v>
      </c>
      <c r="F12" s="201" t="s">
        <v>22</v>
      </c>
      <c r="G12" s="55">
        <v>162600</v>
      </c>
      <c r="H12" s="55">
        <v>163441.70000000001</v>
      </c>
      <c r="I12" s="55">
        <v>163200</v>
      </c>
      <c r="J12" s="212">
        <v>163200</v>
      </c>
      <c r="K12" s="363">
        <v>166200</v>
      </c>
      <c r="L12" s="363">
        <v>166200</v>
      </c>
      <c r="M12" s="363">
        <v>166200</v>
      </c>
    </row>
    <row r="13" spans="1:13">
      <c r="A13" s="207"/>
      <c r="B13" s="208"/>
      <c r="C13" s="208"/>
      <c r="D13" s="207">
        <v>1011</v>
      </c>
      <c r="E13" s="208"/>
      <c r="F13" s="209" t="s">
        <v>109</v>
      </c>
      <c r="G13" s="210">
        <f t="shared" ref="G13:H13" si="2">SUM(G14:G19)</f>
        <v>38587125</v>
      </c>
      <c r="H13" s="210">
        <f t="shared" si="2"/>
        <v>32178776.435000002</v>
      </c>
      <c r="I13" s="210">
        <f t="shared" ref="I13" si="3">SUM(I14:I19)</f>
        <v>38688440.654000007</v>
      </c>
      <c r="J13" s="211">
        <f t="shared" ref="J13:M13" si="4">SUM(J14:J19)</f>
        <v>38247235.600000001</v>
      </c>
      <c r="K13" s="361">
        <f t="shared" si="4"/>
        <v>37634894.659999996</v>
      </c>
      <c r="L13" s="361">
        <f t="shared" si="4"/>
        <v>37634894.659999996</v>
      </c>
      <c r="M13" s="361">
        <f t="shared" si="4"/>
        <v>37634894.659999996</v>
      </c>
    </row>
    <row r="14" spans="1:13" ht="27">
      <c r="A14" s="198">
        <v>10</v>
      </c>
      <c r="B14" s="199" t="s">
        <v>199</v>
      </c>
      <c r="C14" s="199" t="s">
        <v>200</v>
      </c>
      <c r="D14" s="102"/>
      <c r="E14" s="200" t="s">
        <v>3</v>
      </c>
      <c r="F14" s="201" t="s">
        <v>86</v>
      </c>
      <c r="G14" s="55">
        <v>376983.2</v>
      </c>
      <c r="H14" s="55">
        <v>314158.09999999998</v>
      </c>
      <c r="I14" s="55">
        <v>376983.15400000004</v>
      </c>
      <c r="J14" s="212">
        <v>372223.8</v>
      </c>
      <c r="K14" s="363">
        <v>372271.4</v>
      </c>
      <c r="L14" s="363">
        <v>372271.4</v>
      </c>
      <c r="M14" s="363">
        <v>372271.4</v>
      </c>
    </row>
    <row r="15" spans="1:13" ht="40.5">
      <c r="A15" s="198">
        <v>10</v>
      </c>
      <c r="B15" s="199" t="s">
        <v>199</v>
      </c>
      <c r="C15" s="199" t="s">
        <v>201</v>
      </c>
      <c r="D15" s="102"/>
      <c r="E15" s="200" t="s">
        <v>2</v>
      </c>
      <c r="F15" s="201" t="s">
        <v>78</v>
      </c>
      <c r="G15" s="56">
        <v>504261.9</v>
      </c>
      <c r="H15" s="56">
        <v>486885.39</v>
      </c>
      <c r="I15" s="56">
        <v>504261.9</v>
      </c>
      <c r="J15" s="145">
        <v>504261.9</v>
      </c>
      <c r="K15" s="364">
        <v>0</v>
      </c>
      <c r="L15" s="364">
        <v>0</v>
      </c>
      <c r="M15" s="364">
        <v>0</v>
      </c>
    </row>
    <row r="16" spans="1:13" ht="29.25" customHeight="1">
      <c r="A16" s="198">
        <v>10</v>
      </c>
      <c r="B16" s="199" t="s">
        <v>199</v>
      </c>
      <c r="C16" s="199" t="s">
        <v>200</v>
      </c>
      <c r="D16" s="102"/>
      <c r="E16" s="200" t="s">
        <v>5</v>
      </c>
      <c r="F16" s="201" t="s">
        <v>87</v>
      </c>
      <c r="G16" s="56">
        <v>7564.5</v>
      </c>
      <c r="H16" s="56">
        <v>5677.9</v>
      </c>
      <c r="I16" s="56">
        <v>7285.2</v>
      </c>
      <c r="J16" s="145">
        <v>7285.2</v>
      </c>
      <c r="K16" s="364">
        <v>4807.3999999999996</v>
      </c>
      <c r="L16" s="364">
        <v>4807.3999999999996</v>
      </c>
      <c r="M16" s="364">
        <v>4807.3999999999996</v>
      </c>
    </row>
    <row r="17" spans="1:13">
      <c r="A17" s="198">
        <v>10</v>
      </c>
      <c r="B17" s="199" t="s">
        <v>203</v>
      </c>
      <c r="C17" s="199" t="s">
        <v>201</v>
      </c>
      <c r="D17" s="102"/>
      <c r="E17" s="200" t="s">
        <v>9</v>
      </c>
      <c r="F17" s="201" t="s">
        <v>24</v>
      </c>
      <c r="G17" s="55">
        <v>37698315.399999999</v>
      </c>
      <c r="H17" s="55">
        <v>31372055.045000002</v>
      </c>
      <c r="I17" s="55">
        <v>37698315.400000006</v>
      </c>
      <c r="J17" s="212">
        <v>37227144.700000003</v>
      </c>
      <c r="K17" s="363">
        <v>37227144.799999997</v>
      </c>
      <c r="L17" s="363">
        <v>37227144.799999997</v>
      </c>
      <c r="M17" s="363">
        <v>37227144.799999997</v>
      </c>
    </row>
    <row r="18" spans="1:13">
      <c r="A18" s="198">
        <v>10</v>
      </c>
      <c r="B18" s="199" t="s">
        <v>199</v>
      </c>
      <c r="C18" s="199" t="s">
        <v>201</v>
      </c>
      <c r="D18" s="102"/>
      <c r="E18" s="102">
        <v>11003</v>
      </c>
      <c r="F18" s="201" t="s">
        <v>148</v>
      </c>
      <c r="G18" s="55">
        <v>0</v>
      </c>
      <c r="H18" s="55">
        <v>0</v>
      </c>
      <c r="I18" s="56">
        <v>97083</v>
      </c>
      <c r="J18" s="145">
        <v>130763</v>
      </c>
      <c r="K18" s="364">
        <v>0</v>
      </c>
      <c r="L18" s="364">
        <v>0</v>
      </c>
      <c r="M18" s="364">
        <v>0</v>
      </c>
    </row>
    <row r="19" spans="1:13">
      <c r="A19" s="198">
        <v>10</v>
      </c>
      <c r="B19" s="199" t="s">
        <v>203</v>
      </c>
      <c r="C19" s="199" t="s">
        <v>201</v>
      </c>
      <c r="D19" s="102"/>
      <c r="E19" s="102">
        <v>11005</v>
      </c>
      <c r="F19" s="201" t="s">
        <v>124</v>
      </c>
      <c r="G19" s="55">
        <v>0</v>
      </c>
      <c r="H19" s="55">
        <v>0</v>
      </c>
      <c r="I19" s="56">
        <v>4512</v>
      </c>
      <c r="J19" s="145">
        <v>5557</v>
      </c>
      <c r="K19" s="364">
        <v>30671.06</v>
      </c>
      <c r="L19" s="364">
        <v>30671.06</v>
      </c>
      <c r="M19" s="364">
        <v>30671.06</v>
      </c>
    </row>
    <row r="20" spans="1:13">
      <c r="A20" s="207"/>
      <c r="B20" s="208"/>
      <c r="C20" s="208"/>
      <c r="D20" s="207">
        <v>1015</v>
      </c>
      <c r="E20" s="208"/>
      <c r="F20" s="209" t="s">
        <v>110</v>
      </c>
      <c r="G20" s="210">
        <f t="shared" ref="G20:I20" si="5">G21</f>
        <v>10619496</v>
      </c>
      <c r="H20" s="210">
        <f t="shared" si="5"/>
        <v>9257098.4000000004</v>
      </c>
      <c r="I20" s="210">
        <f t="shared" si="5"/>
        <v>10619496</v>
      </c>
      <c r="J20" s="211">
        <f t="shared" ref="J20:M20" si="6">J21</f>
        <v>10619496</v>
      </c>
      <c r="K20" s="362">
        <f t="shared" si="6"/>
        <v>10619496</v>
      </c>
      <c r="L20" s="362">
        <f t="shared" si="6"/>
        <v>10619496</v>
      </c>
      <c r="M20" s="362">
        <f t="shared" si="6"/>
        <v>10619496</v>
      </c>
    </row>
    <row r="21" spans="1:13" ht="27">
      <c r="A21" s="198">
        <v>10</v>
      </c>
      <c r="B21" s="199" t="s">
        <v>199</v>
      </c>
      <c r="C21" s="199" t="s">
        <v>200</v>
      </c>
      <c r="D21" s="102"/>
      <c r="E21" s="200" t="s">
        <v>9</v>
      </c>
      <c r="F21" s="201" t="s">
        <v>88</v>
      </c>
      <c r="G21" s="56">
        <v>10619496</v>
      </c>
      <c r="H21" s="56">
        <v>9257098.4000000004</v>
      </c>
      <c r="I21" s="56">
        <v>10619496</v>
      </c>
      <c r="J21" s="145">
        <v>10619496</v>
      </c>
      <c r="K21" s="365">
        <v>10619496</v>
      </c>
      <c r="L21" s="365">
        <v>10619496</v>
      </c>
      <c r="M21" s="365">
        <v>10619496</v>
      </c>
    </row>
    <row r="22" spans="1:13" ht="28.5">
      <c r="A22" s="207"/>
      <c r="B22" s="208"/>
      <c r="C22" s="208"/>
      <c r="D22" s="207">
        <v>1032</v>
      </c>
      <c r="E22" s="208"/>
      <c r="F22" s="209" t="s">
        <v>111</v>
      </c>
      <c r="G22" s="210">
        <f t="shared" ref="G22:M22" si="7">SUM(G23:G34)</f>
        <v>2639923.7000000007</v>
      </c>
      <c r="H22" s="210">
        <f t="shared" si="7"/>
        <v>2517698.3500000006</v>
      </c>
      <c r="I22" s="210">
        <f t="shared" si="7"/>
        <v>2888858.9700000007</v>
      </c>
      <c r="J22" s="211">
        <f t="shared" si="7"/>
        <v>3171704.8000000003</v>
      </c>
      <c r="K22" s="362">
        <f t="shared" si="7"/>
        <v>3405800.8000000007</v>
      </c>
      <c r="L22" s="362">
        <f t="shared" si="7"/>
        <v>3405800.8000000007</v>
      </c>
      <c r="M22" s="362">
        <f t="shared" si="7"/>
        <v>3405800.8000000007</v>
      </c>
    </row>
    <row r="23" spans="1:13" ht="27">
      <c r="A23" s="198">
        <v>10</v>
      </c>
      <c r="B23" s="199" t="s">
        <v>200</v>
      </c>
      <c r="C23" s="199" t="s">
        <v>201</v>
      </c>
      <c r="D23" s="102"/>
      <c r="E23" s="200" t="s">
        <v>3</v>
      </c>
      <c r="F23" s="201" t="s">
        <v>10</v>
      </c>
      <c r="G23" s="56">
        <v>2148776.5999999996</v>
      </c>
      <c r="H23" s="56">
        <v>2054107.4</v>
      </c>
      <c r="I23" s="56">
        <v>2512293.17</v>
      </c>
      <c r="J23" s="145">
        <v>2512293.2000000002</v>
      </c>
      <c r="K23" s="365">
        <v>2512293.2000000002</v>
      </c>
      <c r="L23" s="365">
        <v>2512293.2000000002</v>
      </c>
      <c r="M23" s="365">
        <v>2512293.2000000002</v>
      </c>
    </row>
    <row r="24" spans="1:13" ht="27">
      <c r="A24" s="198">
        <v>10</v>
      </c>
      <c r="B24" s="199" t="s">
        <v>200</v>
      </c>
      <c r="C24" s="199" t="s">
        <v>201</v>
      </c>
      <c r="D24" s="102"/>
      <c r="E24" s="200" t="s">
        <v>2</v>
      </c>
      <c r="F24" s="201" t="s">
        <v>319</v>
      </c>
      <c r="G24" s="56">
        <v>130368.2</v>
      </c>
      <c r="H24" s="56">
        <v>126562.5</v>
      </c>
      <c r="I24" s="56">
        <v>0</v>
      </c>
      <c r="J24" s="145">
        <v>0</v>
      </c>
      <c r="K24" s="365">
        <v>0</v>
      </c>
      <c r="L24" s="365">
        <v>0</v>
      </c>
      <c r="M24" s="365">
        <v>0</v>
      </c>
    </row>
    <row r="25" spans="1:13" ht="27">
      <c r="A25" s="198">
        <v>10</v>
      </c>
      <c r="B25" s="199" t="s">
        <v>200</v>
      </c>
      <c r="C25" s="199" t="s">
        <v>201</v>
      </c>
      <c r="D25" s="102"/>
      <c r="E25" s="200" t="s">
        <v>2</v>
      </c>
      <c r="F25" s="201" t="s">
        <v>140</v>
      </c>
      <c r="G25" s="56">
        <v>0</v>
      </c>
      <c r="H25" s="56">
        <v>0</v>
      </c>
      <c r="I25" s="56"/>
      <c r="J25" s="215">
        <v>236921.3</v>
      </c>
      <c r="K25" s="364">
        <v>452370.7</v>
      </c>
      <c r="L25" s="364">
        <v>452370.7</v>
      </c>
      <c r="M25" s="364">
        <v>452370.7</v>
      </c>
    </row>
    <row r="26" spans="1:13" ht="27">
      <c r="A26" s="198">
        <v>10</v>
      </c>
      <c r="B26" s="199" t="s">
        <v>200</v>
      </c>
      <c r="C26" s="199" t="s">
        <v>201</v>
      </c>
      <c r="D26" s="102"/>
      <c r="E26" s="102">
        <v>11003</v>
      </c>
      <c r="F26" s="201" t="s">
        <v>140</v>
      </c>
      <c r="G26" s="56">
        <v>212913.4</v>
      </c>
      <c r="H26" s="56">
        <v>204774.77</v>
      </c>
      <c r="I26" s="214">
        <v>183732</v>
      </c>
      <c r="J26" s="215">
        <v>210902.5</v>
      </c>
      <c r="K26" s="366">
        <v>262500</v>
      </c>
      <c r="L26" s="366">
        <v>262500</v>
      </c>
      <c r="M26" s="366">
        <v>262500</v>
      </c>
    </row>
    <row r="27" spans="1:13" ht="27">
      <c r="A27" s="198">
        <v>10</v>
      </c>
      <c r="B27" s="199" t="s">
        <v>200</v>
      </c>
      <c r="C27" s="199" t="s">
        <v>201</v>
      </c>
      <c r="D27" s="102"/>
      <c r="E27" s="102">
        <v>11004</v>
      </c>
      <c r="F27" s="201" t="s">
        <v>141</v>
      </c>
      <c r="G27" s="56">
        <v>24000.2</v>
      </c>
      <c r="H27" s="56">
        <v>24000.2</v>
      </c>
      <c r="I27" s="56">
        <v>24000.2</v>
      </c>
      <c r="J27" s="145">
        <v>30007.9</v>
      </c>
      <c r="K27" s="365">
        <v>30007.9</v>
      </c>
      <c r="L27" s="365">
        <v>30007.9</v>
      </c>
      <c r="M27" s="365">
        <v>30007.9</v>
      </c>
    </row>
    <row r="28" spans="1:13">
      <c r="A28" s="198">
        <v>10</v>
      </c>
      <c r="B28" s="199" t="s">
        <v>200</v>
      </c>
      <c r="C28" s="199" t="s">
        <v>201</v>
      </c>
      <c r="D28" s="102"/>
      <c r="E28" s="102">
        <v>11005</v>
      </c>
      <c r="F28" s="201" t="s">
        <v>142</v>
      </c>
      <c r="G28" s="56">
        <v>52629.1</v>
      </c>
      <c r="H28" s="56">
        <v>52140.5</v>
      </c>
      <c r="I28" s="56">
        <v>52629.2</v>
      </c>
      <c r="J28" s="145">
        <v>58859.3</v>
      </c>
      <c r="K28" s="365">
        <v>96954.6</v>
      </c>
      <c r="L28" s="365">
        <v>96954.6</v>
      </c>
      <c r="M28" s="365">
        <v>96954.6</v>
      </c>
    </row>
    <row r="29" spans="1:13" ht="27">
      <c r="A29" s="198">
        <v>10</v>
      </c>
      <c r="B29" s="199" t="s">
        <v>247</v>
      </c>
      <c r="C29" s="199" t="s">
        <v>201</v>
      </c>
      <c r="D29" s="102"/>
      <c r="E29" s="102">
        <v>11006</v>
      </c>
      <c r="F29" s="201" t="s">
        <v>143</v>
      </c>
      <c r="G29" s="56">
        <v>13650.1</v>
      </c>
      <c r="H29" s="56">
        <v>0</v>
      </c>
      <c r="I29" s="56">
        <v>0</v>
      </c>
      <c r="J29" s="56">
        <v>0</v>
      </c>
      <c r="K29" s="364">
        <v>0</v>
      </c>
      <c r="L29" s="364">
        <v>0</v>
      </c>
      <c r="M29" s="364">
        <v>0</v>
      </c>
    </row>
    <row r="30" spans="1:13">
      <c r="A30" s="198">
        <v>10</v>
      </c>
      <c r="B30" s="199" t="s">
        <v>200</v>
      </c>
      <c r="C30" s="199" t="s">
        <v>201</v>
      </c>
      <c r="D30" s="102"/>
      <c r="E30" s="102">
        <v>11007</v>
      </c>
      <c r="F30" s="201" t="s">
        <v>144</v>
      </c>
      <c r="G30" s="56">
        <v>19963.2</v>
      </c>
      <c r="H30" s="56">
        <v>19963.2</v>
      </c>
      <c r="I30" s="56">
        <v>19963.2</v>
      </c>
      <c r="J30" s="145">
        <v>19963.2</v>
      </c>
      <c r="K30" s="365">
        <v>19963.2</v>
      </c>
      <c r="L30" s="365">
        <v>19963.2</v>
      </c>
      <c r="M30" s="365">
        <v>19963.2</v>
      </c>
    </row>
    <row r="31" spans="1:13" ht="27">
      <c r="A31" s="198">
        <v>10</v>
      </c>
      <c r="B31" s="199" t="s">
        <v>200</v>
      </c>
      <c r="C31" s="199" t="s">
        <v>201</v>
      </c>
      <c r="D31" s="102"/>
      <c r="E31" s="102">
        <v>11008</v>
      </c>
      <c r="F31" s="201" t="s">
        <v>145</v>
      </c>
      <c r="G31" s="56">
        <v>18467.099999999999</v>
      </c>
      <c r="H31" s="56">
        <v>18019.43</v>
      </c>
      <c r="I31" s="214">
        <v>44938.8</v>
      </c>
      <c r="J31" s="215">
        <v>43810.2</v>
      </c>
      <c r="K31" s="366">
        <v>0</v>
      </c>
      <c r="L31" s="366">
        <v>0</v>
      </c>
      <c r="M31" s="366">
        <v>0</v>
      </c>
    </row>
    <row r="32" spans="1:13" ht="27">
      <c r="A32" s="198">
        <v>10</v>
      </c>
      <c r="B32" s="199" t="s">
        <v>200</v>
      </c>
      <c r="C32" s="199" t="s">
        <v>201</v>
      </c>
      <c r="D32" s="102"/>
      <c r="E32" s="102">
        <v>11009</v>
      </c>
      <c r="F32" s="201" t="s">
        <v>146</v>
      </c>
      <c r="G32" s="56">
        <v>12444.6</v>
      </c>
      <c r="H32" s="56">
        <v>12408.95</v>
      </c>
      <c r="I32" s="214">
        <v>32860</v>
      </c>
      <c r="J32" s="215">
        <v>37787.699999999997</v>
      </c>
      <c r="K32" s="366">
        <v>0</v>
      </c>
      <c r="L32" s="366">
        <v>0</v>
      </c>
      <c r="M32" s="366">
        <v>0</v>
      </c>
    </row>
    <row r="33" spans="1:13" ht="27">
      <c r="A33" s="198">
        <v>10</v>
      </c>
      <c r="B33" s="199" t="s">
        <v>200</v>
      </c>
      <c r="C33" s="199" t="s">
        <v>201</v>
      </c>
      <c r="D33" s="102"/>
      <c r="E33" s="102">
        <v>11010</v>
      </c>
      <c r="F33" s="201" t="s">
        <v>147</v>
      </c>
      <c r="G33" s="56">
        <v>6711.2</v>
      </c>
      <c r="H33" s="56">
        <v>5721.4</v>
      </c>
      <c r="I33" s="56">
        <v>6711.2</v>
      </c>
      <c r="J33" s="145">
        <v>6711.2</v>
      </c>
      <c r="K33" s="365">
        <v>6711.2</v>
      </c>
      <c r="L33" s="365">
        <v>6711.2</v>
      </c>
      <c r="M33" s="365">
        <v>6711.2</v>
      </c>
    </row>
    <row r="34" spans="1:13" ht="27">
      <c r="A34" s="198">
        <v>10</v>
      </c>
      <c r="B34" s="199" t="s">
        <v>200</v>
      </c>
      <c r="C34" s="199" t="s">
        <v>201</v>
      </c>
      <c r="D34" s="102"/>
      <c r="E34" s="102">
        <v>11011</v>
      </c>
      <c r="F34" s="218" t="s">
        <v>130</v>
      </c>
      <c r="G34" s="56">
        <v>0</v>
      </c>
      <c r="H34" s="56">
        <v>0</v>
      </c>
      <c r="I34" s="56">
        <v>11731.2</v>
      </c>
      <c r="J34" s="145">
        <v>14448.3</v>
      </c>
      <c r="K34" s="365">
        <v>25000</v>
      </c>
      <c r="L34" s="365">
        <v>25000</v>
      </c>
      <c r="M34" s="365">
        <v>25000</v>
      </c>
    </row>
    <row r="35" spans="1:13">
      <c r="A35" s="207"/>
      <c r="B35" s="208"/>
      <c r="C35" s="208"/>
      <c r="D35" s="207">
        <v>1068</v>
      </c>
      <c r="E35" s="208"/>
      <c r="F35" s="209" t="s">
        <v>112</v>
      </c>
      <c r="G35" s="210">
        <f t="shared" ref="G35:I35" si="8">SUM(G36:G38)</f>
        <v>14062980</v>
      </c>
      <c r="H35" s="210">
        <f t="shared" ref="H35" si="9">SUM(H36:H38)</f>
        <v>14455919.5</v>
      </c>
      <c r="I35" s="210">
        <f t="shared" si="8"/>
        <v>12798192.71376</v>
      </c>
      <c r="J35" s="211">
        <f>SUM(J36:J39)</f>
        <v>18385936.699999999</v>
      </c>
      <c r="K35" s="362">
        <f t="shared" ref="K35:M35" si="10">SUM(K36:K39)</f>
        <v>26513535.300000001</v>
      </c>
      <c r="L35" s="362">
        <f t="shared" si="10"/>
        <v>31724167.100000001</v>
      </c>
      <c r="M35" s="362">
        <f t="shared" si="10"/>
        <v>33383396.100000001</v>
      </c>
    </row>
    <row r="36" spans="1:13" ht="27">
      <c r="A36" s="198">
        <v>10</v>
      </c>
      <c r="B36" s="199" t="s">
        <v>199</v>
      </c>
      <c r="C36" s="199" t="s">
        <v>200</v>
      </c>
      <c r="D36" s="102"/>
      <c r="E36" s="200" t="s">
        <v>3</v>
      </c>
      <c r="F36" s="201" t="s">
        <v>89</v>
      </c>
      <c r="G36" s="55">
        <v>18226</v>
      </c>
      <c r="H36" s="55">
        <v>12140.4</v>
      </c>
      <c r="I36" s="55">
        <v>10056.713760000001</v>
      </c>
      <c r="J36" s="212">
        <v>10056.700000000001</v>
      </c>
      <c r="K36" s="363">
        <v>10261.299999999999</v>
      </c>
      <c r="L36" s="363">
        <v>6882.5</v>
      </c>
      <c r="M36" s="363">
        <v>4936.3999999999996</v>
      </c>
    </row>
    <row r="37" spans="1:13">
      <c r="A37" s="198">
        <v>10</v>
      </c>
      <c r="B37" s="199" t="s">
        <v>203</v>
      </c>
      <c r="C37" s="199" t="s">
        <v>201</v>
      </c>
      <c r="D37" s="102"/>
      <c r="E37" s="200" t="s">
        <v>9</v>
      </c>
      <c r="F37" s="201" t="s">
        <v>25</v>
      </c>
      <c r="G37" s="55">
        <v>2720304</v>
      </c>
      <c r="H37" s="55">
        <v>2728612</v>
      </c>
      <c r="I37" s="55">
        <v>2747736</v>
      </c>
      <c r="J37" s="212">
        <v>3740880</v>
      </c>
      <c r="K37" s="363">
        <v>8551074</v>
      </c>
      <c r="L37" s="363">
        <v>13765084.6</v>
      </c>
      <c r="M37" s="363">
        <v>15426259.699999999</v>
      </c>
    </row>
    <row r="38" spans="1:13">
      <c r="A38" s="198">
        <v>10</v>
      </c>
      <c r="B38" s="199" t="s">
        <v>203</v>
      </c>
      <c r="C38" s="199" t="s">
        <v>201</v>
      </c>
      <c r="D38" s="102"/>
      <c r="E38" s="200" t="s">
        <v>14</v>
      </c>
      <c r="F38" s="201" t="s">
        <v>26</v>
      </c>
      <c r="G38" s="55">
        <v>11324450</v>
      </c>
      <c r="H38" s="55">
        <v>11715167.1</v>
      </c>
      <c r="I38" s="55">
        <v>10040400</v>
      </c>
      <c r="J38" s="212">
        <v>14109000</v>
      </c>
      <c r="K38" s="363">
        <v>16852200</v>
      </c>
      <c r="L38" s="363">
        <v>16852200</v>
      </c>
      <c r="M38" s="363">
        <v>16852200</v>
      </c>
    </row>
    <row r="39" spans="1:13" ht="27">
      <c r="A39" s="271">
        <v>10</v>
      </c>
      <c r="B39" s="272" t="s">
        <v>203</v>
      </c>
      <c r="C39" s="272" t="s">
        <v>201</v>
      </c>
      <c r="D39" s="102"/>
      <c r="E39" s="200" t="s">
        <v>0</v>
      </c>
      <c r="F39" s="273" t="s">
        <v>151</v>
      </c>
      <c r="G39" s="55">
        <v>0</v>
      </c>
      <c r="H39" s="55">
        <v>0</v>
      </c>
      <c r="I39" s="55">
        <v>0</v>
      </c>
      <c r="J39" s="212">
        <v>526000</v>
      </c>
      <c r="K39" s="363">
        <v>1100000</v>
      </c>
      <c r="L39" s="363">
        <v>1100000</v>
      </c>
      <c r="M39" s="363">
        <v>1100000</v>
      </c>
    </row>
    <row r="40" spans="1:13">
      <c r="A40" s="207"/>
      <c r="B40" s="208"/>
      <c r="C40" s="208"/>
      <c r="D40" s="207">
        <v>1082</v>
      </c>
      <c r="E40" s="208"/>
      <c r="F40" s="209" t="s">
        <v>113</v>
      </c>
      <c r="G40" s="210">
        <f t="shared" ref="G40:I40" si="11">SUM(G41:G44)</f>
        <v>12539209.699999999</v>
      </c>
      <c r="H40" s="210">
        <f t="shared" ref="H40" si="12">SUM(H41:H44)</f>
        <v>12328523.370000001</v>
      </c>
      <c r="I40" s="210">
        <f t="shared" si="11"/>
        <v>9981276.9026999995</v>
      </c>
      <c r="J40" s="211">
        <f t="shared" ref="J40:M40" si="13">SUM(J41:J44)</f>
        <v>14042934.32</v>
      </c>
      <c r="K40" s="362">
        <f t="shared" si="13"/>
        <v>14338899.300000001</v>
      </c>
      <c r="L40" s="362">
        <f t="shared" si="13"/>
        <v>14582853.9</v>
      </c>
      <c r="M40" s="362">
        <f t="shared" si="13"/>
        <v>14833201.600000001</v>
      </c>
    </row>
    <row r="41" spans="1:13" ht="18" customHeight="1">
      <c r="A41" s="198">
        <v>10</v>
      </c>
      <c r="B41" s="199" t="s">
        <v>199</v>
      </c>
      <c r="C41" s="199" t="s">
        <v>200</v>
      </c>
      <c r="D41" s="102"/>
      <c r="E41" s="200" t="s">
        <v>3</v>
      </c>
      <c r="F41" s="201" t="s">
        <v>90</v>
      </c>
      <c r="G41" s="55">
        <v>1308</v>
      </c>
      <c r="H41" s="55">
        <v>981.09</v>
      </c>
      <c r="I41" s="55">
        <v>3325</v>
      </c>
      <c r="J41" s="212">
        <v>3300</v>
      </c>
      <c r="K41" s="363">
        <v>7980</v>
      </c>
      <c r="L41" s="363">
        <v>7980</v>
      </c>
      <c r="M41" s="363">
        <v>7980</v>
      </c>
    </row>
    <row r="42" spans="1:13">
      <c r="A42" s="198">
        <v>10</v>
      </c>
      <c r="B42" s="199" t="s">
        <v>199</v>
      </c>
      <c r="C42" s="199" t="s">
        <v>200</v>
      </c>
      <c r="D42" s="102"/>
      <c r="E42" s="200" t="s">
        <v>9</v>
      </c>
      <c r="F42" s="201" t="s">
        <v>91</v>
      </c>
      <c r="G42" s="55">
        <v>2296410.5</v>
      </c>
      <c r="H42" s="55">
        <v>2776437.97</v>
      </c>
      <c r="I42" s="274">
        <f>2273428.3204-630372.2</f>
        <v>1643056.1204000001</v>
      </c>
      <c r="J42" s="213">
        <v>2978420</v>
      </c>
      <c r="K42" s="367">
        <v>3037988.4</v>
      </c>
      <c r="L42" s="367">
        <v>3037988.4</v>
      </c>
      <c r="M42" s="367">
        <v>3037988.4</v>
      </c>
    </row>
    <row r="43" spans="1:13">
      <c r="A43" s="198">
        <v>10</v>
      </c>
      <c r="B43" s="199" t="s">
        <v>203</v>
      </c>
      <c r="C43" s="199" t="s">
        <v>201</v>
      </c>
      <c r="D43" s="102"/>
      <c r="E43" s="200" t="s">
        <v>14</v>
      </c>
      <c r="F43" s="201" t="s">
        <v>27</v>
      </c>
      <c r="G43" s="55">
        <v>10164865.199999999</v>
      </c>
      <c r="H43" s="55">
        <v>9480824.7599999998</v>
      </c>
      <c r="I43" s="274">
        <f>9268255.5823-1000000</f>
        <v>8268255.5822999999</v>
      </c>
      <c r="J43" s="213">
        <v>10979108.4</v>
      </c>
      <c r="K43" s="367">
        <v>11216847.1</v>
      </c>
      <c r="L43" s="367">
        <v>11460801.699999999</v>
      </c>
      <c r="M43" s="367">
        <v>11711149.4</v>
      </c>
    </row>
    <row r="44" spans="1:13" ht="40.5" customHeight="1">
      <c r="A44" s="198">
        <v>10</v>
      </c>
      <c r="B44" s="199" t="s">
        <v>201</v>
      </c>
      <c r="C44" s="199" t="s">
        <v>201</v>
      </c>
      <c r="D44" s="102"/>
      <c r="E44" s="200" t="s">
        <v>0</v>
      </c>
      <c r="F44" s="201" t="s">
        <v>1</v>
      </c>
      <c r="G44" s="55">
        <v>76626</v>
      </c>
      <c r="H44" s="55">
        <v>70279.55</v>
      </c>
      <c r="I44" s="55">
        <v>66640.2</v>
      </c>
      <c r="J44" s="212">
        <v>82105.919999999998</v>
      </c>
      <c r="K44" s="363">
        <f>76083.8</f>
        <v>76083.8</v>
      </c>
      <c r="L44" s="363">
        <f>76083.8</f>
        <v>76083.8</v>
      </c>
      <c r="M44" s="363">
        <f>76083.8</f>
        <v>76083.8</v>
      </c>
    </row>
    <row r="45" spans="1:13">
      <c r="A45" s="207"/>
      <c r="B45" s="208"/>
      <c r="C45" s="208"/>
      <c r="D45" s="207">
        <v>1088</v>
      </c>
      <c r="E45" s="208"/>
      <c r="F45" s="209" t="s">
        <v>114</v>
      </c>
      <c r="G45" s="210">
        <f t="shared" ref="G45:J45" si="14">SUM(G46:G64)</f>
        <v>1742650.9000000001</v>
      </c>
      <c r="H45" s="210">
        <f t="shared" si="14"/>
        <v>1714045.5400000003</v>
      </c>
      <c r="I45" s="210">
        <f t="shared" si="14"/>
        <v>1825353.8</v>
      </c>
      <c r="J45" s="211">
        <f t="shared" si="14"/>
        <v>2426587.9</v>
      </c>
      <c r="K45" s="362">
        <f t="shared" ref="K45:M45" si="15">SUM(K46:K64)</f>
        <v>2826399</v>
      </c>
      <c r="L45" s="362">
        <f t="shared" si="15"/>
        <v>3158712.2</v>
      </c>
      <c r="M45" s="362">
        <f t="shared" si="15"/>
        <v>3450592.2</v>
      </c>
    </row>
    <row r="46" spans="1:13" ht="54">
      <c r="A46" s="198">
        <v>10</v>
      </c>
      <c r="B46" s="199" t="s">
        <v>246</v>
      </c>
      <c r="C46" s="199" t="s">
        <v>201</v>
      </c>
      <c r="D46" s="102"/>
      <c r="E46" s="200" t="s">
        <v>3</v>
      </c>
      <c r="F46" s="201" t="s">
        <v>52</v>
      </c>
      <c r="G46" s="56">
        <v>63875</v>
      </c>
      <c r="H46" s="56">
        <v>30662.48</v>
      </c>
      <c r="I46" s="56">
        <v>63875</v>
      </c>
      <c r="J46" s="145">
        <v>63875</v>
      </c>
      <c r="K46" s="365">
        <v>63875</v>
      </c>
      <c r="L46" s="365">
        <v>63875</v>
      </c>
      <c r="M46" s="365">
        <v>63875</v>
      </c>
    </row>
    <row r="47" spans="1:13">
      <c r="A47" s="198">
        <v>10</v>
      </c>
      <c r="B47" s="199" t="s">
        <v>246</v>
      </c>
      <c r="C47" s="199" t="s">
        <v>201</v>
      </c>
      <c r="D47" s="102"/>
      <c r="E47" s="200" t="s">
        <v>2</v>
      </c>
      <c r="F47" s="201" t="s">
        <v>53</v>
      </c>
      <c r="G47" s="56">
        <v>7000</v>
      </c>
      <c r="H47" s="56">
        <v>6900</v>
      </c>
      <c r="I47" s="56">
        <v>7000</v>
      </c>
      <c r="J47" s="145">
        <v>7000</v>
      </c>
      <c r="K47" s="365">
        <v>7000</v>
      </c>
      <c r="L47" s="365">
        <v>7000</v>
      </c>
      <c r="M47" s="365">
        <v>7000</v>
      </c>
    </row>
    <row r="48" spans="1:13" ht="27">
      <c r="A48" s="198">
        <v>10</v>
      </c>
      <c r="B48" s="199" t="s">
        <v>246</v>
      </c>
      <c r="C48" s="199" t="s">
        <v>201</v>
      </c>
      <c r="D48" s="102"/>
      <c r="E48" s="200" t="s">
        <v>4</v>
      </c>
      <c r="F48" s="201" t="s">
        <v>92</v>
      </c>
      <c r="G48" s="56">
        <v>33292</v>
      </c>
      <c r="H48" s="56">
        <v>0</v>
      </c>
      <c r="I48" s="56">
        <v>0</v>
      </c>
      <c r="J48" s="56">
        <v>0</v>
      </c>
      <c r="K48" s="364">
        <v>0</v>
      </c>
      <c r="L48" s="364">
        <v>0</v>
      </c>
      <c r="M48" s="364">
        <v>0</v>
      </c>
    </row>
    <row r="49" spans="1:13" ht="40.5">
      <c r="A49" s="198">
        <v>10</v>
      </c>
      <c r="B49" s="199" t="s">
        <v>246</v>
      </c>
      <c r="C49" s="199" t="s">
        <v>201</v>
      </c>
      <c r="D49" s="102"/>
      <c r="E49" s="200" t="s">
        <v>5</v>
      </c>
      <c r="F49" s="201" t="s">
        <v>54</v>
      </c>
      <c r="G49" s="56">
        <v>10000</v>
      </c>
      <c r="H49" s="56">
        <v>8247.9599999999991</v>
      </c>
      <c r="I49" s="56">
        <v>10000</v>
      </c>
      <c r="J49" s="145">
        <v>10000</v>
      </c>
      <c r="K49" s="365">
        <v>20000</v>
      </c>
      <c r="L49" s="365">
        <v>22000</v>
      </c>
      <c r="M49" s="365">
        <v>24000</v>
      </c>
    </row>
    <row r="50" spans="1:13" ht="27">
      <c r="A50" s="198">
        <v>10</v>
      </c>
      <c r="B50" s="199" t="s">
        <v>246</v>
      </c>
      <c r="C50" s="199" t="s">
        <v>201</v>
      </c>
      <c r="D50" s="102"/>
      <c r="E50" s="200" t="s">
        <v>29</v>
      </c>
      <c r="F50" s="201" t="s">
        <v>55</v>
      </c>
      <c r="G50" s="56">
        <v>9777.9</v>
      </c>
      <c r="H50" s="56">
        <v>0</v>
      </c>
      <c r="I50" s="56">
        <v>0</v>
      </c>
      <c r="J50" s="56">
        <v>0</v>
      </c>
      <c r="K50" s="364">
        <v>0</v>
      </c>
      <c r="L50" s="364">
        <v>0</v>
      </c>
      <c r="M50" s="364">
        <v>0</v>
      </c>
    </row>
    <row r="51" spans="1:13" ht="27">
      <c r="A51" s="198">
        <v>10</v>
      </c>
      <c r="B51" s="199" t="s">
        <v>199</v>
      </c>
      <c r="C51" s="199" t="s">
        <v>200</v>
      </c>
      <c r="D51" s="102"/>
      <c r="E51" s="200" t="s">
        <v>6</v>
      </c>
      <c r="F51" s="201" t="s">
        <v>93</v>
      </c>
      <c r="G51" s="56">
        <v>900</v>
      </c>
      <c r="H51" s="56">
        <v>51.5</v>
      </c>
      <c r="I51" s="56">
        <v>900</v>
      </c>
      <c r="J51" s="145">
        <v>900</v>
      </c>
      <c r="K51" s="365">
        <v>1500</v>
      </c>
      <c r="L51" s="365">
        <v>2250</v>
      </c>
      <c r="M51" s="365">
        <v>3000</v>
      </c>
    </row>
    <row r="52" spans="1:13" ht="33.75" customHeight="1">
      <c r="A52" s="198">
        <v>10</v>
      </c>
      <c r="B52" s="199" t="s">
        <v>246</v>
      </c>
      <c r="C52" s="199" t="s">
        <v>201</v>
      </c>
      <c r="D52" s="102"/>
      <c r="E52" s="200" t="s">
        <v>7</v>
      </c>
      <c r="F52" s="201" t="s">
        <v>154</v>
      </c>
      <c r="G52" s="56">
        <v>0</v>
      </c>
      <c r="H52" s="56">
        <v>750</v>
      </c>
      <c r="I52" s="56">
        <v>0</v>
      </c>
      <c r="J52" s="145">
        <v>2250</v>
      </c>
      <c r="K52" s="365">
        <v>15000</v>
      </c>
      <c r="L52" s="365">
        <v>20000</v>
      </c>
      <c r="M52" s="365">
        <v>25000</v>
      </c>
    </row>
    <row r="53" spans="1:13" ht="27">
      <c r="A53" s="198">
        <v>10</v>
      </c>
      <c r="B53" s="199" t="s">
        <v>246</v>
      </c>
      <c r="C53" s="199" t="s">
        <v>201</v>
      </c>
      <c r="D53" s="102"/>
      <c r="E53" s="200" t="s">
        <v>9</v>
      </c>
      <c r="F53" s="201" t="s">
        <v>56</v>
      </c>
      <c r="G53" s="56">
        <v>50000</v>
      </c>
      <c r="H53" s="56">
        <v>46025.56</v>
      </c>
      <c r="I53" s="56">
        <v>50000</v>
      </c>
      <c r="J53" s="145">
        <v>50000</v>
      </c>
      <c r="K53" s="365">
        <v>100000</v>
      </c>
      <c r="L53" s="365">
        <v>110000</v>
      </c>
      <c r="M53" s="365">
        <v>120000</v>
      </c>
    </row>
    <row r="54" spans="1:13" ht="54">
      <c r="A54" s="198">
        <v>10</v>
      </c>
      <c r="B54" s="199" t="s">
        <v>246</v>
      </c>
      <c r="C54" s="199" t="s">
        <v>201</v>
      </c>
      <c r="D54" s="102"/>
      <c r="E54" s="200" t="s">
        <v>14</v>
      </c>
      <c r="F54" s="201" t="s">
        <v>57</v>
      </c>
      <c r="G54" s="56">
        <v>34650</v>
      </c>
      <c r="H54" s="56">
        <v>8617.41</v>
      </c>
      <c r="I54" s="56">
        <v>34650</v>
      </c>
      <c r="J54" s="145">
        <v>42840</v>
      </c>
      <c r="K54" s="365">
        <v>85680</v>
      </c>
      <c r="L54" s="365">
        <v>102816</v>
      </c>
      <c r="M54" s="365">
        <v>128520</v>
      </c>
    </row>
    <row r="55" spans="1:13" ht="27">
      <c r="A55" s="198">
        <v>10</v>
      </c>
      <c r="B55" s="199" t="s">
        <v>246</v>
      </c>
      <c r="C55" s="199" t="s">
        <v>201</v>
      </c>
      <c r="D55" s="102"/>
      <c r="E55" s="200" t="s">
        <v>0</v>
      </c>
      <c r="F55" s="201" t="s">
        <v>58</v>
      </c>
      <c r="G55" s="56">
        <v>19030</v>
      </c>
      <c r="H55" s="56">
        <v>10586.7</v>
      </c>
      <c r="I55" s="56">
        <v>19030</v>
      </c>
      <c r="J55" s="145">
        <v>23320</v>
      </c>
      <c r="K55" s="365">
        <v>23320</v>
      </c>
      <c r="L55" s="365">
        <v>31800</v>
      </c>
      <c r="M55" s="365">
        <v>37100</v>
      </c>
    </row>
    <row r="56" spans="1:13" ht="40.5">
      <c r="A56" s="198">
        <v>10</v>
      </c>
      <c r="B56" s="199" t="s">
        <v>246</v>
      </c>
      <c r="C56" s="199" t="s">
        <v>201</v>
      </c>
      <c r="D56" s="102"/>
      <c r="E56" s="200" t="s">
        <v>17</v>
      </c>
      <c r="F56" s="201" t="s">
        <v>59</v>
      </c>
      <c r="G56" s="56">
        <v>132886</v>
      </c>
      <c r="H56" s="56">
        <v>88800.4</v>
      </c>
      <c r="I56" s="56">
        <v>132886</v>
      </c>
      <c r="J56" s="145">
        <v>164340.1</v>
      </c>
      <c r="K56" s="365">
        <v>261891.5</v>
      </c>
      <c r="L56" s="365">
        <v>282037</v>
      </c>
      <c r="M56" s="365">
        <v>302182.5</v>
      </c>
    </row>
    <row r="57" spans="1:13" ht="27">
      <c r="A57" s="198">
        <v>10</v>
      </c>
      <c r="B57" s="199" t="s">
        <v>246</v>
      </c>
      <c r="C57" s="199" t="s">
        <v>201</v>
      </c>
      <c r="D57" s="102"/>
      <c r="E57" s="200" t="s">
        <v>19</v>
      </c>
      <c r="F57" s="201" t="s">
        <v>60</v>
      </c>
      <c r="G57" s="56">
        <v>242500</v>
      </c>
      <c r="H57" s="56">
        <v>146645.4</v>
      </c>
      <c r="I57" s="56">
        <v>207500</v>
      </c>
      <c r="J57" s="145">
        <v>207500</v>
      </c>
      <c r="K57" s="365">
        <v>207500</v>
      </c>
      <c r="L57" s="365">
        <v>228100</v>
      </c>
      <c r="M57" s="365">
        <v>228100</v>
      </c>
    </row>
    <row r="58" spans="1:13" ht="27">
      <c r="A58" s="198">
        <v>10</v>
      </c>
      <c r="B58" s="199" t="s">
        <v>246</v>
      </c>
      <c r="C58" s="199" t="s">
        <v>201</v>
      </c>
      <c r="D58" s="102"/>
      <c r="E58" s="200" t="s">
        <v>50</v>
      </c>
      <c r="F58" s="201" t="s">
        <v>61</v>
      </c>
      <c r="G58" s="56">
        <v>605308.80000000005</v>
      </c>
      <c r="H58" s="56">
        <v>192842.2</v>
      </c>
      <c r="I58" s="56">
        <v>605308.80000000005</v>
      </c>
      <c r="J58" s="145">
        <v>605308.80000000005</v>
      </c>
      <c r="K58" s="365">
        <v>630530</v>
      </c>
      <c r="L58" s="365">
        <v>655751.19999999995</v>
      </c>
      <c r="M58" s="365">
        <v>655751.19999999995</v>
      </c>
    </row>
    <row r="59" spans="1:13" ht="27">
      <c r="A59" s="198">
        <v>11</v>
      </c>
      <c r="B59" s="199" t="s">
        <v>246</v>
      </c>
      <c r="C59" s="199" t="s">
        <v>201</v>
      </c>
      <c r="D59" s="102"/>
      <c r="E59" s="200" t="s">
        <v>339</v>
      </c>
      <c r="F59" s="201" t="s">
        <v>340</v>
      </c>
      <c r="G59" s="56">
        <v>30125</v>
      </c>
      <c r="H59" s="56">
        <v>0</v>
      </c>
      <c r="I59" s="56">
        <v>0</v>
      </c>
      <c r="J59" s="56">
        <v>0</v>
      </c>
      <c r="K59" s="364">
        <v>0</v>
      </c>
      <c r="L59" s="364">
        <v>0</v>
      </c>
      <c r="M59" s="364">
        <v>0</v>
      </c>
    </row>
    <row r="60" spans="1:13" ht="40.5">
      <c r="A60" s="198">
        <v>10</v>
      </c>
      <c r="B60" s="199" t="s">
        <v>246</v>
      </c>
      <c r="C60" s="199" t="s">
        <v>201</v>
      </c>
      <c r="D60" s="102"/>
      <c r="E60" s="200" t="s">
        <v>62</v>
      </c>
      <c r="F60" s="201" t="s">
        <v>63</v>
      </c>
      <c r="G60" s="56">
        <v>57750</v>
      </c>
      <c r="H60" s="56">
        <v>23863.91</v>
      </c>
      <c r="I60" s="56">
        <v>57750</v>
      </c>
      <c r="J60" s="145">
        <v>71400</v>
      </c>
      <c r="K60" s="365">
        <v>71400</v>
      </c>
      <c r="L60" s="365">
        <v>71400</v>
      </c>
      <c r="M60" s="365">
        <v>71400</v>
      </c>
    </row>
    <row r="61" spans="1:13" ht="54">
      <c r="A61" s="198">
        <v>10</v>
      </c>
      <c r="B61" s="199" t="s">
        <v>246</v>
      </c>
      <c r="C61" s="199" t="s">
        <v>201</v>
      </c>
      <c r="D61" s="102"/>
      <c r="E61" s="200" t="s">
        <v>64</v>
      </c>
      <c r="F61" s="201" t="s">
        <v>65</v>
      </c>
      <c r="G61" s="56">
        <v>242000</v>
      </c>
      <c r="H61" s="56">
        <v>349746.17</v>
      </c>
      <c r="I61" s="56">
        <v>363000</v>
      </c>
      <c r="J61" s="145">
        <v>448800</v>
      </c>
      <c r="K61" s="365">
        <v>448800</v>
      </c>
      <c r="L61" s="365">
        <v>448800</v>
      </c>
      <c r="M61" s="365">
        <v>448800</v>
      </c>
    </row>
    <row r="62" spans="1:13" ht="40.5">
      <c r="A62" s="198">
        <v>10</v>
      </c>
      <c r="B62" s="199" t="s">
        <v>246</v>
      </c>
      <c r="C62" s="199" t="s">
        <v>201</v>
      </c>
      <c r="D62" s="102"/>
      <c r="E62" s="200" t="s">
        <v>66</v>
      </c>
      <c r="F62" s="201" t="s">
        <v>67</v>
      </c>
      <c r="G62" s="56">
        <v>63556.2</v>
      </c>
      <c r="H62" s="56">
        <v>43318.76</v>
      </c>
      <c r="I62" s="56">
        <v>113454</v>
      </c>
      <c r="J62" s="145">
        <v>129054</v>
      </c>
      <c r="K62" s="365">
        <v>164302.5</v>
      </c>
      <c r="L62" s="365">
        <v>197163</v>
      </c>
      <c r="M62" s="365">
        <v>230023.5</v>
      </c>
    </row>
    <row r="63" spans="1:13" ht="27">
      <c r="A63" s="198">
        <v>10</v>
      </c>
      <c r="B63" s="199" t="s">
        <v>246</v>
      </c>
      <c r="C63" s="199" t="s">
        <v>201</v>
      </c>
      <c r="D63" s="102"/>
      <c r="E63" s="200" t="s">
        <v>68</v>
      </c>
      <c r="F63" s="201" t="s">
        <v>69</v>
      </c>
      <c r="G63" s="56">
        <v>90000</v>
      </c>
      <c r="H63" s="56">
        <v>126074.06</v>
      </c>
      <c r="I63" s="56">
        <v>90000</v>
      </c>
      <c r="J63" s="145">
        <v>90000</v>
      </c>
      <c r="K63" s="365">
        <v>150000</v>
      </c>
      <c r="L63" s="365">
        <v>225000</v>
      </c>
      <c r="M63" s="365">
        <v>300000</v>
      </c>
    </row>
    <row r="64" spans="1:13" ht="27">
      <c r="A64" s="198">
        <v>10</v>
      </c>
      <c r="B64" s="199" t="s">
        <v>246</v>
      </c>
      <c r="C64" s="199" t="s">
        <v>201</v>
      </c>
      <c r="D64" s="102"/>
      <c r="E64" s="200" t="s">
        <v>70</v>
      </c>
      <c r="F64" s="201" t="s">
        <v>71</v>
      </c>
      <c r="G64" s="56">
        <v>50000</v>
      </c>
      <c r="H64" s="56">
        <v>630913.03</v>
      </c>
      <c r="I64" s="56">
        <v>70000</v>
      </c>
      <c r="J64" s="145">
        <v>510000</v>
      </c>
      <c r="K64" s="365">
        <v>575600</v>
      </c>
      <c r="L64" s="365">
        <v>690720</v>
      </c>
      <c r="M64" s="365">
        <v>805840</v>
      </c>
    </row>
    <row r="65" spans="1:13">
      <c r="A65" s="207"/>
      <c r="B65" s="208"/>
      <c r="C65" s="208"/>
      <c r="D65" s="207">
        <v>1098</v>
      </c>
      <c r="E65" s="208"/>
      <c r="F65" s="209" t="s">
        <v>73</v>
      </c>
      <c r="G65" s="210">
        <f t="shared" ref="G65:M65" si="16">SUM(G66:G69)</f>
        <v>1060000</v>
      </c>
      <c r="H65" s="210">
        <f t="shared" si="16"/>
        <v>3723422.45</v>
      </c>
      <c r="I65" s="210">
        <f t="shared" si="16"/>
        <v>3500000</v>
      </c>
      <c r="J65" s="211">
        <f t="shared" si="16"/>
        <v>4023056</v>
      </c>
      <c r="K65" s="362">
        <f t="shared" si="16"/>
        <v>1790614.2</v>
      </c>
      <c r="L65" s="362">
        <f t="shared" si="16"/>
        <v>1620160</v>
      </c>
      <c r="M65" s="362">
        <f t="shared" si="16"/>
        <v>1620200</v>
      </c>
    </row>
    <row r="66" spans="1:13" ht="27">
      <c r="A66" s="198" t="s">
        <v>202</v>
      </c>
      <c r="B66" s="199" t="s">
        <v>201</v>
      </c>
      <c r="C66" s="199" t="s">
        <v>201</v>
      </c>
      <c r="D66" s="102"/>
      <c r="E66" s="200" t="s">
        <v>9</v>
      </c>
      <c r="F66" s="201" t="s">
        <v>105</v>
      </c>
      <c r="G66" s="56">
        <v>560000</v>
      </c>
      <c r="H66" s="56">
        <v>1823422.45</v>
      </c>
      <c r="I66" s="56">
        <v>3000000</v>
      </c>
      <c r="J66" s="145">
        <v>3000454</v>
      </c>
      <c r="K66" s="365">
        <v>0</v>
      </c>
      <c r="L66" s="365">
        <v>0</v>
      </c>
      <c r="M66" s="365">
        <v>0</v>
      </c>
    </row>
    <row r="67" spans="1:13" ht="45.75" customHeight="1">
      <c r="A67" s="198">
        <v>10</v>
      </c>
      <c r="B67" s="199" t="s">
        <v>202</v>
      </c>
      <c r="C67" s="199" t="s">
        <v>201</v>
      </c>
      <c r="D67" s="102"/>
      <c r="E67" s="200" t="s">
        <v>14</v>
      </c>
      <c r="F67" s="201" t="s">
        <v>74</v>
      </c>
      <c r="G67" s="55">
        <v>500000</v>
      </c>
      <c r="H67" s="55">
        <v>0</v>
      </c>
      <c r="I67" s="55">
        <v>500000</v>
      </c>
      <c r="J67" s="212">
        <v>500000</v>
      </c>
      <c r="K67" s="363">
        <v>500000</v>
      </c>
      <c r="L67" s="363">
        <v>500000</v>
      </c>
      <c r="M67" s="363">
        <v>500000</v>
      </c>
    </row>
    <row r="68" spans="1:13" ht="32.25" customHeight="1">
      <c r="A68" s="198">
        <v>10</v>
      </c>
      <c r="B68" s="199" t="s">
        <v>202</v>
      </c>
      <c r="C68" s="199" t="s">
        <v>201</v>
      </c>
      <c r="D68" s="102"/>
      <c r="E68" s="200" t="s">
        <v>0</v>
      </c>
      <c r="F68" s="201" t="s">
        <v>155</v>
      </c>
      <c r="G68" s="56">
        <v>0</v>
      </c>
      <c r="H68" s="56">
        <v>1900000</v>
      </c>
      <c r="I68" s="56">
        <v>0</v>
      </c>
      <c r="J68" s="145">
        <v>602</v>
      </c>
      <c r="K68" s="365">
        <v>0</v>
      </c>
      <c r="L68" s="365">
        <v>0</v>
      </c>
      <c r="M68" s="365">
        <v>0</v>
      </c>
    </row>
    <row r="69" spans="1:13" ht="27">
      <c r="A69" s="198" t="s">
        <v>202</v>
      </c>
      <c r="B69" s="199" t="s">
        <v>201</v>
      </c>
      <c r="C69" s="199" t="s">
        <v>201</v>
      </c>
      <c r="D69" s="102"/>
      <c r="E69" s="102">
        <v>21001</v>
      </c>
      <c r="F69" s="270" t="s">
        <v>317</v>
      </c>
      <c r="G69" s="55">
        <v>0</v>
      </c>
      <c r="H69" s="55">
        <v>0</v>
      </c>
      <c r="I69" s="55"/>
      <c r="J69" s="212">
        <v>522000</v>
      </c>
      <c r="K69" s="363">
        <v>1290614.2</v>
      </c>
      <c r="L69" s="363">
        <v>1120160</v>
      </c>
      <c r="M69" s="363">
        <v>1120200</v>
      </c>
    </row>
    <row r="70" spans="1:13">
      <c r="A70" s="207"/>
      <c r="B70" s="208"/>
      <c r="C70" s="208"/>
      <c r="D70" s="207">
        <v>1102</v>
      </c>
      <c r="E70" s="208"/>
      <c r="F70" s="209" t="s">
        <v>115</v>
      </c>
      <c r="G70" s="210">
        <f t="shared" ref="G70:M70" si="17">SUM(G71:G79)</f>
        <v>312081240.41799998</v>
      </c>
      <c r="H70" s="210">
        <f t="shared" si="17"/>
        <v>320657811.52999997</v>
      </c>
      <c r="I70" s="210">
        <f t="shared" si="17"/>
        <v>351652431.30000001</v>
      </c>
      <c r="J70" s="211">
        <f t="shared" si="17"/>
        <v>357993185.59999996</v>
      </c>
      <c r="K70" s="362">
        <f t="shared" si="17"/>
        <v>404258248</v>
      </c>
      <c r="L70" s="362">
        <f t="shared" si="17"/>
        <v>444568282.39999998</v>
      </c>
      <c r="M70" s="362">
        <f t="shared" si="17"/>
        <v>485845920.40000004</v>
      </c>
    </row>
    <row r="71" spans="1:13" ht="40.5">
      <c r="A71" s="198">
        <v>10</v>
      </c>
      <c r="B71" s="199" t="s">
        <v>199</v>
      </c>
      <c r="C71" s="199" t="s">
        <v>200</v>
      </c>
      <c r="D71" s="102"/>
      <c r="E71" s="200" t="s">
        <v>3</v>
      </c>
      <c r="F71" s="201" t="s">
        <v>94</v>
      </c>
      <c r="G71" s="55">
        <v>79400</v>
      </c>
      <c r="H71" s="55">
        <v>46435</v>
      </c>
      <c r="I71" s="274">
        <v>72400</v>
      </c>
      <c r="J71" s="213">
        <v>72400</v>
      </c>
      <c r="K71" s="367">
        <v>87000</v>
      </c>
      <c r="L71" s="367">
        <v>87000</v>
      </c>
      <c r="M71" s="367">
        <v>87000</v>
      </c>
    </row>
    <row r="72" spans="1:13" ht="27">
      <c r="A72" s="198">
        <v>10</v>
      </c>
      <c r="B72" s="199" t="s">
        <v>199</v>
      </c>
      <c r="C72" s="199" t="s">
        <v>200</v>
      </c>
      <c r="D72" s="102"/>
      <c r="E72" s="200" t="s">
        <v>2</v>
      </c>
      <c r="F72" s="201" t="s">
        <v>95</v>
      </c>
      <c r="G72" s="55">
        <v>1546107.5</v>
      </c>
      <c r="H72" s="55">
        <v>1395682.3</v>
      </c>
      <c r="I72" s="274">
        <v>1374782.2</v>
      </c>
      <c r="J72" s="213">
        <v>1374853.2</v>
      </c>
      <c r="K72" s="367">
        <v>1324450.8</v>
      </c>
      <c r="L72" s="367">
        <v>1193381.8999999999</v>
      </c>
      <c r="M72" s="367">
        <v>835367.3</v>
      </c>
    </row>
    <row r="73" spans="1:13">
      <c r="A73" s="198">
        <v>10</v>
      </c>
      <c r="B73" s="199" t="s">
        <v>199</v>
      </c>
      <c r="C73" s="199" t="s">
        <v>200</v>
      </c>
      <c r="D73" s="102"/>
      <c r="E73" s="200" t="s">
        <v>4</v>
      </c>
      <c r="F73" s="201" t="s">
        <v>96</v>
      </c>
      <c r="G73" s="55">
        <v>634.29999999999995</v>
      </c>
      <c r="H73" s="55">
        <v>490</v>
      </c>
      <c r="I73" s="274">
        <v>600</v>
      </c>
      <c r="J73" s="213">
        <v>588</v>
      </c>
      <c r="K73" s="367">
        <v>1080</v>
      </c>
      <c r="L73" s="367">
        <v>1080</v>
      </c>
      <c r="M73" s="367">
        <v>1080</v>
      </c>
    </row>
    <row r="74" spans="1:13">
      <c r="A74" s="198">
        <v>10</v>
      </c>
      <c r="B74" s="199" t="s">
        <v>199</v>
      </c>
      <c r="C74" s="199" t="s">
        <v>200</v>
      </c>
      <c r="D74" s="102"/>
      <c r="E74" s="200" t="s">
        <v>5</v>
      </c>
      <c r="F74" s="201" t="s">
        <v>97</v>
      </c>
      <c r="G74" s="56">
        <v>9923.5</v>
      </c>
      <c r="H74" s="56">
        <v>9923.5</v>
      </c>
      <c r="I74" s="214">
        <v>9923.5</v>
      </c>
      <c r="J74" s="215">
        <v>9923.5</v>
      </c>
      <c r="K74" s="366">
        <v>0</v>
      </c>
      <c r="L74" s="366">
        <v>0</v>
      </c>
      <c r="M74" s="366">
        <v>0</v>
      </c>
    </row>
    <row r="75" spans="1:13" ht="27">
      <c r="A75" s="198">
        <v>10</v>
      </c>
      <c r="B75" s="199" t="s">
        <v>200</v>
      </c>
      <c r="C75" s="199" t="s">
        <v>201</v>
      </c>
      <c r="D75" s="102"/>
      <c r="E75" s="200" t="s">
        <v>9</v>
      </c>
      <c r="F75" s="201" t="s">
        <v>13</v>
      </c>
      <c r="G75" s="55">
        <v>27510488.699999999</v>
      </c>
      <c r="H75" s="55">
        <v>27623759.199999999</v>
      </c>
      <c r="I75" s="274">
        <v>30133718.5</v>
      </c>
      <c r="J75" s="358">
        <v>31322609.5</v>
      </c>
      <c r="K75" s="368">
        <f>34902796+10962</f>
        <v>34913758</v>
      </c>
      <c r="L75" s="368">
        <f>39694748+6642</f>
        <v>39701390</v>
      </c>
      <c r="M75" s="368">
        <f>44866862+2160</f>
        <v>44869022</v>
      </c>
    </row>
    <row r="76" spans="1:13" ht="27">
      <c r="A76" s="198">
        <v>10</v>
      </c>
      <c r="B76" s="199" t="s">
        <v>200</v>
      </c>
      <c r="C76" s="199" t="s">
        <v>201</v>
      </c>
      <c r="D76" s="102"/>
      <c r="E76" s="200" t="s">
        <v>14</v>
      </c>
      <c r="F76" s="201" t="s">
        <v>15</v>
      </c>
      <c r="G76" s="55">
        <v>559085.69999999995</v>
      </c>
      <c r="H76" s="55">
        <v>561357</v>
      </c>
      <c r="I76" s="274">
        <v>621960</v>
      </c>
      <c r="J76" s="358">
        <v>621960</v>
      </c>
      <c r="K76" s="368">
        <f>668964+6426</f>
        <v>675390</v>
      </c>
      <c r="L76" s="368">
        <f>714000+3660</f>
        <v>717660</v>
      </c>
      <c r="M76" s="368">
        <f>752460+1134</f>
        <v>753594</v>
      </c>
    </row>
    <row r="77" spans="1:13">
      <c r="A77" s="198">
        <v>10</v>
      </c>
      <c r="B77" s="199" t="s">
        <v>200</v>
      </c>
      <c r="C77" s="199" t="s">
        <v>201</v>
      </c>
      <c r="D77" s="102"/>
      <c r="E77" s="200" t="s">
        <v>0</v>
      </c>
      <c r="F77" s="201" t="s">
        <v>16</v>
      </c>
      <c r="G77" s="55">
        <v>222863933.41800001</v>
      </c>
      <c r="H77" s="55">
        <v>220212475.40000001</v>
      </c>
      <c r="I77" s="274">
        <f>246472032.3</f>
        <v>246472032.30000001</v>
      </c>
      <c r="J77" s="358">
        <v>246295802.19999999</v>
      </c>
      <c r="K77" s="368">
        <f>273514748+4703563</f>
        <v>278218311</v>
      </c>
      <c r="L77" s="368">
        <f>304277337+5225722</f>
        <v>309503059</v>
      </c>
      <c r="M77" s="368">
        <f>335627826+5757725</f>
        <v>341385551</v>
      </c>
    </row>
    <row r="78" spans="1:13">
      <c r="A78" s="198">
        <v>10</v>
      </c>
      <c r="B78" s="199" t="s">
        <v>200</v>
      </c>
      <c r="C78" s="199" t="s">
        <v>201</v>
      </c>
      <c r="D78" s="102"/>
      <c r="E78" s="200" t="s">
        <v>17</v>
      </c>
      <c r="F78" s="201" t="s">
        <v>18</v>
      </c>
      <c r="G78" s="55">
        <v>2732055.5</v>
      </c>
      <c r="H78" s="55">
        <v>2780572.5</v>
      </c>
      <c r="I78" s="274">
        <v>2959458.6</v>
      </c>
      <c r="J78" s="213">
        <v>2985401.2</v>
      </c>
      <c r="K78" s="367">
        <v>3009924.2</v>
      </c>
      <c r="L78" s="367">
        <v>3034961.5</v>
      </c>
      <c r="M78" s="367">
        <v>3068068.1</v>
      </c>
    </row>
    <row r="79" spans="1:13">
      <c r="A79" s="198">
        <v>10</v>
      </c>
      <c r="B79" s="199" t="s">
        <v>200</v>
      </c>
      <c r="C79" s="199" t="s">
        <v>201</v>
      </c>
      <c r="D79" s="102"/>
      <c r="E79" s="200" t="s">
        <v>19</v>
      </c>
      <c r="F79" s="201" t="s">
        <v>20</v>
      </c>
      <c r="G79" s="55">
        <v>56779611.799999997</v>
      </c>
      <c r="H79" s="55">
        <v>68027116.629999995</v>
      </c>
      <c r="I79" s="274">
        <v>70007556.200000003</v>
      </c>
      <c r="J79" s="213">
        <v>75309648</v>
      </c>
      <c r="K79" s="367">
        <v>86028334</v>
      </c>
      <c r="L79" s="367">
        <v>90329750</v>
      </c>
      <c r="M79" s="367">
        <v>94846238</v>
      </c>
    </row>
    <row r="80" spans="1:13" ht="42.75">
      <c r="A80" s="207"/>
      <c r="B80" s="208"/>
      <c r="C80" s="208"/>
      <c r="D80" s="207">
        <v>1117</v>
      </c>
      <c r="E80" s="208"/>
      <c r="F80" s="209" t="s">
        <v>137</v>
      </c>
      <c r="G80" s="210">
        <f t="shared" ref="G80:J80" si="18">SUM(G81:G87)</f>
        <v>5546933.7999999998</v>
      </c>
      <c r="H80" s="210">
        <f t="shared" si="18"/>
        <v>5370852.0699999994</v>
      </c>
      <c r="I80" s="210">
        <f t="shared" si="18"/>
        <v>5625107.1969999997</v>
      </c>
      <c r="J80" s="211">
        <f t="shared" si="18"/>
        <v>5529128.2000000011</v>
      </c>
      <c r="K80" s="362">
        <f t="shared" ref="K80:M80" si="19">SUM(K81:K87)</f>
        <v>6858208.9704200961</v>
      </c>
      <c r="L80" s="362">
        <f t="shared" si="19"/>
        <v>6916421.0511560962</v>
      </c>
      <c r="M80" s="362">
        <f t="shared" si="19"/>
        <v>6879182.9511560956</v>
      </c>
    </row>
    <row r="81" spans="1:13" ht="40.5">
      <c r="A81" s="198">
        <v>10</v>
      </c>
      <c r="B81" s="199" t="s">
        <v>199</v>
      </c>
      <c r="C81" s="199" t="s">
        <v>201</v>
      </c>
      <c r="D81" s="102"/>
      <c r="E81" s="200" t="s">
        <v>3</v>
      </c>
      <c r="F81" s="201" t="s">
        <v>149</v>
      </c>
      <c r="G81" s="56">
        <v>2745559.8</v>
      </c>
      <c r="H81" s="56">
        <v>2680303.88</v>
      </c>
      <c r="I81" s="56">
        <v>2786743.1969999997</v>
      </c>
      <c r="J81" s="145">
        <v>2730788</v>
      </c>
      <c r="K81" s="365">
        <v>2932469.3139999998</v>
      </c>
      <c r="L81" s="365">
        <v>2977215.514</v>
      </c>
      <c r="M81" s="365">
        <v>2992413.514</v>
      </c>
    </row>
    <row r="82" spans="1:13" ht="27">
      <c r="A82" s="198">
        <v>10</v>
      </c>
      <c r="B82" s="199" t="s">
        <v>199</v>
      </c>
      <c r="C82" s="199" t="s">
        <v>201</v>
      </c>
      <c r="D82" s="102"/>
      <c r="E82" s="200" t="s">
        <v>2</v>
      </c>
      <c r="F82" s="201" t="s">
        <v>79</v>
      </c>
      <c r="G82" s="55">
        <v>2466002.2999999998</v>
      </c>
      <c r="H82" s="55">
        <v>2366399.89</v>
      </c>
      <c r="I82" s="56">
        <v>2502992.2999999998</v>
      </c>
      <c r="J82" s="213">
        <v>2462006.9</v>
      </c>
      <c r="K82" s="365">
        <v>2556524.7564200955</v>
      </c>
      <c r="L82" s="365">
        <v>2569990.6371560954</v>
      </c>
      <c r="M82" s="365">
        <v>2551234.5371560953</v>
      </c>
    </row>
    <row r="83" spans="1:13">
      <c r="A83" s="198">
        <v>10</v>
      </c>
      <c r="B83" s="199" t="s">
        <v>199</v>
      </c>
      <c r="C83" s="199" t="s">
        <v>200</v>
      </c>
      <c r="D83" s="102"/>
      <c r="E83" s="200" t="s">
        <v>4</v>
      </c>
      <c r="F83" s="201" t="s">
        <v>98</v>
      </c>
      <c r="G83" s="56">
        <v>21327.4</v>
      </c>
      <c r="H83" s="56">
        <v>10104</v>
      </c>
      <c r="I83" s="56">
        <v>21327.4</v>
      </c>
      <c r="J83" s="145">
        <v>21327.4</v>
      </c>
      <c r="K83" s="365">
        <v>21327.4</v>
      </c>
      <c r="L83" s="365">
        <v>21327.4</v>
      </c>
      <c r="M83" s="365">
        <v>21327.4</v>
      </c>
    </row>
    <row r="84" spans="1:13" ht="40.5">
      <c r="A84" s="198">
        <v>10</v>
      </c>
      <c r="B84" s="199" t="s">
        <v>199</v>
      </c>
      <c r="C84" s="199" t="s">
        <v>200</v>
      </c>
      <c r="D84" s="102"/>
      <c r="E84" s="200" t="s">
        <v>5</v>
      </c>
      <c r="F84" s="201" t="s">
        <v>99</v>
      </c>
      <c r="G84" s="56">
        <v>314044.3</v>
      </c>
      <c r="H84" s="56">
        <v>314044.3</v>
      </c>
      <c r="I84" s="56">
        <v>314044.3</v>
      </c>
      <c r="J84" s="145">
        <v>315005.90000000002</v>
      </c>
      <c r="K84" s="364">
        <v>386636.9</v>
      </c>
      <c r="L84" s="364">
        <v>386636.9</v>
      </c>
      <c r="M84" s="364">
        <v>386636.9</v>
      </c>
    </row>
    <row r="85" spans="1:13">
      <c r="A85" s="198">
        <v>10</v>
      </c>
      <c r="B85" s="199" t="s">
        <v>199</v>
      </c>
      <c r="C85" s="199" t="s">
        <v>200</v>
      </c>
      <c r="D85" s="102"/>
      <c r="E85" s="102">
        <v>11007</v>
      </c>
      <c r="F85" s="201" t="s">
        <v>315</v>
      </c>
      <c r="G85" s="56">
        <v>0</v>
      </c>
      <c r="H85" s="56">
        <v>0</v>
      </c>
      <c r="I85" s="56">
        <v>0</v>
      </c>
      <c r="J85" s="145">
        <v>0</v>
      </c>
      <c r="K85" s="366">
        <v>9923.5</v>
      </c>
      <c r="L85" s="366">
        <v>9923.5</v>
      </c>
      <c r="M85" s="366">
        <v>9923.5</v>
      </c>
    </row>
    <row r="86" spans="1:13" ht="40.5">
      <c r="A86" s="198">
        <v>10</v>
      </c>
      <c r="B86" s="199" t="s">
        <v>199</v>
      </c>
      <c r="C86" s="199" t="s">
        <v>200</v>
      </c>
      <c r="D86" s="102"/>
      <c r="E86" s="200" t="s">
        <v>29</v>
      </c>
      <c r="F86" s="201" t="s">
        <v>78</v>
      </c>
      <c r="G86" s="56">
        <v>0</v>
      </c>
      <c r="H86" s="56">
        <v>0</v>
      </c>
      <c r="I86" s="56">
        <v>0</v>
      </c>
      <c r="J86" s="145">
        <v>0</v>
      </c>
      <c r="K86" s="364">
        <v>820564.1</v>
      </c>
      <c r="L86" s="364">
        <v>820564.1</v>
      </c>
      <c r="M86" s="364">
        <v>820564.1</v>
      </c>
    </row>
    <row r="87" spans="1:13" ht="27">
      <c r="A87" s="198">
        <v>10</v>
      </c>
      <c r="B87" s="199" t="s">
        <v>199</v>
      </c>
      <c r="C87" s="199" t="s">
        <v>200</v>
      </c>
      <c r="D87" s="102"/>
      <c r="E87" s="200" t="s">
        <v>6</v>
      </c>
      <c r="F87" s="201" t="s">
        <v>318</v>
      </c>
      <c r="G87" s="56">
        <v>0</v>
      </c>
      <c r="H87" s="56">
        <v>0</v>
      </c>
      <c r="I87" s="56">
        <v>0</v>
      </c>
      <c r="J87" s="145">
        <v>0</v>
      </c>
      <c r="K87" s="364">
        <v>130763</v>
      </c>
      <c r="L87" s="364">
        <v>130763</v>
      </c>
      <c r="M87" s="364">
        <v>97083</v>
      </c>
    </row>
    <row r="88" spans="1:13">
      <c r="A88" s="207"/>
      <c r="B88" s="208"/>
      <c r="C88" s="208"/>
      <c r="D88" s="207">
        <v>1141</v>
      </c>
      <c r="E88" s="208"/>
      <c r="F88" s="209" t="s">
        <v>136</v>
      </c>
      <c r="G88" s="210">
        <f t="shared" ref="G88:J88" si="20">SUM(G89:G113)</f>
        <v>3464699.3016595901</v>
      </c>
      <c r="H88" s="211">
        <f>SUM(H89:H113)-H93-H95-H97-H100-H101-H102-H103</f>
        <v>2704981.52</v>
      </c>
      <c r="I88" s="211">
        <f t="shared" si="20"/>
        <v>3354715.2899999996</v>
      </c>
      <c r="J88" s="211">
        <f t="shared" si="20"/>
        <v>3441237.6</v>
      </c>
      <c r="K88" s="362">
        <f t="shared" ref="K88:M88" si="21">SUM(K89:K113)</f>
        <v>4545516.16</v>
      </c>
      <c r="L88" s="362">
        <f t="shared" si="21"/>
        <v>4771370.4519999996</v>
      </c>
      <c r="M88" s="362">
        <f t="shared" si="21"/>
        <v>4916025.4400000004</v>
      </c>
    </row>
    <row r="89" spans="1:13">
      <c r="A89" s="198">
        <v>10</v>
      </c>
      <c r="B89" s="199" t="s">
        <v>203</v>
      </c>
      <c r="C89" s="199" t="s">
        <v>201</v>
      </c>
      <c r="D89" s="102"/>
      <c r="E89" s="200" t="s">
        <v>3</v>
      </c>
      <c r="F89" s="201" t="s">
        <v>28</v>
      </c>
      <c r="G89" s="56">
        <v>2017270.6</v>
      </c>
      <c r="H89" s="56">
        <v>1888739.7</v>
      </c>
      <c r="I89" s="56">
        <v>2017270.6</v>
      </c>
      <c r="J89" s="145">
        <v>2017270.6</v>
      </c>
      <c r="K89" s="365">
        <v>1789930.9</v>
      </c>
      <c r="L89" s="365">
        <v>1789930.9</v>
      </c>
      <c r="M89" s="365">
        <v>1789930.9</v>
      </c>
    </row>
    <row r="90" spans="1:13" ht="54">
      <c r="A90" s="198">
        <v>10</v>
      </c>
      <c r="B90" s="199" t="s">
        <v>203</v>
      </c>
      <c r="C90" s="199" t="s">
        <v>201</v>
      </c>
      <c r="D90" s="102"/>
      <c r="E90" s="200" t="s">
        <v>2</v>
      </c>
      <c r="F90" s="201" t="s">
        <v>156</v>
      </c>
      <c r="G90" s="56">
        <v>23118.6</v>
      </c>
      <c r="H90" s="56">
        <v>23333.8</v>
      </c>
      <c r="I90" s="56">
        <v>0</v>
      </c>
      <c r="J90" s="145">
        <v>19603</v>
      </c>
      <c r="K90" s="365">
        <v>28427.8</v>
      </c>
      <c r="L90" s="365">
        <v>34090.400000000001</v>
      </c>
      <c r="M90" s="365">
        <v>39772.1</v>
      </c>
    </row>
    <row r="91" spans="1:13" ht="40.5" hidden="1" customHeight="1">
      <c r="A91" s="198">
        <v>10</v>
      </c>
      <c r="B91" s="199" t="s">
        <v>203</v>
      </c>
      <c r="C91" s="199" t="s">
        <v>201</v>
      </c>
      <c r="D91" s="102"/>
      <c r="E91" s="102">
        <v>11003</v>
      </c>
      <c r="F91" s="201" t="s">
        <v>316</v>
      </c>
      <c r="G91" s="56">
        <v>1440</v>
      </c>
      <c r="H91" s="56">
        <v>0</v>
      </c>
      <c r="I91" s="56">
        <v>1440</v>
      </c>
      <c r="J91" s="145">
        <v>0</v>
      </c>
      <c r="K91" s="365">
        <v>0</v>
      </c>
      <c r="L91" s="365">
        <v>0</v>
      </c>
      <c r="M91" s="365">
        <v>0</v>
      </c>
    </row>
    <row r="92" spans="1:13" ht="27">
      <c r="A92" s="198">
        <v>10</v>
      </c>
      <c r="B92" s="199" t="s">
        <v>203</v>
      </c>
      <c r="C92" s="199" t="s">
        <v>201</v>
      </c>
      <c r="D92" s="102"/>
      <c r="E92" s="102">
        <v>12007</v>
      </c>
      <c r="F92" s="201" t="s">
        <v>153</v>
      </c>
      <c r="G92" s="56">
        <v>0</v>
      </c>
      <c r="H92" s="56">
        <v>0</v>
      </c>
      <c r="I92" s="56">
        <v>1440</v>
      </c>
      <c r="J92" s="145">
        <v>1440</v>
      </c>
      <c r="K92" s="365">
        <v>44400</v>
      </c>
      <c r="L92" s="365">
        <v>74400</v>
      </c>
      <c r="M92" s="365">
        <v>104400</v>
      </c>
    </row>
    <row r="93" spans="1:13" ht="27" hidden="1" customHeight="1">
      <c r="A93" s="198">
        <v>10</v>
      </c>
      <c r="B93" s="199" t="s">
        <v>203</v>
      </c>
      <c r="C93" s="199" t="s">
        <v>201</v>
      </c>
      <c r="D93" s="102"/>
      <c r="E93" s="200" t="s">
        <v>5</v>
      </c>
      <c r="F93" s="201" t="s">
        <v>138</v>
      </c>
      <c r="G93" s="56">
        <v>237995.7</v>
      </c>
      <c r="H93" s="56">
        <v>211252.5</v>
      </c>
      <c r="I93" s="56">
        <v>0</v>
      </c>
      <c r="J93" s="145">
        <v>0</v>
      </c>
      <c r="K93" s="365">
        <v>0</v>
      </c>
      <c r="L93" s="365">
        <v>0</v>
      </c>
      <c r="M93" s="365">
        <v>0</v>
      </c>
    </row>
    <row r="94" spans="1:13">
      <c r="A94" s="198">
        <v>10</v>
      </c>
      <c r="B94" s="199" t="s">
        <v>203</v>
      </c>
      <c r="C94" s="199" t="s">
        <v>201</v>
      </c>
      <c r="D94" s="102"/>
      <c r="E94" s="200" t="s">
        <v>29</v>
      </c>
      <c r="F94" s="201" t="s">
        <v>30</v>
      </c>
      <c r="G94" s="56">
        <v>505105.6</v>
      </c>
      <c r="H94" s="56">
        <v>426398.4</v>
      </c>
      <c r="I94" s="56">
        <v>130057.4</v>
      </c>
      <c r="J94" s="145">
        <v>130057.4</v>
      </c>
      <c r="K94" s="365">
        <v>0</v>
      </c>
      <c r="L94" s="365">
        <v>0</v>
      </c>
      <c r="M94" s="365">
        <v>0</v>
      </c>
    </row>
    <row r="95" spans="1:13" ht="40.5" hidden="1" customHeight="1">
      <c r="A95" s="198">
        <v>10</v>
      </c>
      <c r="B95" s="199" t="s">
        <v>203</v>
      </c>
      <c r="C95" s="199" t="s">
        <v>201</v>
      </c>
      <c r="D95" s="102"/>
      <c r="E95" s="200" t="s">
        <v>6</v>
      </c>
      <c r="F95" s="201" t="s">
        <v>31</v>
      </c>
      <c r="G95" s="56">
        <v>74667.3</v>
      </c>
      <c r="H95" s="56">
        <v>74667.3</v>
      </c>
      <c r="I95" s="56">
        <v>0</v>
      </c>
      <c r="J95" s="145">
        <v>0</v>
      </c>
      <c r="K95" s="365">
        <v>0</v>
      </c>
      <c r="L95" s="365">
        <v>0</v>
      </c>
      <c r="M95" s="365">
        <v>0</v>
      </c>
    </row>
    <row r="96" spans="1:13" ht="27">
      <c r="A96" s="198">
        <v>10</v>
      </c>
      <c r="B96" s="199" t="s">
        <v>203</v>
      </c>
      <c r="C96" s="199" t="s">
        <v>201</v>
      </c>
      <c r="D96" s="102"/>
      <c r="E96" s="200" t="s">
        <v>7</v>
      </c>
      <c r="F96" s="201" t="s">
        <v>32</v>
      </c>
      <c r="G96" s="56">
        <v>34585.201659590406</v>
      </c>
      <c r="H96" s="56">
        <v>29734.1</v>
      </c>
      <c r="I96" s="56">
        <v>52772.5</v>
      </c>
      <c r="J96" s="145">
        <v>52772.6</v>
      </c>
      <c r="K96" s="365">
        <v>470886.1</v>
      </c>
      <c r="L96" s="365">
        <v>551924.5</v>
      </c>
      <c r="M96" s="365">
        <v>551924.5</v>
      </c>
    </row>
    <row r="97" spans="1:13" ht="27" hidden="1" customHeight="1">
      <c r="A97" s="198">
        <v>10</v>
      </c>
      <c r="B97" s="199" t="s">
        <v>203</v>
      </c>
      <c r="C97" s="199" t="s">
        <v>201</v>
      </c>
      <c r="D97" s="102"/>
      <c r="E97" s="200" t="s">
        <v>8</v>
      </c>
      <c r="F97" s="201" t="s">
        <v>33</v>
      </c>
      <c r="G97" s="56">
        <v>38111.9</v>
      </c>
      <c r="H97" s="56">
        <v>30569.07</v>
      </c>
      <c r="I97" s="56">
        <v>0</v>
      </c>
      <c r="J97" s="145">
        <v>0</v>
      </c>
      <c r="K97" s="365">
        <v>0</v>
      </c>
      <c r="L97" s="365">
        <v>0</v>
      </c>
      <c r="M97" s="365">
        <v>0</v>
      </c>
    </row>
    <row r="98" spans="1:13" ht="27">
      <c r="A98" s="198">
        <v>10</v>
      </c>
      <c r="B98" s="199" t="s">
        <v>203</v>
      </c>
      <c r="C98" s="199" t="s">
        <v>201</v>
      </c>
      <c r="D98" s="102"/>
      <c r="E98" s="200" t="s">
        <v>11</v>
      </c>
      <c r="F98" s="201" t="s">
        <v>34</v>
      </c>
      <c r="G98" s="56">
        <v>303590.19999999995</v>
      </c>
      <c r="H98" s="56">
        <v>223362.7</v>
      </c>
      <c r="I98" s="56">
        <v>545802.1</v>
      </c>
      <c r="J98" s="145">
        <v>545802.1</v>
      </c>
      <c r="K98" s="365">
        <v>692998.7</v>
      </c>
      <c r="L98" s="365">
        <v>692998.7</v>
      </c>
      <c r="M98" s="365">
        <v>692998.7</v>
      </c>
    </row>
    <row r="99" spans="1:13" ht="27">
      <c r="A99" s="198">
        <v>10</v>
      </c>
      <c r="B99" s="199" t="s">
        <v>199</v>
      </c>
      <c r="C99" s="199" t="s">
        <v>200</v>
      </c>
      <c r="D99" s="102"/>
      <c r="E99" s="200" t="s">
        <v>12</v>
      </c>
      <c r="F99" s="201" t="s">
        <v>139</v>
      </c>
      <c r="G99" s="56">
        <v>19068.599999999999</v>
      </c>
      <c r="H99" s="56">
        <v>8296.66</v>
      </c>
      <c r="I99" s="56">
        <v>38120</v>
      </c>
      <c r="J99" s="145">
        <v>40210.1</v>
      </c>
      <c r="K99" s="365">
        <v>40210.1</v>
      </c>
      <c r="L99" s="365">
        <v>40210.1</v>
      </c>
      <c r="M99" s="365">
        <v>40210.1</v>
      </c>
    </row>
    <row r="100" spans="1:13" ht="27" hidden="1" customHeight="1">
      <c r="A100" s="198">
        <v>10</v>
      </c>
      <c r="B100" s="199" t="s">
        <v>203</v>
      </c>
      <c r="C100" s="199" t="s">
        <v>201</v>
      </c>
      <c r="D100" s="102"/>
      <c r="E100" s="200" t="s">
        <v>35</v>
      </c>
      <c r="F100" s="201" t="s">
        <v>36</v>
      </c>
      <c r="G100" s="56">
        <v>7818.8</v>
      </c>
      <c r="H100" s="56">
        <v>4915.1000000000004</v>
      </c>
      <c r="I100" s="56">
        <v>0</v>
      </c>
      <c r="J100" s="145">
        <v>0</v>
      </c>
      <c r="K100" s="365">
        <v>0</v>
      </c>
      <c r="L100" s="365">
        <v>0</v>
      </c>
      <c r="M100" s="365">
        <v>0</v>
      </c>
    </row>
    <row r="101" spans="1:13" ht="40.5" hidden="1" customHeight="1">
      <c r="A101" s="198">
        <v>10</v>
      </c>
      <c r="B101" s="199" t="s">
        <v>203</v>
      </c>
      <c r="C101" s="199" t="s">
        <v>201</v>
      </c>
      <c r="D101" s="102"/>
      <c r="E101" s="200" t="s">
        <v>37</v>
      </c>
      <c r="F101" s="201" t="s">
        <v>38</v>
      </c>
      <c r="G101" s="56">
        <v>4444.5</v>
      </c>
      <c r="H101" s="56">
        <v>0</v>
      </c>
      <c r="I101" s="56">
        <v>0</v>
      </c>
      <c r="J101" s="145">
        <v>0</v>
      </c>
      <c r="K101" s="365">
        <v>0</v>
      </c>
      <c r="L101" s="365">
        <v>0</v>
      </c>
      <c r="M101" s="365">
        <v>0</v>
      </c>
    </row>
    <row r="102" spans="1:13" ht="27" hidden="1" customHeight="1">
      <c r="A102" s="198">
        <v>10</v>
      </c>
      <c r="B102" s="199" t="s">
        <v>203</v>
      </c>
      <c r="C102" s="199" t="s">
        <v>201</v>
      </c>
      <c r="D102" s="102"/>
      <c r="E102" s="200" t="s">
        <v>39</v>
      </c>
      <c r="F102" s="201" t="s">
        <v>40</v>
      </c>
      <c r="G102" s="56">
        <v>4888.8999999999996</v>
      </c>
      <c r="H102" s="56">
        <v>3666.6</v>
      </c>
      <c r="I102" s="56">
        <v>0</v>
      </c>
      <c r="J102" s="145">
        <v>0</v>
      </c>
      <c r="K102" s="365">
        <v>0</v>
      </c>
      <c r="L102" s="365">
        <v>0</v>
      </c>
      <c r="M102" s="365">
        <v>0</v>
      </c>
    </row>
    <row r="103" spans="1:13" ht="27" hidden="1" customHeight="1">
      <c r="A103" s="198">
        <v>10</v>
      </c>
      <c r="B103" s="199" t="s">
        <v>203</v>
      </c>
      <c r="C103" s="199" t="s">
        <v>201</v>
      </c>
      <c r="D103" s="102"/>
      <c r="E103" s="200" t="s">
        <v>41</v>
      </c>
      <c r="F103" s="201" t="s">
        <v>42</v>
      </c>
      <c r="G103" s="56">
        <v>7111.2</v>
      </c>
      <c r="H103" s="56">
        <v>4875.32</v>
      </c>
      <c r="I103" s="56">
        <v>0</v>
      </c>
      <c r="J103" s="145">
        <v>0</v>
      </c>
      <c r="K103" s="365">
        <v>0</v>
      </c>
      <c r="L103" s="365">
        <v>0</v>
      </c>
      <c r="M103" s="365">
        <v>0</v>
      </c>
    </row>
    <row r="104" spans="1:13" ht="40.5">
      <c r="A104" s="198">
        <v>10</v>
      </c>
      <c r="B104" s="199" t="s">
        <v>203</v>
      </c>
      <c r="C104" s="199" t="s">
        <v>201</v>
      </c>
      <c r="D104" s="102"/>
      <c r="E104" s="200" t="s">
        <v>9</v>
      </c>
      <c r="F104" s="201" t="s">
        <v>43</v>
      </c>
      <c r="G104" s="56">
        <v>5820</v>
      </c>
      <c r="H104" s="56">
        <v>3101</v>
      </c>
      <c r="I104" s="56">
        <v>2664</v>
      </c>
      <c r="J104" s="145">
        <v>2664</v>
      </c>
      <c r="K104" s="365">
        <v>6372</v>
      </c>
      <c r="L104" s="365">
        <v>6552</v>
      </c>
      <c r="M104" s="365">
        <v>6552</v>
      </c>
    </row>
    <row r="105" spans="1:13" ht="36" hidden="1" customHeight="1">
      <c r="A105" s="198">
        <v>10</v>
      </c>
      <c r="B105" s="199" t="s">
        <v>203</v>
      </c>
      <c r="C105" s="199" t="s">
        <v>201</v>
      </c>
      <c r="D105" s="102"/>
      <c r="E105" s="200" t="s">
        <v>14</v>
      </c>
      <c r="F105" s="201" t="s">
        <v>44</v>
      </c>
      <c r="G105" s="56">
        <v>24483.8</v>
      </c>
      <c r="H105" s="56">
        <v>33061.07</v>
      </c>
      <c r="I105" s="56">
        <v>0</v>
      </c>
      <c r="J105" s="145">
        <v>0</v>
      </c>
      <c r="K105" s="365">
        <v>0</v>
      </c>
      <c r="L105" s="365">
        <v>0</v>
      </c>
      <c r="M105" s="365">
        <v>0</v>
      </c>
    </row>
    <row r="106" spans="1:13" ht="40.5">
      <c r="A106" s="198">
        <v>10</v>
      </c>
      <c r="B106" s="199" t="s">
        <v>203</v>
      </c>
      <c r="C106" s="199" t="s">
        <v>201</v>
      </c>
      <c r="D106" s="102"/>
      <c r="E106" s="200" t="s">
        <v>0</v>
      </c>
      <c r="F106" s="201" t="s">
        <v>45</v>
      </c>
      <c r="G106" s="56">
        <v>600</v>
      </c>
      <c r="H106" s="56">
        <v>450</v>
      </c>
      <c r="I106" s="56">
        <v>200</v>
      </c>
      <c r="J106" s="145">
        <v>200</v>
      </c>
      <c r="K106" s="365">
        <v>30000</v>
      </c>
      <c r="L106" s="365">
        <v>27000</v>
      </c>
      <c r="M106" s="365">
        <v>24000</v>
      </c>
    </row>
    <row r="107" spans="1:13" ht="27">
      <c r="A107" s="198">
        <v>10</v>
      </c>
      <c r="B107" s="199" t="s">
        <v>203</v>
      </c>
      <c r="C107" s="199" t="s">
        <v>201</v>
      </c>
      <c r="D107" s="102"/>
      <c r="E107" s="200" t="s">
        <v>17</v>
      </c>
      <c r="F107" s="201" t="s">
        <v>46</v>
      </c>
      <c r="G107" s="56">
        <v>152828.4</v>
      </c>
      <c r="H107" s="56">
        <f>36959.07+30295.02</f>
        <v>67254.09</v>
      </c>
      <c r="I107" s="56">
        <v>152828.4</v>
      </c>
      <c r="J107" s="145">
        <v>168893.3</v>
      </c>
      <c r="K107" s="365">
        <v>302788.40000000002</v>
      </c>
      <c r="L107" s="365">
        <v>394359.2</v>
      </c>
      <c r="M107" s="365">
        <v>485930</v>
      </c>
    </row>
    <row r="108" spans="1:13" ht="27">
      <c r="A108" s="198">
        <v>10</v>
      </c>
      <c r="B108" s="199" t="s">
        <v>199</v>
      </c>
      <c r="C108" s="199" t="s">
        <v>200</v>
      </c>
      <c r="D108" s="102"/>
      <c r="E108" s="200" t="s">
        <v>19</v>
      </c>
      <c r="F108" s="201" t="s">
        <v>100</v>
      </c>
      <c r="G108" s="56">
        <v>1750</v>
      </c>
      <c r="H108" s="56">
        <v>1250</v>
      </c>
      <c r="I108" s="56">
        <v>1750</v>
      </c>
      <c r="J108" s="145">
        <v>1750</v>
      </c>
      <c r="K108" s="365">
        <v>1750</v>
      </c>
      <c r="L108" s="365">
        <v>1750</v>
      </c>
      <c r="M108" s="365">
        <v>1750</v>
      </c>
    </row>
    <row r="109" spans="1:13" ht="27">
      <c r="A109" s="198">
        <v>10</v>
      </c>
      <c r="B109" s="199" t="s">
        <v>203</v>
      </c>
      <c r="C109" s="199" t="s">
        <v>201</v>
      </c>
      <c r="D109" s="102"/>
      <c r="E109" s="102">
        <v>11015</v>
      </c>
      <c r="F109" s="201" t="s">
        <v>126</v>
      </c>
      <c r="G109" s="56">
        <v>0</v>
      </c>
      <c r="H109" s="56">
        <v>0</v>
      </c>
      <c r="I109" s="56">
        <v>10828.8</v>
      </c>
      <c r="J109" s="145">
        <v>13336.8</v>
      </c>
      <c r="K109" s="365">
        <v>13336.8</v>
      </c>
      <c r="L109" s="365">
        <v>13336.8</v>
      </c>
      <c r="M109" s="365">
        <v>13336.8</v>
      </c>
    </row>
    <row r="110" spans="1:13" ht="40.5">
      <c r="A110" s="198">
        <v>10</v>
      </c>
      <c r="B110" s="199" t="s">
        <v>203</v>
      </c>
      <c r="C110" s="199" t="s">
        <v>201</v>
      </c>
      <c r="D110" s="102"/>
      <c r="E110" s="102">
        <v>11016</v>
      </c>
      <c r="F110" s="201" t="s">
        <v>128</v>
      </c>
      <c r="G110" s="56">
        <v>0</v>
      </c>
      <c r="H110" s="56">
        <v>0</v>
      </c>
      <c r="I110" s="56">
        <v>54144</v>
      </c>
      <c r="J110" s="145">
        <v>66684.2</v>
      </c>
      <c r="K110" s="365">
        <v>66684.2</v>
      </c>
      <c r="L110" s="365">
        <v>66684.2</v>
      </c>
      <c r="M110" s="365">
        <v>66684.2</v>
      </c>
    </row>
    <row r="111" spans="1:13">
      <c r="A111" s="198">
        <v>10</v>
      </c>
      <c r="B111" s="199" t="s">
        <v>203</v>
      </c>
      <c r="C111" s="199" t="s">
        <v>201</v>
      </c>
      <c r="D111" s="102"/>
      <c r="E111" s="102">
        <v>12006</v>
      </c>
      <c r="F111" s="201" t="s">
        <v>127</v>
      </c>
      <c r="G111" s="56">
        <v>0</v>
      </c>
      <c r="H111" s="56">
        <v>0</v>
      </c>
      <c r="I111" s="56">
        <v>10000</v>
      </c>
      <c r="J111" s="145">
        <v>10000</v>
      </c>
      <c r="K111" s="365">
        <v>10000</v>
      </c>
      <c r="L111" s="365">
        <v>10000</v>
      </c>
      <c r="M111" s="365">
        <v>10000</v>
      </c>
    </row>
    <row r="112" spans="1:13">
      <c r="A112" s="198">
        <v>10</v>
      </c>
      <c r="B112" s="199" t="s">
        <v>203</v>
      </c>
      <c r="C112" s="199" t="s">
        <v>201</v>
      </c>
      <c r="D112" s="102"/>
      <c r="E112" s="102">
        <v>11018</v>
      </c>
      <c r="F112" s="201" t="s">
        <v>129</v>
      </c>
      <c r="G112" s="56">
        <v>0</v>
      </c>
      <c r="H112" s="56">
        <v>0</v>
      </c>
      <c r="I112" s="56">
        <v>236428.79999999999</v>
      </c>
      <c r="J112" s="145">
        <v>291187.8</v>
      </c>
      <c r="K112" s="365">
        <v>945718.7</v>
      </c>
      <c r="L112" s="365">
        <v>945718.7</v>
      </c>
      <c r="M112" s="365">
        <v>945718.7</v>
      </c>
    </row>
    <row r="113" spans="1:13" ht="40.5">
      <c r="A113" s="198">
        <v>10</v>
      </c>
      <c r="B113" s="199" t="s">
        <v>203</v>
      </c>
      <c r="C113" s="199" t="s">
        <v>201</v>
      </c>
      <c r="D113" s="102"/>
      <c r="E113" s="102">
        <v>12002</v>
      </c>
      <c r="F113" s="201" t="s">
        <v>157</v>
      </c>
      <c r="G113" s="56">
        <v>0</v>
      </c>
      <c r="H113" s="56">
        <v>0</v>
      </c>
      <c r="I113" s="56">
        <v>98968.69</v>
      </c>
      <c r="J113" s="145">
        <v>79365.7</v>
      </c>
      <c r="K113" s="365">
        <v>102012.46</v>
      </c>
      <c r="L113" s="365">
        <v>122414.952</v>
      </c>
      <c r="M113" s="365">
        <v>142817.44</v>
      </c>
    </row>
    <row r="114" spans="1:13">
      <c r="A114" s="207"/>
      <c r="B114" s="208"/>
      <c r="C114" s="208"/>
      <c r="D114" s="207">
        <v>1153</v>
      </c>
      <c r="E114" s="208"/>
      <c r="F114" s="209" t="s">
        <v>116</v>
      </c>
      <c r="G114" s="210">
        <f t="shared" ref="G114:I114" si="22">SUM(G115:G116)</f>
        <v>128341.5</v>
      </c>
      <c r="H114" s="210">
        <f t="shared" ref="H114" si="23">SUM(H115:H116)</f>
        <v>114651.20000000001</v>
      </c>
      <c r="I114" s="210">
        <f t="shared" si="22"/>
        <v>128341.5</v>
      </c>
      <c r="J114" s="211">
        <f t="shared" ref="J114:M114" si="24">SUM(J115:J116)</f>
        <v>128341.5</v>
      </c>
      <c r="K114" s="362">
        <f t="shared" si="24"/>
        <v>128341.5</v>
      </c>
      <c r="L114" s="362">
        <f t="shared" si="24"/>
        <v>128341.5</v>
      </c>
      <c r="M114" s="362">
        <f t="shared" si="24"/>
        <v>128341.5</v>
      </c>
    </row>
    <row r="115" spans="1:13" ht="40.5">
      <c r="A115" s="198">
        <v>10</v>
      </c>
      <c r="B115" s="199" t="s">
        <v>199</v>
      </c>
      <c r="C115" s="199" t="s">
        <v>200</v>
      </c>
      <c r="D115" s="102"/>
      <c r="E115" s="200" t="s">
        <v>3</v>
      </c>
      <c r="F115" s="201" t="s">
        <v>101</v>
      </c>
      <c r="G115" s="56">
        <v>104285.9</v>
      </c>
      <c r="H115" s="56">
        <v>92505.3</v>
      </c>
      <c r="I115" s="56">
        <v>104285.9</v>
      </c>
      <c r="J115" s="145">
        <v>104285.9</v>
      </c>
      <c r="K115" s="364">
        <v>104285.9</v>
      </c>
      <c r="L115" s="364">
        <v>104285.9</v>
      </c>
      <c r="M115" s="364">
        <v>104285.9</v>
      </c>
    </row>
    <row r="116" spans="1:13" ht="30" customHeight="1">
      <c r="A116" s="198">
        <v>10</v>
      </c>
      <c r="B116" s="199" t="s">
        <v>246</v>
      </c>
      <c r="C116" s="199" t="s">
        <v>201</v>
      </c>
      <c r="D116" s="102"/>
      <c r="E116" s="200" t="s">
        <v>2</v>
      </c>
      <c r="F116" s="201" t="s">
        <v>72</v>
      </c>
      <c r="G116" s="56">
        <v>24055.599999999999</v>
      </c>
      <c r="H116" s="56">
        <v>22145.9</v>
      </c>
      <c r="I116" s="56">
        <v>24055.599999999999</v>
      </c>
      <c r="J116" s="145">
        <v>24055.599999999999</v>
      </c>
      <c r="K116" s="364">
        <v>24055.599999999999</v>
      </c>
      <c r="L116" s="364">
        <v>24055.599999999999</v>
      </c>
      <c r="M116" s="364">
        <v>24055.599999999999</v>
      </c>
    </row>
    <row r="117" spans="1:13" ht="20.25" customHeight="1">
      <c r="A117" s="207"/>
      <c r="B117" s="208"/>
      <c r="C117" s="208"/>
      <c r="D117" s="207">
        <v>1160</v>
      </c>
      <c r="E117" s="208"/>
      <c r="F117" s="209" t="s">
        <v>117</v>
      </c>
      <c r="G117" s="210">
        <f t="shared" ref="G117:J117" si="25">SUM(G118:G129)</f>
        <v>1182576.9999999998</v>
      </c>
      <c r="H117" s="210">
        <f>SUM(H118:H129)-H119-H120-H121</f>
        <v>916230.90000000014</v>
      </c>
      <c r="I117" s="210">
        <f t="shared" si="25"/>
        <v>1152432.5</v>
      </c>
      <c r="J117" s="211">
        <f t="shared" si="25"/>
        <v>1177849.9000000001</v>
      </c>
      <c r="K117" s="362">
        <f t="shared" ref="K117:M117" si="26">SUM(K118:K129)</f>
        <v>1230856.05</v>
      </c>
      <c r="L117" s="362">
        <f t="shared" si="26"/>
        <v>1329341.83</v>
      </c>
      <c r="M117" s="362">
        <f t="shared" si="26"/>
        <v>1329341.83</v>
      </c>
    </row>
    <row r="118" spans="1:13" ht="14.25" customHeight="1">
      <c r="A118" s="198">
        <v>10</v>
      </c>
      <c r="B118" s="199" t="s">
        <v>201</v>
      </c>
      <c r="C118" s="199" t="s">
        <v>200</v>
      </c>
      <c r="D118" s="102"/>
      <c r="E118" s="200" t="s">
        <v>3</v>
      </c>
      <c r="F118" s="201" t="s">
        <v>343</v>
      </c>
      <c r="G118" s="56">
        <v>831242.6</v>
      </c>
      <c r="H118" s="56">
        <v>726857.8</v>
      </c>
      <c r="I118" s="56">
        <v>8100</v>
      </c>
      <c r="J118" s="145">
        <v>8100</v>
      </c>
      <c r="K118" s="364">
        <v>8100</v>
      </c>
      <c r="L118" s="364">
        <v>8100</v>
      </c>
      <c r="M118" s="364">
        <v>8100</v>
      </c>
    </row>
    <row r="119" spans="1:13" ht="27" hidden="1" customHeight="1">
      <c r="A119" s="198">
        <v>11</v>
      </c>
      <c r="B119" s="199" t="s">
        <v>201</v>
      </c>
      <c r="C119" s="199" t="s">
        <v>200</v>
      </c>
      <c r="D119" s="102"/>
      <c r="E119" s="200" t="s">
        <v>2</v>
      </c>
      <c r="F119" s="201" t="s">
        <v>341</v>
      </c>
      <c r="G119" s="56">
        <v>111462</v>
      </c>
      <c r="H119" s="56">
        <v>90549.3</v>
      </c>
      <c r="I119" s="56"/>
      <c r="J119" s="145">
        <v>0</v>
      </c>
      <c r="K119" s="365">
        <v>0</v>
      </c>
      <c r="L119" s="365">
        <v>0</v>
      </c>
      <c r="M119" s="365">
        <v>0</v>
      </c>
    </row>
    <row r="120" spans="1:13" ht="14.25" hidden="1" customHeight="1">
      <c r="A120" s="198">
        <v>12</v>
      </c>
      <c r="B120" s="199" t="s">
        <v>201</v>
      </c>
      <c r="C120" s="199" t="s">
        <v>200</v>
      </c>
      <c r="D120" s="102"/>
      <c r="E120" s="200" t="s">
        <v>4</v>
      </c>
      <c r="F120" s="201" t="s">
        <v>342</v>
      </c>
      <c r="G120" s="56">
        <v>70100.2</v>
      </c>
      <c r="H120" s="56">
        <v>56782.807000000001</v>
      </c>
      <c r="I120" s="56"/>
      <c r="J120" s="145">
        <v>0</v>
      </c>
      <c r="K120" s="365">
        <v>0</v>
      </c>
      <c r="L120" s="365">
        <v>0</v>
      </c>
      <c r="M120" s="365">
        <v>0</v>
      </c>
    </row>
    <row r="121" spans="1:13" ht="40.5" hidden="1" customHeight="1">
      <c r="A121" s="198">
        <v>13</v>
      </c>
      <c r="B121" s="199" t="s">
        <v>201</v>
      </c>
      <c r="C121" s="199" t="s">
        <v>200</v>
      </c>
      <c r="D121" s="102"/>
      <c r="E121" s="200" t="s">
        <v>5</v>
      </c>
      <c r="F121" s="201" t="s">
        <v>344</v>
      </c>
      <c r="G121" s="56">
        <v>9786.6</v>
      </c>
      <c r="H121" s="56">
        <v>9786.5218999999997</v>
      </c>
      <c r="I121" s="56"/>
      <c r="J121" s="145">
        <v>0</v>
      </c>
      <c r="K121" s="365">
        <v>0</v>
      </c>
      <c r="L121" s="365">
        <v>0</v>
      </c>
      <c r="M121" s="365">
        <v>0</v>
      </c>
    </row>
    <row r="122" spans="1:13" ht="27">
      <c r="A122" s="198">
        <v>10</v>
      </c>
      <c r="B122" s="199" t="s">
        <v>199</v>
      </c>
      <c r="C122" s="199" t="s">
        <v>200</v>
      </c>
      <c r="D122" s="102"/>
      <c r="E122" s="200" t="s">
        <v>29</v>
      </c>
      <c r="F122" s="201" t="s">
        <v>102</v>
      </c>
      <c r="G122" s="56">
        <v>3455.5</v>
      </c>
      <c r="H122" s="56">
        <v>2999.5</v>
      </c>
      <c r="I122" s="56">
        <v>3120.7</v>
      </c>
      <c r="J122" s="145">
        <v>3120.8</v>
      </c>
      <c r="K122" s="365">
        <v>3120.8</v>
      </c>
      <c r="L122" s="365">
        <v>3120.8</v>
      </c>
      <c r="M122" s="365">
        <v>3120.8</v>
      </c>
    </row>
    <row r="123" spans="1:13" ht="37.5" customHeight="1">
      <c r="A123" s="198">
        <v>10</v>
      </c>
      <c r="B123" s="199" t="s">
        <v>201</v>
      </c>
      <c r="C123" s="199" t="s">
        <v>200</v>
      </c>
      <c r="D123" s="102"/>
      <c r="E123" s="200" t="s">
        <v>6</v>
      </c>
      <c r="F123" s="201" t="s">
        <v>135</v>
      </c>
      <c r="G123" s="56">
        <v>28117.5</v>
      </c>
      <c r="H123" s="56">
        <v>28117.1</v>
      </c>
      <c r="I123" s="56">
        <v>75065.7</v>
      </c>
      <c r="J123" s="145">
        <v>87524.7</v>
      </c>
      <c r="K123" s="365">
        <v>87524.7</v>
      </c>
      <c r="L123" s="365">
        <v>87524.7</v>
      </c>
      <c r="M123" s="365">
        <v>87524.7</v>
      </c>
    </row>
    <row r="124" spans="1:13" ht="27">
      <c r="A124" s="198">
        <v>10</v>
      </c>
      <c r="B124" s="199" t="s">
        <v>201</v>
      </c>
      <c r="C124" s="199" t="s">
        <v>200</v>
      </c>
      <c r="D124" s="102"/>
      <c r="E124" s="200" t="s">
        <v>7</v>
      </c>
      <c r="F124" s="201" t="s">
        <v>132</v>
      </c>
      <c r="G124" s="56">
        <v>11555.7</v>
      </c>
      <c r="H124" s="56">
        <v>11541.4</v>
      </c>
      <c r="I124" s="56">
        <v>30513.599999999999</v>
      </c>
      <c r="J124" s="145">
        <v>28896.6</v>
      </c>
      <c r="K124" s="364">
        <v>60485.2</v>
      </c>
      <c r="L124" s="364">
        <v>60485.2</v>
      </c>
      <c r="M124" s="364">
        <v>60485.2</v>
      </c>
    </row>
    <row r="125" spans="1:13" ht="27">
      <c r="A125" s="198">
        <v>10</v>
      </c>
      <c r="B125" s="199" t="s">
        <v>201</v>
      </c>
      <c r="C125" s="199" t="s">
        <v>200</v>
      </c>
      <c r="D125" s="102"/>
      <c r="E125" s="200" t="s">
        <v>8</v>
      </c>
      <c r="F125" s="201" t="s">
        <v>133</v>
      </c>
      <c r="G125" s="56">
        <v>26666.9</v>
      </c>
      <c r="H125" s="56">
        <v>26666.799999999999</v>
      </c>
      <c r="I125" s="56">
        <v>70416</v>
      </c>
      <c r="J125" s="145">
        <v>85022.399999999994</v>
      </c>
      <c r="K125" s="365">
        <v>85022.399999999994</v>
      </c>
      <c r="L125" s="365">
        <v>85022.399999999994</v>
      </c>
      <c r="M125" s="365">
        <v>85022.399999999994</v>
      </c>
    </row>
    <row r="126" spans="1:13">
      <c r="A126" s="198">
        <v>10</v>
      </c>
      <c r="B126" s="199" t="s">
        <v>201</v>
      </c>
      <c r="C126" s="199" t="s">
        <v>200</v>
      </c>
      <c r="D126" s="102"/>
      <c r="E126" s="200" t="s">
        <v>9</v>
      </c>
      <c r="F126" s="201" t="s">
        <v>134</v>
      </c>
      <c r="G126" s="56">
        <v>90190</v>
      </c>
      <c r="H126" s="56">
        <v>120048.3</v>
      </c>
      <c r="I126" s="56">
        <f>909787.1+51136-8100</f>
        <v>952823.1</v>
      </c>
      <c r="J126" s="145">
        <f>909787.1+51136-8100</f>
        <v>952823.1</v>
      </c>
      <c r="K126" s="372">
        <v>892642.75</v>
      </c>
      <c r="L126" s="372">
        <v>991128.53</v>
      </c>
      <c r="M126" s="372">
        <v>991128.53</v>
      </c>
    </row>
    <row r="127" spans="1:13" ht="27">
      <c r="A127" s="198">
        <v>10</v>
      </c>
      <c r="B127" s="199" t="s">
        <v>201</v>
      </c>
      <c r="C127" s="199" t="s">
        <v>200</v>
      </c>
      <c r="D127" s="102"/>
      <c r="E127" s="102">
        <v>11010</v>
      </c>
      <c r="F127" s="201" t="s">
        <v>314</v>
      </c>
      <c r="G127" s="56">
        <v>0</v>
      </c>
      <c r="H127" s="56">
        <v>0</v>
      </c>
      <c r="I127" s="56">
        <v>0</v>
      </c>
      <c r="J127" s="145">
        <v>0</v>
      </c>
      <c r="K127" s="364">
        <v>43810.2</v>
      </c>
      <c r="L127" s="364">
        <v>43810.2</v>
      </c>
      <c r="M127" s="364">
        <v>43810.2</v>
      </c>
    </row>
    <row r="128" spans="1:13" ht="27">
      <c r="A128" s="198">
        <v>10</v>
      </c>
      <c r="B128" s="199" t="s">
        <v>201</v>
      </c>
      <c r="C128" s="199" t="s">
        <v>200</v>
      </c>
      <c r="D128" s="102"/>
      <c r="E128" s="102">
        <v>11011</v>
      </c>
      <c r="F128" s="201" t="s">
        <v>313</v>
      </c>
      <c r="G128" s="56">
        <v>0</v>
      </c>
      <c r="H128" s="56">
        <v>0</v>
      </c>
      <c r="I128" s="56">
        <v>0</v>
      </c>
      <c r="J128" s="145">
        <v>0</v>
      </c>
      <c r="K128" s="364">
        <v>37787.699999999997</v>
      </c>
      <c r="L128" s="364">
        <v>37787.699999999997</v>
      </c>
      <c r="M128" s="364">
        <v>37787.699999999997</v>
      </c>
    </row>
    <row r="129" spans="1:13" ht="27">
      <c r="A129" s="198">
        <v>10</v>
      </c>
      <c r="B129" s="199" t="s">
        <v>200</v>
      </c>
      <c r="C129" s="199" t="s">
        <v>201</v>
      </c>
      <c r="D129" s="102"/>
      <c r="E129" s="102">
        <v>11009</v>
      </c>
      <c r="F129" s="201" t="s">
        <v>125</v>
      </c>
      <c r="G129" s="56">
        <v>0</v>
      </c>
      <c r="H129" s="56">
        <v>0</v>
      </c>
      <c r="I129" s="56">
        <v>12393.4</v>
      </c>
      <c r="J129" s="145">
        <v>12362.3</v>
      </c>
      <c r="K129" s="365">
        <v>12362.3</v>
      </c>
      <c r="L129" s="365">
        <v>12362.3</v>
      </c>
      <c r="M129" s="365">
        <v>12362.3</v>
      </c>
    </row>
    <row r="130" spans="1:13">
      <c r="A130" s="207"/>
      <c r="B130" s="208"/>
      <c r="C130" s="208"/>
      <c r="D130" s="207">
        <v>1184</v>
      </c>
      <c r="E130" s="208"/>
      <c r="F130" s="209" t="s">
        <v>118</v>
      </c>
      <c r="G130" s="210">
        <f t="shared" ref="G130:I130" si="27">SUM(G131:G133)</f>
        <v>1212000</v>
      </c>
      <c r="H130" s="210">
        <f t="shared" ref="H130" si="28">SUM(H131:H133)</f>
        <v>1171637.94</v>
      </c>
      <c r="I130" s="210">
        <f t="shared" si="27"/>
        <v>1212000</v>
      </c>
      <c r="J130" s="211">
        <f t="shared" ref="J130" si="29">SUM(J131:J133)</f>
        <v>1942880.8</v>
      </c>
      <c r="K130" s="362">
        <f t="shared" ref="K130:M130" si="30">SUM(K131:K133)</f>
        <v>1212000</v>
      </c>
      <c r="L130" s="362">
        <f t="shared" si="30"/>
        <v>1212000</v>
      </c>
      <c r="M130" s="362">
        <f t="shared" si="30"/>
        <v>1212000</v>
      </c>
    </row>
    <row r="131" spans="1:13" ht="27">
      <c r="A131" s="198">
        <v>10</v>
      </c>
      <c r="B131" s="199" t="s">
        <v>199</v>
      </c>
      <c r="C131" s="199" t="s">
        <v>200</v>
      </c>
      <c r="D131" s="102"/>
      <c r="E131" s="200" t="s">
        <v>3</v>
      </c>
      <c r="F131" s="201" t="s">
        <v>103</v>
      </c>
      <c r="G131" s="55">
        <v>12000</v>
      </c>
      <c r="H131" s="55">
        <v>11603.54</v>
      </c>
      <c r="I131" s="55">
        <v>12000</v>
      </c>
      <c r="J131" s="212">
        <v>12000</v>
      </c>
      <c r="K131" s="363">
        <v>12000</v>
      </c>
      <c r="L131" s="363">
        <v>12000</v>
      </c>
      <c r="M131" s="363">
        <v>12000</v>
      </c>
    </row>
    <row r="132" spans="1:13" ht="54">
      <c r="A132" s="198">
        <v>10</v>
      </c>
      <c r="B132" s="199" t="s">
        <v>247</v>
      </c>
      <c r="C132" s="199" t="s">
        <v>201</v>
      </c>
      <c r="D132" s="102"/>
      <c r="E132" s="200" t="s">
        <v>9</v>
      </c>
      <c r="F132" s="201" t="s">
        <v>77</v>
      </c>
      <c r="G132" s="55">
        <v>1200000</v>
      </c>
      <c r="H132" s="55">
        <v>1160034.3999999999</v>
      </c>
      <c r="I132" s="55">
        <v>1200000</v>
      </c>
      <c r="J132" s="212">
        <v>1200000</v>
      </c>
      <c r="K132" s="363">
        <v>1200000</v>
      </c>
      <c r="L132" s="363">
        <v>1200000</v>
      </c>
      <c r="M132" s="363">
        <v>1200000</v>
      </c>
    </row>
    <row r="133" spans="1:13" ht="54">
      <c r="A133" s="198">
        <v>10</v>
      </c>
      <c r="B133" s="199" t="s">
        <v>247</v>
      </c>
      <c r="C133" s="199" t="s">
        <v>201</v>
      </c>
      <c r="D133" s="102"/>
      <c r="E133" s="102">
        <v>12002</v>
      </c>
      <c r="F133" s="201" t="s">
        <v>150</v>
      </c>
      <c r="G133" s="56">
        <v>0</v>
      </c>
      <c r="H133" s="56">
        <v>0</v>
      </c>
      <c r="I133" s="56"/>
      <c r="J133" s="145">
        <v>730880.8</v>
      </c>
      <c r="K133" s="365">
        <v>0</v>
      </c>
      <c r="L133" s="365">
        <v>0</v>
      </c>
      <c r="M133" s="365">
        <v>0</v>
      </c>
    </row>
    <row r="134" spans="1:13">
      <c r="A134" s="207"/>
      <c r="B134" s="208"/>
      <c r="C134" s="208"/>
      <c r="D134" s="207">
        <v>1205</v>
      </c>
      <c r="E134" s="208"/>
      <c r="F134" s="209" t="s">
        <v>119</v>
      </c>
      <c r="G134" s="210">
        <f t="shared" ref="G134:J134" si="31">SUM(G135:G142)</f>
        <v>25752520.100000001</v>
      </c>
      <c r="H134" s="210">
        <f t="shared" si="31"/>
        <v>25904355.48</v>
      </c>
      <c r="I134" s="210">
        <f t="shared" si="31"/>
        <v>26058707.447999999</v>
      </c>
      <c r="J134" s="211">
        <f t="shared" si="31"/>
        <v>29176505.780000001</v>
      </c>
      <c r="K134" s="362">
        <f t="shared" ref="K134:M134" si="32">SUM(K135:K142)</f>
        <v>37859807.599999994</v>
      </c>
      <c r="L134" s="362">
        <f t="shared" si="32"/>
        <v>42301328.899999999</v>
      </c>
      <c r="M134" s="362">
        <f t="shared" si="32"/>
        <v>46922058.899999999</v>
      </c>
    </row>
    <row r="135" spans="1:13" ht="27">
      <c r="A135" s="198">
        <v>10</v>
      </c>
      <c r="B135" s="199" t="s">
        <v>200</v>
      </c>
      <c r="C135" s="199" t="s">
        <v>201</v>
      </c>
      <c r="D135" s="102"/>
      <c r="E135" s="200" t="s">
        <v>9</v>
      </c>
      <c r="F135" s="201" t="s">
        <v>21</v>
      </c>
      <c r="G135" s="55">
        <v>19824936.600000001</v>
      </c>
      <c r="H135" s="55">
        <v>21039578.760000002</v>
      </c>
      <c r="I135" s="274">
        <v>20640215.647999998</v>
      </c>
      <c r="J135" s="213">
        <v>23758014</v>
      </c>
      <c r="K135" s="368">
        <f>27091980+5291514</f>
        <v>32383494</v>
      </c>
      <c r="L135" s="368">
        <f>30787800+6034970</f>
        <v>36822770</v>
      </c>
      <c r="M135" s="368">
        <f>34673304+6770196</f>
        <v>41443500</v>
      </c>
    </row>
    <row r="136" spans="1:13" ht="40.5">
      <c r="A136" s="198">
        <v>10</v>
      </c>
      <c r="B136" s="199" t="s">
        <v>245</v>
      </c>
      <c r="C136" s="199" t="s">
        <v>201</v>
      </c>
      <c r="D136" s="102"/>
      <c r="E136" s="200" t="s">
        <v>14</v>
      </c>
      <c r="F136" s="201" t="s">
        <v>23</v>
      </c>
      <c r="G136" s="55">
        <v>4897400</v>
      </c>
      <c r="H136" s="55">
        <v>4482850.79</v>
      </c>
      <c r="I136" s="274">
        <v>4402000</v>
      </c>
      <c r="J136" s="213">
        <v>4402000</v>
      </c>
      <c r="K136" s="367">
        <v>4456804</v>
      </c>
      <c r="L136" s="367">
        <v>4456804</v>
      </c>
      <c r="M136" s="367">
        <v>4456804</v>
      </c>
    </row>
    <row r="137" spans="1:13" ht="27">
      <c r="A137" s="198">
        <v>10</v>
      </c>
      <c r="B137" s="199" t="s">
        <v>203</v>
      </c>
      <c r="C137" s="199" t="s">
        <v>201</v>
      </c>
      <c r="D137" s="102"/>
      <c r="E137" s="200" t="s">
        <v>0</v>
      </c>
      <c r="F137" s="201" t="s">
        <v>47</v>
      </c>
      <c r="G137" s="55">
        <v>7202.9</v>
      </c>
      <c r="H137" s="55">
        <v>7202.9</v>
      </c>
      <c r="I137" s="274">
        <v>7202.9</v>
      </c>
      <c r="J137" s="213">
        <v>7202.88</v>
      </c>
      <c r="K137" s="367">
        <v>7202.9</v>
      </c>
      <c r="L137" s="367">
        <v>7202.9</v>
      </c>
      <c r="M137" s="367">
        <v>7202.9</v>
      </c>
    </row>
    <row r="138" spans="1:13" ht="27">
      <c r="A138" s="198">
        <v>10</v>
      </c>
      <c r="B138" s="199" t="s">
        <v>203</v>
      </c>
      <c r="C138" s="199" t="s">
        <v>201</v>
      </c>
      <c r="D138" s="102"/>
      <c r="E138" s="200" t="s">
        <v>17</v>
      </c>
      <c r="F138" s="201" t="s">
        <v>48</v>
      </c>
      <c r="G138" s="55">
        <v>420000</v>
      </c>
      <c r="H138" s="55">
        <v>79300</v>
      </c>
      <c r="I138" s="274">
        <v>420000</v>
      </c>
      <c r="J138" s="213">
        <v>420000</v>
      </c>
      <c r="K138" s="367">
        <v>420000</v>
      </c>
      <c r="L138" s="367">
        <v>420000</v>
      </c>
      <c r="M138" s="367">
        <v>420000</v>
      </c>
    </row>
    <row r="139" spans="1:13">
      <c r="A139" s="198">
        <v>10</v>
      </c>
      <c r="B139" s="199" t="s">
        <v>203</v>
      </c>
      <c r="C139" s="199" t="s">
        <v>201</v>
      </c>
      <c r="D139" s="102"/>
      <c r="E139" s="200" t="s">
        <v>19</v>
      </c>
      <c r="F139" s="201" t="s">
        <v>49</v>
      </c>
      <c r="G139" s="55">
        <v>550000</v>
      </c>
      <c r="H139" s="55">
        <v>270900</v>
      </c>
      <c r="I139" s="274">
        <v>550000</v>
      </c>
      <c r="J139" s="213">
        <v>550000</v>
      </c>
      <c r="K139" s="367">
        <v>550000</v>
      </c>
      <c r="L139" s="367">
        <v>550000</v>
      </c>
      <c r="M139" s="367">
        <v>550000</v>
      </c>
    </row>
    <row r="140" spans="1:13" ht="19.5" customHeight="1">
      <c r="A140" s="198">
        <v>10</v>
      </c>
      <c r="B140" s="199" t="s">
        <v>203</v>
      </c>
      <c r="C140" s="199" t="s">
        <v>201</v>
      </c>
      <c r="D140" s="102"/>
      <c r="E140" s="200" t="s">
        <v>50</v>
      </c>
      <c r="F140" s="201" t="s">
        <v>51</v>
      </c>
      <c r="G140" s="55">
        <v>4633.3</v>
      </c>
      <c r="H140" s="213">
        <v>4633.3</v>
      </c>
      <c r="I140" s="213">
        <v>4633.3</v>
      </c>
      <c r="J140" s="213">
        <v>4633.3</v>
      </c>
      <c r="K140" s="367">
        <v>4633.3</v>
      </c>
      <c r="L140" s="367">
        <v>4633.3</v>
      </c>
      <c r="M140" s="367">
        <v>4633.3</v>
      </c>
    </row>
    <row r="141" spans="1:13" ht="40.5">
      <c r="A141" s="314" t="s">
        <v>304</v>
      </c>
      <c r="B141" s="314" t="s">
        <v>252</v>
      </c>
      <c r="C141" s="314" t="s">
        <v>252</v>
      </c>
      <c r="D141" s="373"/>
      <c r="E141" s="102">
        <v>12007</v>
      </c>
      <c r="F141" s="201" t="s">
        <v>104</v>
      </c>
      <c r="G141" s="55">
        <v>26347.3</v>
      </c>
      <c r="H141" s="55">
        <v>4877.4799999999996</v>
      </c>
      <c r="I141" s="274">
        <v>12655.6</v>
      </c>
      <c r="J141" s="213">
        <v>12655.6</v>
      </c>
      <c r="K141" s="367">
        <v>15673.4</v>
      </c>
      <c r="L141" s="367">
        <v>17918.7</v>
      </c>
      <c r="M141" s="367">
        <v>17918.7</v>
      </c>
    </row>
    <row r="142" spans="1:13" ht="40.5">
      <c r="A142" s="314" t="s">
        <v>253</v>
      </c>
      <c r="B142" s="314" t="s">
        <v>251</v>
      </c>
      <c r="C142" s="314" t="s">
        <v>253</v>
      </c>
      <c r="D142" s="373"/>
      <c r="E142" s="200" t="s">
        <v>62</v>
      </c>
      <c r="F142" s="201" t="s">
        <v>106</v>
      </c>
      <c r="G142" s="56">
        <v>22000</v>
      </c>
      <c r="H142" s="56">
        <v>15012.25</v>
      </c>
      <c r="I142" s="274">
        <v>22000</v>
      </c>
      <c r="J142" s="213">
        <v>22000</v>
      </c>
      <c r="K142" s="367">
        <v>22000</v>
      </c>
      <c r="L142" s="367">
        <v>22000</v>
      </c>
      <c r="M142" s="367">
        <v>22000</v>
      </c>
    </row>
    <row r="143" spans="1:13" ht="32.25" customHeight="1">
      <c r="A143" s="207"/>
      <c r="B143" s="208"/>
      <c r="C143" s="208"/>
      <c r="D143" s="207">
        <v>1206</v>
      </c>
      <c r="E143" s="208"/>
      <c r="F143" s="209" t="s">
        <v>120</v>
      </c>
      <c r="G143" s="210">
        <f t="shared" ref="G143:I143" si="33">SUM(G144:G146)</f>
        <v>1843300</v>
      </c>
      <c r="H143" s="210">
        <f t="shared" ref="H143" si="34">SUM(H144:H146)</f>
        <v>696685.94</v>
      </c>
      <c r="I143" s="210">
        <f t="shared" si="33"/>
        <v>4979189.6999999993</v>
      </c>
      <c r="J143" s="211">
        <f t="shared" ref="J143:M143" si="35">SUM(J144:J146)</f>
        <v>3779490.2193</v>
      </c>
      <c r="K143" s="362">
        <f t="shared" si="35"/>
        <v>2048078.9773482368</v>
      </c>
      <c r="L143" s="362">
        <f t="shared" si="35"/>
        <v>409615.79546964739</v>
      </c>
      <c r="M143" s="362">
        <f t="shared" si="35"/>
        <v>273077.19697976497</v>
      </c>
    </row>
    <row r="144" spans="1:13" ht="27">
      <c r="A144" s="198">
        <v>10</v>
      </c>
      <c r="B144" s="199" t="s">
        <v>199</v>
      </c>
      <c r="C144" s="199" t="s">
        <v>201</v>
      </c>
      <c r="D144" s="102"/>
      <c r="E144" s="200" t="s">
        <v>3</v>
      </c>
      <c r="F144" s="201" t="s">
        <v>80</v>
      </c>
      <c r="G144" s="56">
        <v>546841.1</v>
      </c>
      <c r="H144" s="56">
        <v>231763.3</v>
      </c>
      <c r="I144" s="56">
        <v>1083111.3999999999</v>
      </c>
      <c r="J144" s="145">
        <v>466451.13929999998</v>
      </c>
      <c r="K144" s="365">
        <v>875294.62469073734</v>
      </c>
      <c r="L144" s="365">
        <v>175058.92493814745</v>
      </c>
      <c r="M144" s="365">
        <v>116705.94995876498</v>
      </c>
    </row>
    <row r="145" spans="1:13" ht="40.5">
      <c r="A145" s="198">
        <v>10</v>
      </c>
      <c r="B145" s="199" t="s">
        <v>199</v>
      </c>
      <c r="C145" s="199" t="s">
        <v>201</v>
      </c>
      <c r="D145" s="102"/>
      <c r="E145" s="200" t="s">
        <v>81</v>
      </c>
      <c r="F145" s="201" t="s">
        <v>82</v>
      </c>
      <c r="G145" s="56">
        <v>786117.6</v>
      </c>
      <c r="H145" s="56">
        <v>407237.94</v>
      </c>
      <c r="I145" s="56">
        <v>2346052.2999999998</v>
      </c>
      <c r="J145" s="145">
        <v>2126731.9759999998</v>
      </c>
      <c r="K145" s="365">
        <v>580136.80297499965</v>
      </c>
      <c r="L145" s="365">
        <v>116027.36059499993</v>
      </c>
      <c r="M145" s="365">
        <v>77351.57372999996</v>
      </c>
    </row>
    <row r="146" spans="1:13" ht="54">
      <c r="A146" s="198">
        <v>10</v>
      </c>
      <c r="B146" s="199" t="s">
        <v>199</v>
      </c>
      <c r="C146" s="199" t="s">
        <v>201</v>
      </c>
      <c r="D146" s="102"/>
      <c r="E146" s="200" t="s">
        <v>83</v>
      </c>
      <c r="F146" s="201" t="s">
        <v>84</v>
      </c>
      <c r="G146" s="56">
        <v>510341.3</v>
      </c>
      <c r="H146" s="56">
        <v>57684.7</v>
      </c>
      <c r="I146" s="56">
        <v>1550026</v>
      </c>
      <c r="J146" s="145">
        <v>1186307.1040000001</v>
      </c>
      <c r="K146" s="365">
        <v>592647.54968249984</v>
      </c>
      <c r="L146" s="365">
        <v>118529.50993649996</v>
      </c>
      <c r="M146" s="365">
        <v>79019.673290999985</v>
      </c>
    </row>
    <row r="147" spans="1:13">
      <c r="K147" s="359"/>
      <c r="L147" s="359"/>
      <c r="M147" s="359"/>
    </row>
    <row r="148" spans="1:13">
      <c r="K148" s="359"/>
      <c r="L148" s="359"/>
      <c r="M148" s="359"/>
    </row>
    <row r="149" spans="1:13">
      <c r="A149" s="207"/>
      <c r="B149" s="208"/>
      <c r="C149" s="208"/>
      <c r="D149" s="207"/>
      <c r="E149" s="208"/>
      <c r="F149" s="209" t="s">
        <v>226</v>
      </c>
      <c r="G149" s="361">
        <f t="shared" ref="G149:J149" si="36">SUM(G150:G170)</f>
        <v>0</v>
      </c>
      <c r="H149" s="361">
        <f t="shared" si="36"/>
        <v>0</v>
      </c>
      <c r="I149" s="361">
        <f t="shared" si="36"/>
        <v>0</v>
      </c>
      <c r="J149" s="361">
        <f t="shared" si="36"/>
        <v>0</v>
      </c>
      <c r="K149" s="361">
        <f>SUM(K150:K170)</f>
        <v>2274587.6</v>
      </c>
      <c r="L149" s="361">
        <f>SUM(L150:L170)</f>
        <v>2312375.2000000002</v>
      </c>
      <c r="M149" s="361">
        <f>SUM(M150:M170)</f>
        <v>2312375.2000000002</v>
      </c>
    </row>
    <row r="150" spans="1:13" ht="28.5" hidden="1" customHeight="1">
      <c r="A150" s="316"/>
      <c r="B150" s="237"/>
      <c r="C150" s="237"/>
      <c r="D150" s="102">
        <v>1160</v>
      </c>
      <c r="E150" s="200" t="s">
        <v>334</v>
      </c>
      <c r="F150" s="201" t="s">
        <v>349</v>
      </c>
      <c r="G150" s="315">
        <v>0</v>
      </c>
      <c r="H150" s="315">
        <v>0</v>
      </c>
      <c r="I150" s="315">
        <v>0</v>
      </c>
      <c r="J150" s="315">
        <v>0</v>
      </c>
      <c r="K150" s="369">
        <v>0</v>
      </c>
      <c r="L150" s="369">
        <v>0</v>
      </c>
      <c r="M150" s="369">
        <v>0</v>
      </c>
    </row>
    <row r="151" spans="1:13" ht="34.5" hidden="1" customHeight="1">
      <c r="A151" s="316"/>
      <c r="B151" s="237"/>
      <c r="C151" s="237"/>
      <c r="D151" s="102">
        <v>1160</v>
      </c>
      <c r="E151" s="200" t="s">
        <v>334</v>
      </c>
      <c r="F151" s="201" t="s">
        <v>350</v>
      </c>
      <c r="G151" s="315">
        <v>0</v>
      </c>
      <c r="H151" s="315">
        <v>0</v>
      </c>
      <c r="I151" s="315">
        <v>0</v>
      </c>
      <c r="J151" s="315">
        <v>0</v>
      </c>
      <c r="K151" s="369">
        <v>0</v>
      </c>
      <c r="L151" s="369">
        <v>0</v>
      </c>
      <c r="M151" s="369">
        <v>0</v>
      </c>
    </row>
    <row r="152" spans="1:13" ht="40.5">
      <c r="A152" s="316"/>
      <c r="B152" s="237"/>
      <c r="C152" s="237"/>
      <c r="D152" s="316">
        <v>1032</v>
      </c>
      <c r="E152" s="200" t="s">
        <v>334</v>
      </c>
      <c r="F152" s="201" t="s">
        <v>359</v>
      </c>
      <c r="G152" s="315">
        <v>0</v>
      </c>
      <c r="H152" s="315">
        <v>0</v>
      </c>
      <c r="I152" s="315">
        <v>0</v>
      </c>
      <c r="J152" s="315">
        <v>0</v>
      </c>
      <c r="K152" s="370">
        <v>10800</v>
      </c>
      <c r="L152" s="370">
        <v>10800</v>
      </c>
      <c r="M152" s="370">
        <v>10800</v>
      </c>
    </row>
    <row r="153" spans="1:13" ht="27" hidden="1">
      <c r="A153" s="316"/>
      <c r="B153" s="237"/>
      <c r="C153" s="237"/>
      <c r="D153" s="316">
        <v>1032</v>
      </c>
      <c r="E153" s="200" t="s">
        <v>334</v>
      </c>
      <c r="F153" s="201" t="s">
        <v>356</v>
      </c>
      <c r="G153" s="315">
        <v>0</v>
      </c>
      <c r="H153" s="315">
        <v>0</v>
      </c>
      <c r="I153" s="315">
        <v>0</v>
      </c>
      <c r="J153" s="315">
        <v>0</v>
      </c>
      <c r="K153" s="370">
        <v>0</v>
      </c>
      <c r="L153" s="370">
        <v>0</v>
      </c>
      <c r="M153" s="370">
        <v>0</v>
      </c>
    </row>
    <row r="154" spans="1:13" ht="35.25" hidden="1" customHeight="1">
      <c r="A154" s="316"/>
      <c r="B154" s="237"/>
      <c r="C154" s="237"/>
      <c r="D154" s="316">
        <v>1032</v>
      </c>
      <c r="E154" s="200" t="s">
        <v>334</v>
      </c>
      <c r="F154" s="201" t="s">
        <v>357</v>
      </c>
      <c r="G154" s="315">
        <v>0</v>
      </c>
      <c r="H154" s="315">
        <v>0</v>
      </c>
      <c r="I154" s="315">
        <v>0</v>
      </c>
      <c r="J154" s="315">
        <v>0</v>
      </c>
      <c r="K154" s="315">
        <v>0</v>
      </c>
      <c r="L154" s="315">
        <v>0</v>
      </c>
      <c r="M154" s="315">
        <v>0</v>
      </c>
    </row>
    <row r="155" spans="1:13" ht="34.5" hidden="1" customHeight="1">
      <c r="A155" s="316"/>
      <c r="B155" s="237"/>
      <c r="C155" s="237"/>
      <c r="D155" s="316">
        <v>1032</v>
      </c>
      <c r="E155" s="200" t="s">
        <v>334</v>
      </c>
      <c r="F155" s="201" t="s">
        <v>352</v>
      </c>
      <c r="G155" s="315">
        <v>0</v>
      </c>
      <c r="H155" s="315">
        <v>0</v>
      </c>
      <c r="I155" s="315">
        <v>0</v>
      </c>
      <c r="J155" s="315">
        <v>0</v>
      </c>
      <c r="K155" s="370">
        <v>0</v>
      </c>
      <c r="L155" s="370">
        <v>0</v>
      </c>
      <c r="M155" s="370">
        <v>0</v>
      </c>
    </row>
    <row r="156" spans="1:13" ht="36" hidden="1" customHeight="1">
      <c r="A156" s="316"/>
      <c r="B156" s="237"/>
      <c r="C156" s="237"/>
      <c r="D156" s="316">
        <v>1032</v>
      </c>
      <c r="E156" s="200" t="s">
        <v>334</v>
      </c>
      <c r="F156" s="201" t="s">
        <v>353</v>
      </c>
      <c r="G156" s="315">
        <v>0</v>
      </c>
      <c r="H156" s="315">
        <v>0</v>
      </c>
      <c r="I156" s="315">
        <v>0</v>
      </c>
      <c r="J156" s="315">
        <v>0</v>
      </c>
      <c r="K156" s="370">
        <v>0</v>
      </c>
      <c r="L156" s="370">
        <v>0</v>
      </c>
      <c r="M156" s="370">
        <v>0</v>
      </c>
    </row>
    <row r="157" spans="1:13" ht="33.75" hidden="1" customHeight="1">
      <c r="A157" s="316"/>
      <c r="B157" s="237"/>
      <c r="C157" s="237"/>
      <c r="D157" s="316">
        <v>1032</v>
      </c>
      <c r="E157" s="200" t="s">
        <v>334</v>
      </c>
      <c r="F157" s="201" t="s">
        <v>351</v>
      </c>
      <c r="G157" s="315">
        <v>0</v>
      </c>
      <c r="H157" s="315">
        <v>0</v>
      </c>
      <c r="I157" s="315">
        <v>0</v>
      </c>
      <c r="J157" s="315">
        <v>0</v>
      </c>
      <c r="K157" s="370">
        <v>0</v>
      </c>
      <c r="L157" s="370">
        <v>0</v>
      </c>
      <c r="M157" s="370">
        <v>0</v>
      </c>
    </row>
    <row r="158" spans="1:13" ht="13.5" hidden="1">
      <c r="A158" s="316"/>
      <c r="B158" s="237"/>
      <c r="C158" s="237"/>
      <c r="D158" s="316">
        <v>1032</v>
      </c>
      <c r="E158" s="200" t="s">
        <v>334</v>
      </c>
      <c r="F158" s="201" t="s">
        <v>354</v>
      </c>
      <c r="G158" s="315">
        <v>0</v>
      </c>
      <c r="H158" s="315">
        <v>0</v>
      </c>
      <c r="I158" s="315">
        <v>0</v>
      </c>
      <c r="J158" s="315">
        <v>0</v>
      </c>
      <c r="K158" s="370">
        <v>0</v>
      </c>
      <c r="L158" s="370">
        <v>0</v>
      </c>
      <c r="M158" s="370">
        <v>0</v>
      </c>
    </row>
    <row r="159" spans="1:13" ht="55.5" hidden="1" customHeight="1">
      <c r="A159" s="316"/>
      <c r="B159" s="237"/>
      <c r="C159" s="237"/>
      <c r="D159" s="316">
        <v>1032</v>
      </c>
      <c r="E159" s="200" t="s">
        <v>334</v>
      </c>
      <c r="F159" s="201" t="s">
        <v>355</v>
      </c>
      <c r="G159" s="315">
        <v>0</v>
      </c>
      <c r="H159" s="315">
        <v>0</v>
      </c>
      <c r="I159" s="315">
        <v>0</v>
      </c>
      <c r="J159" s="315">
        <v>0</v>
      </c>
      <c r="K159" s="370">
        <v>0</v>
      </c>
      <c r="L159" s="370">
        <v>0</v>
      </c>
      <c r="M159" s="370">
        <v>0</v>
      </c>
    </row>
    <row r="160" spans="1:13" ht="31.5" hidden="1" customHeight="1">
      <c r="A160" s="316"/>
      <c r="B160" s="237"/>
      <c r="C160" s="237"/>
      <c r="D160" s="316">
        <v>1011</v>
      </c>
      <c r="E160" s="200" t="s">
        <v>334</v>
      </c>
      <c r="F160" s="317" t="s">
        <v>335</v>
      </c>
      <c r="G160" s="315">
        <v>0</v>
      </c>
      <c r="H160" s="315">
        <v>0</v>
      </c>
      <c r="I160" s="315">
        <v>0</v>
      </c>
      <c r="J160" s="315">
        <v>0</v>
      </c>
      <c r="K160" s="315">
        <v>0</v>
      </c>
      <c r="L160" s="315">
        <v>0</v>
      </c>
      <c r="M160" s="315">
        <v>0</v>
      </c>
    </row>
    <row r="161" spans="1:13" ht="31.5" hidden="1" customHeight="1">
      <c r="A161" s="316"/>
      <c r="B161" s="237"/>
      <c r="C161" s="237"/>
      <c r="D161" s="316">
        <v>1011</v>
      </c>
      <c r="E161" s="200" t="s">
        <v>334</v>
      </c>
      <c r="F161" s="317" t="s">
        <v>336</v>
      </c>
      <c r="G161" s="315">
        <v>0</v>
      </c>
      <c r="H161" s="315">
        <v>0</v>
      </c>
      <c r="I161" s="315">
        <v>0</v>
      </c>
      <c r="J161" s="315">
        <v>0</v>
      </c>
      <c r="K161" s="315">
        <v>0</v>
      </c>
      <c r="L161" s="315">
        <v>0</v>
      </c>
      <c r="M161" s="315">
        <v>0</v>
      </c>
    </row>
    <row r="162" spans="1:13" ht="40.5" hidden="1">
      <c r="A162" s="316"/>
      <c r="B162" s="237"/>
      <c r="C162" s="237"/>
      <c r="D162" s="316">
        <v>1011</v>
      </c>
      <c r="E162" s="200" t="s">
        <v>334</v>
      </c>
      <c r="F162" s="201" t="s">
        <v>358</v>
      </c>
      <c r="G162" s="315">
        <v>0</v>
      </c>
      <c r="H162" s="315">
        <v>0</v>
      </c>
      <c r="I162" s="315">
        <v>0</v>
      </c>
      <c r="J162" s="315">
        <v>0</v>
      </c>
      <c r="K162" s="315">
        <v>0</v>
      </c>
      <c r="L162" s="315">
        <v>0</v>
      </c>
      <c r="M162" s="315">
        <v>0</v>
      </c>
    </row>
    <row r="163" spans="1:13">
      <c r="A163" s="339"/>
      <c r="B163" s="340"/>
      <c r="C163" s="237"/>
      <c r="D163" s="316">
        <v>1141</v>
      </c>
      <c r="E163" s="200" t="s">
        <v>334</v>
      </c>
      <c r="F163" s="317" t="s">
        <v>345</v>
      </c>
      <c r="G163" s="315">
        <v>0</v>
      </c>
      <c r="H163" s="315">
        <v>0</v>
      </c>
      <c r="I163" s="315">
        <v>0</v>
      </c>
      <c r="J163" s="315">
        <v>0</v>
      </c>
      <c r="K163" s="370">
        <v>8891.2000000000007</v>
      </c>
      <c r="L163" s="370">
        <v>17782.400000000001</v>
      </c>
      <c r="M163" s="370">
        <v>17782.400000000001</v>
      </c>
    </row>
    <row r="164" spans="1:13" ht="35.25" customHeight="1">
      <c r="A164" s="339"/>
      <c r="B164" s="340"/>
      <c r="C164" s="237"/>
      <c r="D164" s="316">
        <v>1141</v>
      </c>
      <c r="E164" s="200" t="s">
        <v>334</v>
      </c>
      <c r="F164" s="317" t="s">
        <v>346</v>
      </c>
      <c r="G164" s="315">
        <v>0</v>
      </c>
      <c r="H164" s="315">
        <v>0</v>
      </c>
      <c r="I164" s="315">
        <v>0</v>
      </c>
      <c r="J164" s="315">
        <v>0</v>
      </c>
      <c r="K164" s="370">
        <v>8891.2000000000007</v>
      </c>
      <c r="L164" s="370">
        <v>17782.400000000001</v>
      </c>
      <c r="M164" s="370">
        <v>17782.400000000001</v>
      </c>
    </row>
    <row r="165" spans="1:13" ht="33.75" customHeight="1">
      <c r="A165" s="339"/>
      <c r="B165" s="340"/>
      <c r="C165" s="237"/>
      <c r="D165" s="316">
        <v>1141</v>
      </c>
      <c r="E165" s="200" t="s">
        <v>334</v>
      </c>
      <c r="F165" s="317" t="s">
        <v>348</v>
      </c>
      <c r="G165" s="315">
        <v>0</v>
      </c>
      <c r="H165" s="315">
        <v>0</v>
      </c>
      <c r="I165" s="315">
        <v>0</v>
      </c>
      <c r="J165" s="315">
        <v>0</v>
      </c>
      <c r="K165" s="370">
        <v>10002.6</v>
      </c>
      <c r="L165" s="370">
        <v>20005.2</v>
      </c>
      <c r="M165" s="370">
        <v>20005.2</v>
      </c>
    </row>
    <row r="166" spans="1:13" ht="33.75" customHeight="1">
      <c r="A166" s="339"/>
      <c r="B166" s="340"/>
      <c r="C166" s="237"/>
      <c r="D166" s="316">
        <v>1141</v>
      </c>
      <c r="E166" s="200" t="s">
        <v>334</v>
      </c>
      <c r="F166" s="317" t="s">
        <v>347</v>
      </c>
      <c r="G166" s="315">
        <v>0</v>
      </c>
      <c r="H166" s="315">
        <v>0</v>
      </c>
      <c r="I166" s="315">
        <v>0</v>
      </c>
      <c r="J166" s="315">
        <v>0</v>
      </c>
      <c r="K166" s="370">
        <v>10002.6</v>
      </c>
      <c r="L166" s="370">
        <v>20005.2</v>
      </c>
      <c r="M166" s="370">
        <v>20005.2</v>
      </c>
    </row>
    <row r="167" spans="1:13" ht="27" hidden="1">
      <c r="A167" s="339"/>
      <c r="B167" s="340"/>
      <c r="C167" s="237"/>
      <c r="D167" s="316">
        <v>1141</v>
      </c>
      <c r="E167" s="200" t="s">
        <v>334</v>
      </c>
      <c r="F167" s="317" t="s">
        <v>360</v>
      </c>
      <c r="G167" s="315"/>
      <c r="H167" s="315">
        <v>0</v>
      </c>
      <c r="I167" s="315">
        <v>0</v>
      </c>
      <c r="J167" s="315">
        <v>0</v>
      </c>
      <c r="K167" s="370">
        <v>0</v>
      </c>
      <c r="L167" s="370">
        <v>0</v>
      </c>
      <c r="M167" s="370">
        <v>0</v>
      </c>
    </row>
    <row r="168" spans="1:13" hidden="1">
      <c r="A168" s="339"/>
      <c r="B168" s="340"/>
      <c r="C168" s="237"/>
      <c r="D168" s="316">
        <v>1141</v>
      </c>
      <c r="E168" s="200" t="s">
        <v>334</v>
      </c>
      <c r="F168" s="317" t="s">
        <v>361</v>
      </c>
      <c r="G168" s="315"/>
      <c r="H168" s="315">
        <v>0</v>
      </c>
      <c r="I168" s="315">
        <v>0</v>
      </c>
      <c r="J168" s="315">
        <v>0</v>
      </c>
      <c r="K168" s="370">
        <v>0</v>
      </c>
      <c r="L168" s="370">
        <v>0</v>
      </c>
      <c r="M168" s="370">
        <v>0</v>
      </c>
    </row>
    <row r="169" spans="1:13">
      <c r="A169" s="339"/>
      <c r="B169" s="340"/>
      <c r="C169" s="237"/>
      <c r="D169" s="316">
        <v>1141</v>
      </c>
      <c r="E169" s="200" t="s">
        <v>334</v>
      </c>
      <c r="F169" s="317" t="s">
        <v>362</v>
      </c>
      <c r="G169" s="315"/>
      <c r="H169" s="315">
        <v>0</v>
      </c>
      <c r="I169" s="315">
        <v>0</v>
      </c>
      <c r="J169" s="315">
        <v>0</v>
      </c>
      <c r="K169" s="370">
        <f>26.5*12*7000</f>
        <v>2226000</v>
      </c>
      <c r="L169" s="370">
        <f t="shared" ref="L169:M169" si="37">26.5*12*7000</f>
        <v>2226000</v>
      </c>
      <c r="M169" s="370">
        <f t="shared" si="37"/>
        <v>2226000</v>
      </c>
    </row>
  </sheetData>
  <mergeCells count="10">
    <mergeCell ref="K6:M6"/>
    <mergeCell ref="H5:H6"/>
    <mergeCell ref="A5:A6"/>
    <mergeCell ref="B5:B6"/>
    <mergeCell ref="C5:C6"/>
    <mergeCell ref="I5:I6"/>
    <mergeCell ref="D5:E6"/>
    <mergeCell ref="F5:F6"/>
    <mergeCell ref="G5:G6"/>
    <mergeCell ref="J5:J6"/>
  </mergeCells>
  <pageMargins left="0" right="0" top="0" bottom="0" header="0" footer="0"/>
  <pageSetup paperSize="9" scale="67" orientation="landscape" r:id="rId1"/>
  <rowBreaks count="1" manualBreakCount="1">
    <brk id="128" max="1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zoomScaleNormal="100" workbookViewId="0">
      <selection activeCell="F37" sqref="F37"/>
    </sheetView>
  </sheetViews>
  <sheetFormatPr defaultColWidth="9.140625" defaultRowHeight="15"/>
  <cols>
    <col min="1" max="2" width="9.140625" style="162"/>
    <col min="3" max="3" width="57.7109375" style="162" customWidth="1"/>
    <col min="4" max="4" width="13.140625" style="162" customWidth="1"/>
    <col min="5" max="5" width="10.5703125" style="162" bestFit="1" customWidth="1"/>
    <col min="6" max="6" width="11" style="162" customWidth="1"/>
    <col min="7" max="7" width="14.7109375" style="162" customWidth="1"/>
    <col min="8" max="9" width="12.140625" style="162" customWidth="1"/>
    <col min="10" max="10" width="15.5703125" style="162" customWidth="1"/>
    <col min="11" max="11" width="12.5703125" style="162" customWidth="1"/>
    <col min="12" max="12" width="10.28515625" style="162" customWidth="1"/>
    <col min="13" max="13" width="13.7109375" style="162" customWidth="1"/>
    <col min="14" max="14" width="16" style="162" bestFit="1" customWidth="1"/>
    <col min="15" max="15" width="11.140625" style="162" customWidth="1"/>
    <col min="16" max="16" width="11.5703125" style="162" bestFit="1" customWidth="1"/>
    <col min="17" max="17" width="12.7109375" style="162" customWidth="1"/>
    <col min="18" max="18" width="10.140625" style="162" bestFit="1" customWidth="1"/>
    <col min="19" max="20" width="10.5703125" style="162" bestFit="1" customWidth="1"/>
    <col min="21" max="21" width="9.42578125" style="162" bestFit="1" customWidth="1"/>
    <col min="22" max="22" width="9.140625" style="162"/>
    <col min="23" max="23" width="13.28515625" style="162" bestFit="1" customWidth="1"/>
    <col min="24" max="16384" width="9.140625" style="162"/>
  </cols>
  <sheetData>
    <row r="1" spans="1:23">
      <c r="A1" s="188" t="s">
        <v>296</v>
      </c>
    </row>
    <row r="2" spans="1:23" ht="15.75" thickBot="1">
      <c r="A2" s="165"/>
    </row>
    <row r="3" spans="1:23">
      <c r="A3" s="461" t="s">
        <v>121</v>
      </c>
      <c r="B3" s="462"/>
      <c r="C3" s="467" t="s">
        <v>122</v>
      </c>
      <c r="D3" s="461" t="s">
        <v>297</v>
      </c>
      <c r="E3" s="470"/>
      <c r="F3" s="471"/>
      <c r="G3" s="474" t="s">
        <v>298</v>
      </c>
      <c r="H3" s="470"/>
      <c r="I3" s="471"/>
      <c r="J3" s="474" t="s">
        <v>299</v>
      </c>
      <c r="K3" s="470"/>
      <c r="L3" s="471"/>
      <c r="M3" s="474" t="s">
        <v>300</v>
      </c>
      <c r="N3" s="470"/>
      <c r="O3" s="471"/>
      <c r="P3" s="474" t="s">
        <v>301</v>
      </c>
      <c r="Q3" s="470"/>
      <c r="R3" s="471"/>
      <c r="S3" s="474" t="s">
        <v>302</v>
      </c>
      <c r="T3" s="470"/>
      <c r="U3" s="471"/>
      <c r="V3" s="166"/>
    </row>
    <row r="4" spans="1:23" ht="33.75" customHeight="1" thickBot="1">
      <c r="A4" s="463"/>
      <c r="B4" s="464"/>
      <c r="C4" s="468"/>
      <c r="D4" s="465"/>
      <c r="E4" s="472"/>
      <c r="F4" s="473"/>
      <c r="G4" s="475"/>
      <c r="H4" s="472"/>
      <c r="I4" s="473"/>
      <c r="J4" s="475"/>
      <c r="K4" s="472"/>
      <c r="L4" s="473"/>
      <c r="M4" s="475"/>
      <c r="N4" s="472"/>
      <c r="O4" s="473"/>
      <c r="P4" s="475"/>
      <c r="Q4" s="472"/>
      <c r="R4" s="473"/>
      <c r="S4" s="475"/>
      <c r="T4" s="472"/>
      <c r="U4" s="473"/>
      <c r="V4" s="166"/>
    </row>
    <row r="5" spans="1:23" ht="31.5" customHeight="1">
      <c r="A5" s="463"/>
      <c r="B5" s="464"/>
      <c r="C5" s="468"/>
      <c r="D5" s="476" t="s">
        <v>162</v>
      </c>
      <c r="E5" s="478" t="s">
        <v>221</v>
      </c>
      <c r="F5" s="480" t="s">
        <v>222</v>
      </c>
      <c r="G5" s="482" t="s">
        <v>162</v>
      </c>
      <c r="H5" s="455" t="s">
        <v>221</v>
      </c>
      <c r="I5" s="455" t="s">
        <v>222</v>
      </c>
      <c r="J5" s="457" t="s">
        <v>162</v>
      </c>
      <c r="K5" s="478" t="s">
        <v>221</v>
      </c>
      <c r="L5" s="478" t="s">
        <v>222</v>
      </c>
      <c r="M5" s="485" t="s">
        <v>162</v>
      </c>
      <c r="N5" s="455" t="s">
        <v>221</v>
      </c>
      <c r="O5" s="455" t="s">
        <v>303</v>
      </c>
      <c r="P5" s="482" t="s">
        <v>162</v>
      </c>
      <c r="Q5" s="455" t="s">
        <v>221</v>
      </c>
      <c r="R5" s="455" t="s">
        <v>222</v>
      </c>
      <c r="S5" s="482" t="s">
        <v>162</v>
      </c>
      <c r="T5" s="455" t="s">
        <v>221</v>
      </c>
      <c r="U5" s="455" t="s">
        <v>222</v>
      </c>
      <c r="V5" s="484"/>
    </row>
    <row r="6" spans="1:23" ht="45.75" customHeight="1" thickBot="1">
      <c r="A6" s="465"/>
      <c r="B6" s="466"/>
      <c r="C6" s="469"/>
      <c r="D6" s="477"/>
      <c r="E6" s="479"/>
      <c r="F6" s="481"/>
      <c r="G6" s="483"/>
      <c r="H6" s="456"/>
      <c r="I6" s="456"/>
      <c r="J6" s="458"/>
      <c r="K6" s="479"/>
      <c r="L6" s="479"/>
      <c r="M6" s="486"/>
      <c r="N6" s="456"/>
      <c r="O6" s="456"/>
      <c r="P6" s="483"/>
      <c r="Q6" s="456"/>
      <c r="R6" s="456"/>
      <c r="S6" s="483"/>
      <c r="T6" s="456"/>
      <c r="U6" s="456"/>
      <c r="V6" s="484"/>
    </row>
    <row r="7" spans="1:23" ht="16.5" thickBot="1">
      <c r="A7" s="493" t="s">
        <v>223</v>
      </c>
      <c r="B7" s="494"/>
      <c r="C7" s="495"/>
      <c r="D7" s="167"/>
      <c r="E7" s="167"/>
      <c r="F7" s="167"/>
      <c r="G7" s="172"/>
      <c r="H7" s="172"/>
      <c r="I7" s="167"/>
      <c r="J7" s="167"/>
      <c r="K7" s="167"/>
      <c r="L7" s="171"/>
      <c r="M7" s="172"/>
      <c r="N7" s="189"/>
      <c r="O7" s="189"/>
      <c r="P7" s="189"/>
      <c r="Q7" s="189"/>
      <c r="R7" s="189"/>
      <c r="S7" s="189"/>
      <c r="T7" s="189"/>
      <c r="U7" s="172"/>
      <c r="V7" s="173"/>
    </row>
    <row r="8" spans="1:23" ht="26.25" thickBot="1">
      <c r="A8" s="496">
        <v>1206</v>
      </c>
      <c r="B8" s="497"/>
      <c r="C8" s="174" t="s">
        <v>294</v>
      </c>
      <c r="D8" s="190">
        <f>D9+D13+D19</f>
        <v>409615.79546964739</v>
      </c>
      <c r="E8" s="190">
        <f t="shared" ref="E8:F8" si="0">E9+E13+E19</f>
        <v>323384.18359349994</v>
      </c>
      <c r="F8" s="190">
        <f t="shared" si="0"/>
        <v>86231.61187614745</v>
      </c>
      <c r="G8" s="190">
        <f>G9+G13+G19</f>
        <v>512019.74433705921</v>
      </c>
      <c r="H8" s="190">
        <f t="shared" ref="H8:I8" si="1">H9+H13+H19</f>
        <v>404230.22949187487</v>
      </c>
      <c r="I8" s="190">
        <f t="shared" si="1"/>
        <v>107789.51484518431</v>
      </c>
      <c r="J8" s="190">
        <f>J9+J13+J19</f>
        <v>512019.74433705921</v>
      </c>
      <c r="K8" s="190">
        <f t="shared" ref="K8:L8" si="2">K9+K13+K19</f>
        <v>404230.22949187487</v>
      </c>
      <c r="L8" s="190">
        <f t="shared" si="2"/>
        <v>107789.51484518431</v>
      </c>
      <c r="M8" s="190">
        <f>M9+M13+M19</f>
        <v>614423.69320447091</v>
      </c>
      <c r="N8" s="190">
        <f t="shared" ref="N8:O8" si="3">N9+N13+N19</f>
        <v>485076.27539024979</v>
      </c>
      <c r="O8" s="190">
        <f t="shared" si="3"/>
        <v>129347.41781422117</v>
      </c>
      <c r="P8" s="190">
        <f>P9+P13+P19</f>
        <v>2048078.9773482368</v>
      </c>
      <c r="Q8" s="190">
        <f t="shared" ref="Q8:U8" si="4">Q9+Q13+Q19</f>
        <v>1616920.9179674995</v>
      </c>
      <c r="R8" s="190">
        <f t="shared" si="4"/>
        <v>431158.05938073725</v>
      </c>
      <c r="S8" s="190">
        <f>S9+S13+S19</f>
        <v>4350.3226877091201</v>
      </c>
      <c r="T8" s="190">
        <f t="shared" si="4"/>
        <v>3436.3273984306124</v>
      </c>
      <c r="U8" s="190">
        <f t="shared" si="4"/>
        <v>913.99528927850679</v>
      </c>
      <c r="V8" s="173"/>
      <c r="W8" s="191"/>
    </row>
    <row r="9" spans="1:23" ht="51" thickTop="1" thickBot="1">
      <c r="A9" s="498"/>
      <c r="B9" s="492">
        <v>11001</v>
      </c>
      <c r="C9" s="179" t="s">
        <v>80</v>
      </c>
      <c r="D9" s="192">
        <f t="shared" ref="D9:S11" si="5">D10</f>
        <v>175058.92493814748</v>
      </c>
      <c r="E9" s="192">
        <f t="shared" si="5"/>
        <v>128845.64721749998</v>
      </c>
      <c r="F9" s="192">
        <f t="shared" si="5"/>
        <v>46213.277720647486</v>
      </c>
      <c r="G9" s="192">
        <f t="shared" si="5"/>
        <v>218823.65617268434</v>
      </c>
      <c r="H9" s="192">
        <f t="shared" si="5"/>
        <v>161057.05902187497</v>
      </c>
      <c r="I9" s="192">
        <f t="shared" si="5"/>
        <v>57766.59715080935</v>
      </c>
      <c r="J9" s="192">
        <f t="shared" si="5"/>
        <v>218823.65617268434</v>
      </c>
      <c r="K9" s="192">
        <f t="shared" si="5"/>
        <v>161057.05902187497</v>
      </c>
      <c r="L9" s="192">
        <f t="shared" si="5"/>
        <v>57766.59715080935</v>
      </c>
      <c r="M9" s="192">
        <f t="shared" si="5"/>
        <v>262588.38740722113</v>
      </c>
      <c r="N9" s="192">
        <f t="shared" si="5"/>
        <v>193268.47082624995</v>
      </c>
      <c r="O9" s="192">
        <f t="shared" si="5"/>
        <v>69319.916580971214</v>
      </c>
      <c r="P9" s="192">
        <f t="shared" si="5"/>
        <v>875294.62469073734</v>
      </c>
      <c r="Q9" s="192">
        <f t="shared" si="5"/>
        <v>644228.23608749988</v>
      </c>
      <c r="R9" s="192">
        <f t="shared" si="5"/>
        <v>231066.3886032374</v>
      </c>
      <c r="S9" s="192">
        <f t="shared" si="5"/>
        <v>1853.3741831892235</v>
      </c>
      <c r="T9" s="192">
        <f t="shared" ref="T9:U11" si="6">T10</f>
        <v>1365.0579555937538</v>
      </c>
      <c r="U9" s="192">
        <f t="shared" si="6"/>
        <v>488.31622759546957</v>
      </c>
      <c r="V9" s="166"/>
    </row>
    <row r="10" spans="1:23" ht="16.5" thickTop="1" thickBot="1">
      <c r="A10" s="498"/>
      <c r="B10" s="492"/>
      <c r="C10" s="180" t="s">
        <v>277</v>
      </c>
      <c r="D10" s="192">
        <f t="shared" si="5"/>
        <v>175058.92493814748</v>
      </c>
      <c r="E10" s="192">
        <f t="shared" si="5"/>
        <v>128845.64721749998</v>
      </c>
      <c r="F10" s="192">
        <f t="shared" si="5"/>
        <v>46213.277720647486</v>
      </c>
      <c r="G10" s="192">
        <f t="shared" si="5"/>
        <v>218823.65617268434</v>
      </c>
      <c r="H10" s="192">
        <f t="shared" si="5"/>
        <v>161057.05902187497</v>
      </c>
      <c r="I10" s="192">
        <f t="shared" si="5"/>
        <v>57766.59715080935</v>
      </c>
      <c r="J10" s="192">
        <f t="shared" si="5"/>
        <v>218823.65617268434</v>
      </c>
      <c r="K10" s="192">
        <f t="shared" si="5"/>
        <v>161057.05902187497</v>
      </c>
      <c r="L10" s="192">
        <f t="shared" si="5"/>
        <v>57766.59715080935</v>
      </c>
      <c r="M10" s="192">
        <f t="shared" si="5"/>
        <v>262588.38740722113</v>
      </c>
      <c r="N10" s="192">
        <f t="shared" si="5"/>
        <v>193268.47082624995</v>
      </c>
      <c r="O10" s="192">
        <f t="shared" si="5"/>
        <v>69319.916580971214</v>
      </c>
      <c r="P10" s="192">
        <f t="shared" si="5"/>
        <v>875294.62469073734</v>
      </c>
      <c r="Q10" s="192">
        <f t="shared" si="5"/>
        <v>644228.23608749988</v>
      </c>
      <c r="R10" s="192">
        <f t="shared" si="5"/>
        <v>231066.3886032374</v>
      </c>
      <c r="S10" s="192">
        <f t="shared" si="5"/>
        <v>1853.3741831892235</v>
      </c>
      <c r="T10" s="192">
        <f t="shared" si="6"/>
        <v>1365.0579555937538</v>
      </c>
      <c r="U10" s="192">
        <f t="shared" si="6"/>
        <v>488.31622759546957</v>
      </c>
      <c r="V10" s="166"/>
    </row>
    <row r="11" spans="1:23" ht="16.5" thickTop="1" thickBot="1">
      <c r="A11" s="498"/>
      <c r="B11" s="492"/>
      <c r="C11" s="180" t="s">
        <v>278</v>
      </c>
      <c r="D11" s="192">
        <f t="shared" si="5"/>
        <v>175058.92493814748</v>
      </c>
      <c r="E11" s="192">
        <f t="shared" si="5"/>
        <v>128845.64721749998</v>
      </c>
      <c r="F11" s="192">
        <f t="shared" si="5"/>
        <v>46213.277720647486</v>
      </c>
      <c r="G11" s="192">
        <f t="shared" si="5"/>
        <v>218823.65617268434</v>
      </c>
      <c r="H11" s="192">
        <f t="shared" si="5"/>
        <v>161057.05902187497</v>
      </c>
      <c r="I11" s="192">
        <f t="shared" si="5"/>
        <v>57766.59715080935</v>
      </c>
      <c r="J11" s="192">
        <f t="shared" si="5"/>
        <v>218823.65617268434</v>
      </c>
      <c r="K11" s="192">
        <f t="shared" si="5"/>
        <v>161057.05902187497</v>
      </c>
      <c r="L11" s="192">
        <f t="shared" si="5"/>
        <v>57766.59715080935</v>
      </c>
      <c r="M11" s="192">
        <f t="shared" si="5"/>
        <v>262588.38740722113</v>
      </c>
      <c r="N11" s="192">
        <f t="shared" si="5"/>
        <v>193268.47082624995</v>
      </c>
      <c r="O11" s="192">
        <f t="shared" si="5"/>
        <v>69319.916580971214</v>
      </c>
      <c r="P11" s="192">
        <f t="shared" si="5"/>
        <v>875294.62469073734</v>
      </c>
      <c r="Q11" s="192">
        <f t="shared" si="5"/>
        <v>644228.23608749988</v>
      </c>
      <c r="R11" s="192">
        <f t="shared" si="5"/>
        <v>231066.3886032374</v>
      </c>
      <c r="S11" s="192">
        <f t="shared" si="5"/>
        <v>1853.3741831892235</v>
      </c>
      <c r="T11" s="192">
        <f t="shared" si="6"/>
        <v>1365.0579555937538</v>
      </c>
      <c r="U11" s="192">
        <f t="shared" si="6"/>
        <v>488.31622759546957</v>
      </c>
      <c r="V11" s="166"/>
    </row>
    <row r="12" spans="1:23" ht="16.5" thickTop="1" thickBot="1">
      <c r="A12" s="498"/>
      <c r="B12" s="492"/>
      <c r="C12" s="181" t="s">
        <v>279</v>
      </c>
      <c r="D12" s="193">
        <f>SUM(E12:F12)</f>
        <v>175058.92493814748</v>
      </c>
      <c r="E12" s="193">
        <v>128845.64721749998</v>
      </c>
      <c r="F12" s="193">
        <v>46213.277720647486</v>
      </c>
      <c r="G12" s="193">
        <f>SUM(H12:I12)</f>
        <v>218823.65617268434</v>
      </c>
      <c r="H12" s="193">
        <v>161057.05902187497</v>
      </c>
      <c r="I12" s="193">
        <v>57766.59715080935</v>
      </c>
      <c r="J12" s="193">
        <f>SUM(K12:L12)</f>
        <v>218823.65617268434</v>
      </c>
      <c r="K12" s="193">
        <v>161057.05902187497</v>
      </c>
      <c r="L12" s="193">
        <v>57766.59715080935</v>
      </c>
      <c r="M12" s="193">
        <f>SUM(N12:O12)</f>
        <v>262588.38740722113</v>
      </c>
      <c r="N12" s="193">
        <v>193268.47082624995</v>
      </c>
      <c r="O12" s="193">
        <v>69319.916580971214</v>
      </c>
      <c r="P12" s="193">
        <f t="shared" ref="P12:Q12" si="7">M12+J12+G12+D12</f>
        <v>875294.62469073734</v>
      </c>
      <c r="Q12" s="193">
        <f t="shared" si="7"/>
        <v>644228.23608749988</v>
      </c>
      <c r="R12" s="193">
        <f>O12+L12+I12+F12</f>
        <v>231066.3886032374</v>
      </c>
      <c r="S12" s="194">
        <f>SUM(T12:U12)</f>
        <v>1853.3741831892235</v>
      </c>
      <c r="T12" s="194">
        <v>1365.0579555937538</v>
      </c>
      <c r="U12" s="195">
        <v>488.31622759546957</v>
      </c>
      <c r="V12" s="166"/>
    </row>
    <row r="13" spans="1:23" ht="39.75" thickTop="1" thickBot="1">
      <c r="A13" s="492"/>
      <c r="B13" s="492">
        <v>32001</v>
      </c>
      <c r="C13" s="180" t="s">
        <v>280</v>
      </c>
      <c r="D13" s="192">
        <f t="shared" ref="D13:S17" si="8">D14</f>
        <v>116027.36059499993</v>
      </c>
      <c r="E13" s="192">
        <f t="shared" si="8"/>
        <v>96727.643656499931</v>
      </c>
      <c r="F13" s="192">
        <f t="shared" si="8"/>
        <v>19299.716938499998</v>
      </c>
      <c r="G13" s="192">
        <f t="shared" si="8"/>
        <v>145034.20074374991</v>
      </c>
      <c r="H13" s="192">
        <f t="shared" si="8"/>
        <v>120909.55457062491</v>
      </c>
      <c r="I13" s="192">
        <f t="shared" si="8"/>
        <v>24124.646173124998</v>
      </c>
      <c r="J13" s="192">
        <f t="shared" si="8"/>
        <v>145034.20074374991</v>
      </c>
      <c r="K13" s="192">
        <f t="shared" si="8"/>
        <v>120909.55457062491</v>
      </c>
      <c r="L13" s="192">
        <f t="shared" si="8"/>
        <v>24124.646173124998</v>
      </c>
      <c r="M13" s="192">
        <f t="shared" si="8"/>
        <v>174041.04089249988</v>
      </c>
      <c r="N13" s="192">
        <f t="shared" si="8"/>
        <v>145091.46548474988</v>
      </c>
      <c r="O13" s="192">
        <f t="shared" si="8"/>
        <v>28949.575407749999</v>
      </c>
      <c r="P13" s="192">
        <f t="shared" si="8"/>
        <v>580136.80297499965</v>
      </c>
      <c r="Q13" s="192">
        <f t="shared" si="8"/>
        <v>483638.21828249958</v>
      </c>
      <c r="R13" s="192">
        <f t="shared" si="8"/>
        <v>96498.584692499993</v>
      </c>
      <c r="S13" s="192">
        <f t="shared" si="8"/>
        <v>1245.1807388486964</v>
      </c>
      <c r="T13" s="192">
        <f t="shared" ref="T13:U17" si="9">T14</f>
        <v>1038.0299822166601</v>
      </c>
      <c r="U13" s="192">
        <f t="shared" si="9"/>
        <v>207.15075663203629</v>
      </c>
      <c r="V13" s="173"/>
    </row>
    <row r="14" spans="1:23" ht="17.25" thickTop="1" thickBot="1">
      <c r="A14" s="492"/>
      <c r="B14" s="492"/>
      <c r="C14" s="180" t="s">
        <v>277</v>
      </c>
      <c r="D14" s="192">
        <f t="shared" si="8"/>
        <v>116027.36059499993</v>
      </c>
      <c r="E14" s="192">
        <f t="shared" si="8"/>
        <v>96727.643656499931</v>
      </c>
      <c r="F14" s="192">
        <f t="shared" si="8"/>
        <v>19299.716938499998</v>
      </c>
      <c r="G14" s="192">
        <f t="shared" si="8"/>
        <v>145034.20074374991</v>
      </c>
      <c r="H14" s="192">
        <f t="shared" si="8"/>
        <v>120909.55457062491</v>
      </c>
      <c r="I14" s="192">
        <f t="shared" si="8"/>
        <v>24124.646173124998</v>
      </c>
      <c r="J14" s="192">
        <f t="shared" si="8"/>
        <v>145034.20074374991</v>
      </c>
      <c r="K14" s="192">
        <f t="shared" si="8"/>
        <v>120909.55457062491</v>
      </c>
      <c r="L14" s="192">
        <f t="shared" si="8"/>
        <v>24124.646173124998</v>
      </c>
      <c r="M14" s="192">
        <f t="shared" si="8"/>
        <v>174041.04089249988</v>
      </c>
      <c r="N14" s="192">
        <f t="shared" si="8"/>
        <v>145091.46548474988</v>
      </c>
      <c r="O14" s="192">
        <f t="shared" si="8"/>
        <v>28949.575407749999</v>
      </c>
      <c r="P14" s="192">
        <f t="shared" si="8"/>
        <v>580136.80297499965</v>
      </c>
      <c r="Q14" s="192">
        <f t="shared" si="8"/>
        <v>483638.21828249958</v>
      </c>
      <c r="R14" s="192">
        <f t="shared" si="8"/>
        <v>96498.584692499993</v>
      </c>
      <c r="S14" s="192">
        <f t="shared" si="8"/>
        <v>1245.1807388486964</v>
      </c>
      <c r="T14" s="192">
        <f t="shared" si="9"/>
        <v>1038.0299822166601</v>
      </c>
      <c r="U14" s="192">
        <f t="shared" si="9"/>
        <v>207.15075663203629</v>
      </c>
      <c r="V14" s="173"/>
    </row>
    <row r="15" spans="1:23" ht="16.5" thickTop="1" thickBot="1">
      <c r="A15" s="492"/>
      <c r="B15" s="492"/>
      <c r="C15" s="180" t="s">
        <v>281</v>
      </c>
      <c r="D15" s="192">
        <f t="shared" si="8"/>
        <v>116027.36059499993</v>
      </c>
      <c r="E15" s="192">
        <f t="shared" si="8"/>
        <v>96727.643656499931</v>
      </c>
      <c r="F15" s="192">
        <f t="shared" si="8"/>
        <v>19299.716938499998</v>
      </c>
      <c r="G15" s="192">
        <f t="shared" si="8"/>
        <v>145034.20074374991</v>
      </c>
      <c r="H15" s="192">
        <f t="shared" si="8"/>
        <v>120909.55457062491</v>
      </c>
      <c r="I15" s="192">
        <f t="shared" si="8"/>
        <v>24124.646173124998</v>
      </c>
      <c r="J15" s="192">
        <f t="shared" si="8"/>
        <v>145034.20074374991</v>
      </c>
      <c r="K15" s="192">
        <f t="shared" si="8"/>
        <v>120909.55457062491</v>
      </c>
      <c r="L15" s="192">
        <f t="shared" si="8"/>
        <v>24124.646173124998</v>
      </c>
      <c r="M15" s="192">
        <f t="shared" si="8"/>
        <v>174041.04089249988</v>
      </c>
      <c r="N15" s="192">
        <f t="shared" si="8"/>
        <v>145091.46548474988</v>
      </c>
      <c r="O15" s="192">
        <f t="shared" si="8"/>
        <v>28949.575407749999</v>
      </c>
      <c r="P15" s="192">
        <f t="shared" si="8"/>
        <v>580136.80297499965</v>
      </c>
      <c r="Q15" s="192">
        <f t="shared" si="8"/>
        <v>483638.21828249958</v>
      </c>
      <c r="R15" s="192">
        <f t="shared" si="8"/>
        <v>96498.584692499993</v>
      </c>
      <c r="S15" s="192">
        <f t="shared" si="8"/>
        <v>1245.1807388486964</v>
      </c>
      <c r="T15" s="192">
        <f t="shared" si="9"/>
        <v>1038.0299822166601</v>
      </c>
      <c r="U15" s="192">
        <f t="shared" si="9"/>
        <v>207.15075663203629</v>
      </c>
      <c r="V15" s="166"/>
    </row>
    <row r="16" spans="1:23" ht="16.5" thickTop="1" thickBot="1">
      <c r="A16" s="492"/>
      <c r="B16" s="492"/>
      <c r="C16" s="180" t="s">
        <v>282</v>
      </c>
      <c r="D16" s="192">
        <f t="shared" si="8"/>
        <v>116027.36059499993</v>
      </c>
      <c r="E16" s="192">
        <f t="shared" si="8"/>
        <v>96727.643656499931</v>
      </c>
      <c r="F16" s="192">
        <f t="shared" si="8"/>
        <v>19299.716938499998</v>
      </c>
      <c r="G16" s="192">
        <f t="shared" si="8"/>
        <v>145034.20074374991</v>
      </c>
      <c r="H16" s="192">
        <f t="shared" si="8"/>
        <v>120909.55457062491</v>
      </c>
      <c r="I16" s="192">
        <f t="shared" si="8"/>
        <v>24124.646173124998</v>
      </c>
      <c r="J16" s="192">
        <f t="shared" si="8"/>
        <v>145034.20074374991</v>
      </c>
      <c r="K16" s="192">
        <f t="shared" si="8"/>
        <v>120909.55457062491</v>
      </c>
      <c r="L16" s="192">
        <f t="shared" si="8"/>
        <v>24124.646173124998</v>
      </c>
      <c r="M16" s="192">
        <f t="shared" si="8"/>
        <v>174041.04089249988</v>
      </c>
      <c r="N16" s="192">
        <f t="shared" si="8"/>
        <v>145091.46548474988</v>
      </c>
      <c r="O16" s="192">
        <f t="shared" si="8"/>
        <v>28949.575407749999</v>
      </c>
      <c r="P16" s="192">
        <f t="shared" si="8"/>
        <v>580136.80297499965</v>
      </c>
      <c r="Q16" s="192">
        <f t="shared" si="8"/>
        <v>483638.21828249958</v>
      </c>
      <c r="R16" s="192">
        <f t="shared" si="8"/>
        <v>96498.584692499993</v>
      </c>
      <c r="S16" s="192">
        <f t="shared" si="8"/>
        <v>1245.1807388486964</v>
      </c>
      <c r="T16" s="192">
        <f t="shared" si="9"/>
        <v>1038.0299822166601</v>
      </c>
      <c r="U16" s="192">
        <f t="shared" si="9"/>
        <v>207.15075663203629</v>
      </c>
      <c r="V16" s="166"/>
    </row>
    <row r="17" spans="1:22" ht="16.5" thickTop="1" thickBot="1">
      <c r="A17" s="492"/>
      <c r="B17" s="492"/>
      <c r="C17" s="180" t="s">
        <v>283</v>
      </c>
      <c r="D17" s="192">
        <f t="shared" si="8"/>
        <v>116027.36059499993</v>
      </c>
      <c r="E17" s="192">
        <f t="shared" si="8"/>
        <v>96727.643656499931</v>
      </c>
      <c r="F17" s="192">
        <f t="shared" si="8"/>
        <v>19299.716938499998</v>
      </c>
      <c r="G17" s="192">
        <f t="shared" si="8"/>
        <v>145034.20074374991</v>
      </c>
      <c r="H17" s="192">
        <f t="shared" si="8"/>
        <v>120909.55457062491</v>
      </c>
      <c r="I17" s="192">
        <f t="shared" si="8"/>
        <v>24124.646173124998</v>
      </c>
      <c r="J17" s="192">
        <f t="shared" si="8"/>
        <v>145034.20074374991</v>
      </c>
      <c r="K17" s="192">
        <f t="shared" si="8"/>
        <v>120909.55457062491</v>
      </c>
      <c r="L17" s="192">
        <f t="shared" si="8"/>
        <v>24124.646173124998</v>
      </c>
      <c r="M17" s="192">
        <f t="shared" si="8"/>
        <v>174041.04089249988</v>
      </c>
      <c r="N17" s="192">
        <f t="shared" si="8"/>
        <v>145091.46548474988</v>
      </c>
      <c r="O17" s="192">
        <f t="shared" si="8"/>
        <v>28949.575407749999</v>
      </c>
      <c r="P17" s="192">
        <f t="shared" si="8"/>
        <v>580136.80297499965</v>
      </c>
      <c r="Q17" s="192">
        <f t="shared" si="8"/>
        <v>483638.21828249958</v>
      </c>
      <c r="R17" s="192">
        <f t="shared" si="8"/>
        <v>96498.584692499993</v>
      </c>
      <c r="S17" s="192">
        <f t="shared" si="8"/>
        <v>1245.1807388486964</v>
      </c>
      <c r="T17" s="192">
        <f t="shared" si="9"/>
        <v>1038.0299822166601</v>
      </c>
      <c r="U17" s="192">
        <f t="shared" si="9"/>
        <v>207.15075663203629</v>
      </c>
      <c r="V17" s="166"/>
    </row>
    <row r="18" spans="1:22" ht="16.5" thickTop="1" thickBot="1">
      <c r="A18" s="492"/>
      <c r="B18" s="492"/>
      <c r="C18" s="181" t="s">
        <v>271</v>
      </c>
      <c r="D18" s="193">
        <f>SUM(E18:F18)</f>
        <v>116027.36059499993</v>
      </c>
      <c r="E18" s="193">
        <v>96727.643656499931</v>
      </c>
      <c r="F18" s="193">
        <v>19299.716938499998</v>
      </c>
      <c r="G18" s="193">
        <f>SUM(H18:I18)</f>
        <v>145034.20074374991</v>
      </c>
      <c r="H18" s="193">
        <v>120909.55457062491</v>
      </c>
      <c r="I18" s="193">
        <v>24124.646173124998</v>
      </c>
      <c r="J18" s="193">
        <f>SUM(K18:L18)</f>
        <v>145034.20074374991</v>
      </c>
      <c r="K18" s="193">
        <v>120909.55457062491</v>
      </c>
      <c r="L18" s="193">
        <v>24124.646173124998</v>
      </c>
      <c r="M18" s="193">
        <f>SUM(N18:O18)</f>
        <v>174041.04089249988</v>
      </c>
      <c r="N18" s="193">
        <v>145091.46548474988</v>
      </c>
      <c r="O18" s="193">
        <v>28949.575407749999</v>
      </c>
      <c r="P18" s="193">
        <f t="shared" ref="P18:Q18" si="10">M18+J18+G18+D18</f>
        <v>580136.80297499965</v>
      </c>
      <c r="Q18" s="193">
        <f t="shared" si="10"/>
        <v>483638.21828249958</v>
      </c>
      <c r="R18" s="193">
        <f>O18+L18+I18+F18</f>
        <v>96498.584692499993</v>
      </c>
      <c r="S18" s="194">
        <f>SUM(T18:U18)</f>
        <v>1245.1807388486964</v>
      </c>
      <c r="T18" s="194">
        <v>1038.0299822166601</v>
      </c>
      <c r="U18" s="195">
        <v>207.15075663203629</v>
      </c>
      <c r="V18" s="166"/>
    </row>
    <row r="19" spans="1:22" ht="84" thickTop="1" thickBot="1">
      <c r="A19" s="502"/>
      <c r="B19" s="492">
        <v>32002</v>
      </c>
      <c r="C19" s="179" t="s">
        <v>84</v>
      </c>
      <c r="D19" s="192">
        <f t="shared" ref="D19:S23" si="11">D20</f>
        <v>118529.50993649996</v>
      </c>
      <c r="E19" s="192">
        <f t="shared" si="11"/>
        <v>97810.8927195</v>
      </c>
      <c r="F19" s="192">
        <f t="shared" si="11"/>
        <v>20718.61721699997</v>
      </c>
      <c r="G19" s="192">
        <f t="shared" si="11"/>
        <v>148161.88742062496</v>
      </c>
      <c r="H19" s="192">
        <f t="shared" si="11"/>
        <v>122263.615899375</v>
      </c>
      <c r="I19" s="192">
        <f t="shared" si="11"/>
        <v>25898.271521249961</v>
      </c>
      <c r="J19" s="192">
        <f t="shared" si="11"/>
        <v>148161.88742062496</v>
      </c>
      <c r="K19" s="192">
        <f t="shared" si="11"/>
        <v>122263.615899375</v>
      </c>
      <c r="L19" s="192">
        <f t="shared" si="11"/>
        <v>25898.271521249961</v>
      </c>
      <c r="M19" s="192">
        <f t="shared" si="11"/>
        <v>177794.26490474996</v>
      </c>
      <c r="N19" s="192">
        <f t="shared" si="11"/>
        <v>146716.33907925</v>
      </c>
      <c r="O19" s="192">
        <f t="shared" si="11"/>
        <v>31077.925825499951</v>
      </c>
      <c r="P19" s="192">
        <f t="shared" si="11"/>
        <v>592647.54968249984</v>
      </c>
      <c r="Q19" s="192">
        <f t="shared" si="11"/>
        <v>489054.4635975</v>
      </c>
      <c r="R19" s="192">
        <f t="shared" si="11"/>
        <v>103593.08608499984</v>
      </c>
      <c r="S19" s="192">
        <f t="shared" si="11"/>
        <v>1251.7677656711999</v>
      </c>
      <c r="T19" s="192">
        <f t="shared" ref="T19:U23" si="12">T20</f>
        <v>1033.239460620199</v>
      </c>
      <c r="U19" s="192">
        <f t="shared" si="12"/>
        <v>218.52830505100081</v>
      </c>
      <c r="V19" s="173"/>
    </row>
    <row r="20" spans="1:22" ht="16.5" thickTop="1" thickBot="1">
      <c r="A20" s="502"/>
      <c r="B20" s="492"/>
      <c r="C20" s="180" t="s">
        <v>277</v>
      </c>
      <c r="D20" s="192">
        <f t="shared" si="11"/>
        <v>118529.50993649996</v>
      </c>
      <c r="E20" s="192">
        <f t="shared" si="11"/>
        <v>97810.8927195</v>
      </c>
      <c r="F20" s="192">
        <f t="shared" si="11"/>
        <v>20718.61721699997</v>
      </c>
      <c r="G20" s="192">
        <f t="shared" si="11"/>
        <v>148161.88742062496</v>
      </c>
      <c r="H20" s="192">
        <f t="shared" si="11"/>
        <v>122263.615899375</v>
      </c>
      <c r="I20" s="192">
        <f t="shared" si="11"/>
        <v>25898.271521249961</v>
      </c>
      <c r="J20" s="192">
        <f t="shared" si="11"/>
        <v>148161.88742062496</v>
      </c>
      <c r="K20" s="192">
        <f t="shared" si="11"/>
        <v>122263.615899375</v>
      </c>
      <c r="L20" s="192">
        <f t="shared" si="11"/>
        <v>25898.271521249961</v>
      </c>
      <c r="M20" s="192">
        <f t="shared" si="11"/>
        <v>177794.26490474996</v>
      </c>
      <c r="N20" s="192">
        <f t="shared" si="11"/>
        <v>146716.33907925</v>
      </c>
      <c r="O20" s="192">
        <f t="shared" si="11"/>
        <v>31077.925825499951</v>
      </c>
      <c r="P20" s="192">
        <f t="shared" si="11"/>
        <v>592647.54968249984</v>
      </c>
      <c r="Q20" s="192">
        <f t="shared" si="11"/>
        <v>489054.4635975</v>
      </c>
      <c r="R20" s="192">
        <f t="shared" si="11"/>
        <v>103593.08608499984</v>
      </c>
      <c r="S20" s="192">
        <f t="shared" si="11"/>
        <v>1251.7677656711999</v>
      </c>
      <c r="T20" s="192">
        <f t="shared" si="12"/>
        <v>1033.239460620199</v>
      </c>
      <c r="U20" s="192">
        <f t="shared" si="12"/>
        <v>218.52830505100081</v>
      </c>
    </row>
    <row r="21" spans="1:22" ht="16.5" thickTop="1" thickBot="1">
      <c r="A21" s="502"/>
      <c r="B21" s="492"/>
      <c r="C21" s="180" t="s">
        <v>281</v>
      </c>
      <c r="D21" s="192">
        <f t="shared" si="11"/>
        <v>118529.50993649996</v>
      </c>
      <c r="E21" s="192">
        <f t="shared" si="11"/>
        <v>97810.8927195</v>
      </c>
      <c r="F21" s="192">
        <f t="shared" si="11"/>
        <v>20718.61721699997</v>
      </c>
      <c r="G21" s="192">
        <f t="shared" si="11"/>
        <v>148161.88742062496</v>
      </c>
      <c r="H21" s="192">
        <f t="shared" si="11"/>
        <v>122263.615899375</v>
      </c>
      <c r="I21" s="192">
        <f t="shared" si="11"/>
        <v>25898.271521249961</v>
      </c>
      <c r="J21" s="192">
        <f t="shared" si="11"/>
        <v>148161.88742062496</v>
      </c>
      <c r="K21" s="192">
        <f t="shared" si="11"/>
        <v>122263.615899375</v>
      </c>
      <c r="L21" s="192">
        <f t="shared" si="11"/>
        <v>25898.271521249961</v>
      </c>
      <c r="M21" s="192">
        <f t="shared" si="11"/>
        <v>177794.26490474996</v>
      </c>
      <c r="N21" s="192">
        <f t="shared" si="11"/>
        <v>146716.33907925</v>
      </c>
      <c r="O21" s="192">
        <f t="shared" si="11"/>
        <v>31077.925825499951</v>
      </c>
      <c r="P21" s="192">
        <f t="shared" si="11"/>
        <v>592647.54968249984</v>
      </c>
      <c r="Q21" s="192">
        <f t="shared" si="11"/>
        <v>489054.4635975</v>
      </c>
      <c r="R21" s="192">
        <f t="shared" si="11"/>
        <v>103593.08608499984</v>
      </c>
      <c r="S21" s="192">
        <f t="shared" si="11"/>
        <v>1251.7677656711999</v>
      </c>
      <c r="T21" s="192">
        <f t="shared" si="12"/>
        <v>1033.239460620199</v>
      </c>
      <c r="U21" s="192">
        <f t="shared" si="12"/>
        <v>218.52830505100081</v>
      </c>
    </row>
    <row r="22" spans="1:22" ht="16.5" thickTop="1" thickBot="1">
      <c r="A22" s="502"/>
      <c r="B22" s="492"/>
      <c r="C22" s="180" t="s">
        <v>282</v>
      </c>
      <c r="D22" s="192">
        <f t="shared" si="11"/>
        <v>118529.50993649996</v>
      </c>
      <c r="E22" s="192">
        <f t="shared" si="11"/>
        <v>97810.8927195</v>
      </c>
      <c r="F22" s="192">
        <f t="shared" si="11"/>
        <v>20718.61721699997</v>
      </c>
      <c r="G22" s="192">
        <f t="shared" si="11"/>
        <v>148161.88742062496</v>
      </c>
      <c r="H22" s="192">
        <f t="shared" si="11"/>
        <v>122263.615899375</v>
      </c>
      <c r="I22" s="192">
        <f t="shared" si="11"/>
        <v>25898.271521249961</v>
      </c>
      <c r="J22" s="192">
        <f t="shared" si="11"/>
        <v>148161.88742062496</v>
      </c>
      <c r="K22" s="192">
        <f t="shared" si="11"/>
        <v>122263.615899375</v>
      </c>
      <c r="L22" s="192">
        <f t="shared" si="11"/>
        <v>25898.271521249961</v>
      </c>
      <c r="M22" s="192">
        <f t="shared" si="11"/>
        <v>177794.26490474996</v>
      </c>
      <c r="N22" s="192">
        <f t="shared" si="11"/>
        <v>146716.33907925</v>
      </c>
      <c r="O22" s="192">
        <f t="shared" si="11"/>
        <v>31077.925825499951</v>
      </c>
      <c r="P22" s="192">
        <f t="shared" si="11"/>
        <v>592647.54968249984</v>
      </c>
      <c r="Q22" s="192">
        <f t="shared" si="11"/>
        <v>489054.4635975</v>
      </c>
      <c r="R22" s="192">
        <f t="shared" si="11"/>
        <v>103593.08608499984</v>
      </c>
      <c r="S22" s="192">
        <f t="shared" si="11"/>
        <v>1251.7677656711999</v>
      </c>
      <c r="T22" s="192">
        <f t="shared" si="12"/>
        <v>1033.239460620199</v>
      </c>
      <c r="U22" s="192">
        <f t="shared" si="12"/>
        <v>218.52830505100081</v>
      </c>
    </row>
    <row r="23" spans="1:22" ht="16.5" thickTop="1" thickBot="1">
      <c r="A23" s="502"/>
      <c r="B23" s="492"/>
      <c r="C23" s="180" t="s">
        <v>284</v>
      </c>
      <c r="D23" s="192">
        <f t="shared" si="11"/>
        <v>118529.50993649996</v>
      </c>
      <c r="E23" s="192">
        <f t="shared" si="11"/>
        <v>97810.8927195</v>
      </c>
      <c r="F23" s="192">
        <f t="shared" si="11"/>
        <v>20718.61721699997</v>
      </c>
      <c r="G23" s="192">
        <f t="shared" si="11"/>
        <v>148161.88742062496</v>
      </c>
      <c r="H23" s="192">
        <f t="shared" si="11"/>
        <v>122263.615899375</v>
      </c>
      <c r="I23" s="192">
        <f t="shared" si="11"/>
        <v>25898.271521249961</v>
      </c>
      <c r="J23" s="192">
        <f t="shared" si="11"/>
        <v>148161.88742062496</v>
      </c>
      <c r="K23" s="192">
        <f t="shared" si="11"/>
        <v>122263.615899375</v>
      </c>
      <c r="L23" s="192">
        <f t="shared" si="11"/>
        <v>25898.271521249961</v>
      </c>
      <c r="M23" s="192">
        <f t="shared" si="11"/>
        <v>177794.26490474996</v>
      </c>
      <c r="N23" s="192">
        <f t="shared" si="11"/>
        <v>146716.33907925</v>
      </c>
      <c r="O23" s="192">
        <f t="shared" si="11"/>
        <v>31077.925825499951</v>
      </c>
      <c r="P23" s="192">
        <f t="shared" si="11"/>
        <v>592647.54968249984</v>
      </c>
      <c r="Q23" s="192">
        <f t="shared" si="11"/>
        <v>489054.4635975</v>
      </c>
      <c r="R23" s="192">
        <f t="shared" si="11"/>
        <v>103593.08608499984</v>
      </c>
      <c r="S23" s="192">
        <f t="shared" si="11"/>
        <v>1251.7677656711999</v>
      </c>
      <c r="T23" s="192">
        <f t="shared" si="12"/>
        <v>1033.239460620199</v>
      </c>
      <c r="U23" s="192">
        <f t="shared" si="12"/>
        <v>218.52830505100081</v>
      </c>
    </row>
    <row r="24" spans="1:22" ht="16.5" thickTop="1" thickBot="1">
      <c r="A24" s="502"/>
      <c r="B24" s="492"/>
      <c r="C24" s="181" t="s">
        <v>285</v>
      </c>
      <c r="D24" s="193">
        <f>SUM(E24:F24)</f>
        <v>118529.50993649996</v>
      </c>
      <c r="E24" s="193">
        <v>97810.8927195</v>
      </c>
      <c r="F24" s="193">
        <v>20718.61721699997</v>
      </c>
      <c r="G24" s="193">
        <f>SUM(H24:I24)</f>
        <v>148161.88742062496</v>
      </c>
      <c r="H24" s="193">
        <v>122263.615899375</v>
      </c>
      <c r="I24" s="193">
        <v>25898.271521249961</v>
      </c>
      <c r="J24" s="193">
        <f>SUM(K24:L24)</f>
        <v>148161.88742062496</v>
      </c>
      <c r="K24" s="193">
        <v>122263.615899375</v>
      </c>
      <c r="L24" s="193">
        <v>25898.271521249961</v>
      </c>
      <c r="M24" s="193">
        <f>SUM(N24:O24)</f>
        <v>177794.26490474996</v>
      </c>
      <c r="N24" s="193">
        <v>146716.33907925</v>
      </c>
      <c r="O24" s="193">
        <v>31077.925825499951</v>
      </c>
      <c r="P24" s="193">
        <f t="shared" ref="P24:Q24" si="13">M24+J24+G24+D24</f>
        <v>592647.54968249984</v>
      </c>
      <c r="Q24" s="193">
        <f t="shared" si="13"/>
        <v>489054.4635975</v>
      </c>
      <c r="R24" s="193">
        <f>O24+L24+I24+F24</f>
        <v>103593.08608499984</v>
      </c>
      <c r="S24" s="194">
        <f>SUM(T24:U24)</f>
        <v>1251.7677656711999</v>
      </c>
      <c r="T24" s="196">
        <v>1033.239460620199</v>
      </c>
      <c r="U24" s="197">
        <v>218.52830505100081</v>
      </c>
    </row>
    <row r="25" spans="1:22" ht="15.75" thickTop="1"/>
    <row r="26" spans="1:22">
      <c r="N26" s="191"/>
      <c r="P26" s="191"/>
    </row>
  </sheetData>
  <mergeCells count="35">
    <mergeCell ref="A19:A24"/>
    <mergeCell ref="B19:B24"/>
    <mergeCell ref="V5:V6"/>
    <mergeCell ref="A7:C7"/>
    <mergeCell ref="A8:B8"/>
    <mergeCell ref="A9:A12"/>
    <mergeCell ref="B9:B12"/>
    <mergeCell ref="A13:A18"/>
    <mergeCell ref="B13:B18"/>
    <mergeCell ref="P5:P6"/>
    <mergeCell ref="Q5:Q6"/>
    <mergeCell ref="R5:R6"/>
    <mergeCell ref="S5:S6"/>
    <mergeCell ref="T5:T6"/>
    <mergeCell ref="U5:U6"/>
    <mergeCell ref="A3:B6"/>
    <mergeCell ref="P3:R4"/>
    <mergeCell ref="S3:U4"/>
    <mergeCell ref="D5:D6"/>
    <mergeCell ref="E5:E6"/>
    <mergeCell ref="F5:F6"/>
    <mergeCell ref="G5:G6"/>
    <mergeCell ref="H5:H6"/>
    <mergeCell ref="I5:I6"/>
    <mergeCell ref="J5:J6"/>
    <mergeCell ref="K5:K6"/>
    <mergeCell ref="C3:C6"/>
    <mergeCell ref="D3:F4"/>
    <mergeCell ref="G3:I4"/>
    <mergeCell ref="J3:L4"/>
    <mergeCell ref="M3:O4"/>
    <mergeCell ref="L5:L6"/>
    <mergeCell ref="M5:M6"/>
    <mergeCell ref="N5:N6"/>
    <mergeCell ref="O5:O6"/>
  </mergeCells>
  <hyperlinks>
    <hyperlink ref="C10" location="_ftn1" display="_ftn1"/>
  </hyperlinks>
  <pageMargins left="0.7" right="0.7" top="0.75" bottom="0.75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R137"/>
  <sheetViews>
    <sheetView topLeftCell="JG82" zoomScaleNormal="100" zoomScaleSheetLayoutView="100" workbookViewId="0">
      <selection activeCell="JX89" sqref="JX89"/>
    </sheetView>
  </sheetViews>
  <sheetFormatPr defaultColWidth="9.140625" defaultRowHeight="13.5"/>
  <cols>
    <col min="1" max="1" width="6" style="60" customWidth="1"/>
    <col min="2" max="2" width="9.85546875" style="60" customWidth="1"/>
    <col min="3" max="3" width="53.28515625" style="5" customWidth="1"/>
    <col min="4" max="4" width="15.42578125" style="5" hidden="1" customWidth="1"/>
    <col min="5" max="5" width="17.140625" style="5" hidden="1" customWidth="1"/>
    <col min="6" max="6" width="13" style="5" hidden="1" customWidth="1"/>
    <col min="7" max="7" width="12.85546875" style="5" hidden="1" customWidth="1"/>
    <col min="8" max="24" width="10.7109375" style="5" hidden="1" customWidth="1"/>
    <col min="25" max="26" width="13" style="5" hidden="1" customWidth="1"/>
    <col min="27" max="33" width="10.7109375" style="5" hidden="1" customWidth="1"/>
    <col min="34" max="34" width="11.85546875" style="5" hidden="1" customWidth="1"/>
    <col min="35" max="48" width="12.140625" style="5" hidden="1" customWidth="1"/>
    <col min="49" max="49" width="15.28515625" style="5" hidden="1" customWidth="1"/>
    <col min="50" max="57" width="12.140625" style="5" hidden="1" customWidth="1"/>
    <col min="58" max="58" width="10.7109375" style="5" hidden="1" customWidth="1"/>
    <col min="59" max="59" width="14.42578125" style="4" hidden="1" customWidth="1"/>
    <col min="60" max="60" width="14.28515625" style="5" customWidth="1"/>
    <col min="61" max="99" width="9.140625" style="5" customWidth="1"/>
    <col min="100" max="100" width="12.85546875" style="5" customWidth="1"/>
    <col min="101" max="101" width="11.140625" style="5" customWidth="1"/>
    <col min="102" max="102" width="9.140625" style="5" customWidth="1"/>
    <col min="103" max="103" width="12.42578125" style="5" customWidth="1"/>
    <col min="104" max="109" width="9.140625" style="5" customWidth="1"/>
    <col min="110" max="110" width="10.5703125" style="5" customWidth="1"/>
    <col min="111" max="111" width="12.42578125" style="5" customWidth="1"/>
    <col min="112" max="113" width="9.140625" style="5" customWidth="1"/>
    <col min="114" max="114" width="13.5703125" style="5" customWidth="1"/>
    <col min="115" max="115" width="13.7109375" style="5" customWidth="1"/>
    <col min="116" max="121" width="9.140625" style="5" customWidth="1"/>
    <col min="122" max="122" width="11.85546875" style="5" customWidth="1"/>
    <col min="123" max="133" width="9.140625" style="5" customWidth="1"/>
    <col min="134" max="134" width="11.140625" style="5" customWidth="1"/>
    <col min="135" max="157" width="9.140625" style="5" customWidth="1"/>
    <col min="158" max="158" width="12.28515625" style="5" bestFit="1" customWidth="1"/>
    <col min="159" max="159" width="15.85546875" style="5" customWidth="1"/>
    <col min="160" max="168" width="9.140625" style="5" customWidth="1"/>
    <col min="169" max="169" width="17.7109375" style="5" customWidth="1"/>
    <col min="170" max="170" width="14.42578125" style="5" customWidth="1"/>
    <col min="171" max="212" width="9.140625" style="5" customWidth="1"/>
    <col min="213" max="213" width="12.5703125" style="5" bestFit="1" customWidth="1"/>
    <col min="214" max="214" width="15.7109375" style="5" customWidth="1"/>
    <col min="215" max="223" width="9.140625" style="5" customWidth="1"/>
    <col min="224" max="224" width="14.28515625" style="5" customWidth="1"/>
    <col min="225" max="225" width="16.7109375" style="5" customWidth="1"/>
    <col min="226" max="226" width="12.7109375" style="5" customWidth="1"/>
    <col min="227" max="227" width="10.5703125" style="5" customWidth="1"/>
    <col min="228" max="257" width="9.140625" style="5" customWidth="1"/>
    <col min="258" max="259" width="9.140625" style="5"/>
    <col min="260" max="260" width="10" style="5" bestFit="1" customWidth="1"/>
    <col min="261" max="261" width="11.7109375" style="5" bestFit="1" customWidth="1"/>
    <col min="262" max="262" width="12.140625" style="5" bestFit="1" customWidth="1"/>
    <col min="263" max="263" width="12.28515625" style="5" bestFit="1" customWidth="1"/>
    <col min="264" max="264" width="9.140625" style="5"/>
    <col min="265" max="265" width="11.85546875" style="5" bestFit="1" customWidth="1"/>
    <col min="266" max="266" width="9.140625" style="5"/>
    <col min="267" max="267" width="10" style="5" bestFit="1" customWidth="1"/>
    <col min="268" max="268" width="12.7109375" style="5" bestFit="1" customWidth="1"/>
    <col min="269" max="269" width="14.5703125" style="5" customWidth="1"/>
    <col min="270" max="273" width="9.140625" style="5"/>
    <col min="274" max="274" width="11" style="5" bestFit="1" customWidth="1"/>
    <col min="275" max="16384" width="9.140625" style="5"/>
  </cols>
  <sheetData>
    <row r="1" spans="1:278" ht="17.25">
      <c r="A1" s="36" t="s">
        <v>238</v>
      </c>
    </row>
    <row r="2" spans="1:278">
      <c r="A2" s="37"/>
    </row>
    <row r="3" spans="1:278" ht="13.5" customHeight="1">
      <c r="A3" s="379" t="s">
        <v>121</v>
      </c>
      <c r="B3" s="379"/>
      <c r="C3" s="379" t="s">
        <v>122</v>
      </c>
      <c r="D3" s="30"/>
      <c r="E3" s="379" t="s">
        <v>239</v>
      </c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379"/>
      <c r="X3" s="379"/>
      <c r="Y3" s="379"/>
      <c r="Z3" s="379"/>
      <c r="AA3" s="379"/>
      <c r="AB3" s="379"/>
      <c r="AC3" s="379"/>
      <c r="AD3" s="379"/>
      <c r="AE3" s="379"/>
      <c r="AF3" s="379"/>
      <c r="AG3" s="379"/>
      <c r="AH3" s="379"/>
      <c r="AI3" s="379"/>
      <c r="AJ3" s="379"/>
      <c r="AK3" s="379"/>
      <c r="AL3" s="379"/>
      <c r="AM3" s="379"/>
      <c r="AN3" s="379"/>
      <c r="AO3" s="379"/>
      <c r="AP3" s="379"/>
      <c r="AQ3" s="379"/>
      <c r="AR3" s="379"/>
      <c r="AS3" s="379"/>
      <c r="AT3" s="379"/>
      <c r="AU3" s="379"/>
      <c r="AV3" s="379"/>
      <c r="AW3" s="379"/>
      <c r="AX3" s="379"/>
      <c r="AY3" s="379"/>
      <c r="AZ3" s="379"/>
      <c r="BA3" s="379"/>
      <c r="BB3" s="379"/>
      <c r="BC3" s="379"/>
      <c r="BD3" s="379"/>
      <c r="BE3" s="379"/>
      <c r="BF3" s="379"/>
      <c r="BG3" s="379" t="s">
        <v>240</v>
      </c>
      <c r="BH3" s="379"/>
      <c r="BI3" s="379"/>
      <c r="BJ3" s="379"/>
      <c r="BK3" s="379"/>
      <c r="BL3" s="379"/>
      <c r="BM3" s="379"/>
      <c r="BN3" s="379"/>
      <c r="BO3" s="379"/>
      <c r="BP3" s="379"/>
      <c r="BQ3" s="379"/>
      <c r="BR3" s="379"/>
      <c r="BS3" s="379"/>
      <c r="BT3" s="379"/>
      <c r="BU3" s="379"/>
      <c r="BV3" s="379"/>
      <c r="BW3" s="379"/>
      <c r="BX3" s="379"/>
      <c r="BY3" s="379"/>
      <c r="BZ3" s="379"/>
      <c r="CA3" s="379"/>
      <c r="CB3" s="379"/>
      <c r="CC3" s="379"/>
      <c r="CD3" s="379"/>
      <c r="CE3" s="379"/>
      <c r="CF3" s="379"/>
      <c r="CG3" s="379"/>
      <c r="CH3" s="379"/>
      <c r="CI3" s="379"/>
      <c r="CJ3" s="379"/>
      <c r="CK3" s="379"/>
      <c r="CL3" s="379"/>
      <c r="CM3" s="379"/>
      <c r="CN3" s="379"/>
      <c r="CO3" s="379"/>
      <c r="CP3" s="379"/>
      <c r="CQ3" s="379"/>
      <c r="CR3" s="379"/>
      <c r="CS3" s="379"/>
      <c r="CT3" s="379"/>
      <c r="CU3" s="379"/>
      <c r="CV3" s="379"/>
      <c r="CW3" s="379"/>
      <c r="CX3" s="379"/>
      <c r="CY3" s="379"/>
      <c r="CZ3" s="379"/>
      <c r="DA3" s="379"/>
      <c r="DB3" s="379"/>
      <c r="DC3" s="379"/>
      <c r="DD3" s="379"/>
      <c r="DE3" s="379"/>
      <c r="DF3" s="379"/>
      <c r="DG3" s="379"/>
      <c r="DH3" s="379"/>
      <c r="DI3" s="379"/>
      <c r="DJ3" s="379" t="s">
        <v>248</v>
      </c>
      <c r="DK3" s="379"/>
      <c r="DL3" s="379"/>
      <c r="DM3" s="379"/>
      <c r="DN3" s="379"/>
      <c r="DO3" s="379"/>
      <c r="DP3" s="379"/>
      <c r="DQ3" s="379"/>
      <c r="DR3" s="379"/>
      <c r="DS3" s="379"/>
      <c r="DT3" s="379"/>
      <c r="DU3" s="379"/>
      <c r="DV3" s="379"/>
      <c r="DW3" s="379"/>
      <c r="DX3" s="379"/>
      <c r="DY3" s="379"/>
      <c r="DZ3" s="379"/>
      <c r="EA3" s="379"/>
      <c r="EB3" s="379"/>
      <c r="EC3" s="379"/>
      <c r="ED3" s="379"/>
      <c r="EE3" s="379"/>
      <c r="EF3" s="379"/>
      <c r="EG3" s="379"/>
      <c r="EH3" s="379"/>
      <c r="EI3" s="379"/>
      <c r="EJ3" s="379"/>
      <c r="EK3" s="379"/>
      <c r="EL3" s="379"/>
      <c r="EM3" s="379"/>
      <c r="EN3" s="379"/>
      <c r="EO3" s="379"/>
      <c r="EP3" s="379"/>
      <c r="EQ3" s="379"/>
      <c r="ER3" s="379"/>
      <c r="ES3" s="379"/>
      <c r="ET3" s="379"/>
      <c r="EU3" s="379"/>
      <c r="EV3" s="379"/>
      <c r="EW3" s="379"/>
      <c r="EX3" s="379"/>
      <c r="EY3" s="379"/>
      <c r="EZ3" s="379"/>
      <c r="FA3" s="379"/>
      <c r="FB3" s="379"/>
      <c r="FC3" s="379"/>
      <c r="FD3" s="379"/>
      <c r="FE3" s="379"/>
      <c r="FF3" s="379"/>
      <c r="FG3" s="379"/>
      <c r="FH3" s="379"/>
      <c r="FI3" s="379"/>
      <c r="FJ3" s="379"/>
      <c r="FK3" s="379"/>
      <c r="FL3" s="379"/>
      <c r="FM3" s="6"/>
      <c r="FN3" s="6"/>
      <c r="FO3" s="379" t="s">
        <v>249</v>
      </c>
      <c r="FP3" s="379"/>
      <c r="FQ3" s="379"/>
      <c r="FR3" s="379"/>
      <c r="FS3" s="379"/>
      <c r="FT3" s="379"/>
      <c r="FU3" s="379"/>
      <c r="FV3" s="379"/>
      <c r="FW3" s="379"/>
      <c r="FX3" s="379"/>
      <c r="FY3" s="379"/>
      <c r="FZ3" s="379"/>
      <c r="GA3" s="379"/>
      <c r="GB3" s="379"/>
      <c r="GC3" s="379"/>
      <c r="GD3" s="379"/>
      <c r="GE3" s="379"/>
      <c r="GF3" s="379"/>
      <c r="GG3" s="379"/>
      <c r="GH3" s="379"/>
      <c r="GI3" s="379"/>
      <c r="GJ3" s="379"/>
      <c r="GK3" s="379"/>
      <c r="GL3" s="379"/>
      <c r="GM3" s="379"/>
      <c r="GN3" s="379"/>
      <c r="GO3" s="379"/>
      <c r="GP3" s="379"/>
      <c r="GQ3" s="379"/>
      <c r="GR3" s="379"/>
      <c r="GS3" s="379"/>
      <c r="GT3" s="379"/>
      <c r="GU3" s="379"/>
      <c r="GV3" s="379"/>
      <c r="GW3" s="379"/>
      <c r="GX3" s="379"/>
      <c r="GY3" s="379"/>
      <c r="GZ3" s="379"/>
      <c r="HA3" s="379"/>
      <c r="HB3" s="379"/>
      <c r="HC3" s="379"/>
      <c r="HD3" s="379"/>
      <c r="HE3" s="379"/>
      <c r="HF3" s="379"/>
      <c r="HG3" s="379"/>
      <c r="HH3" s="379"/>
      <c r="HI3" s="379"/>
      <c r="HJ3" s="379"/>
      <c r="HK3" s="379"/>
      <c r="HL3" s="379"/>
      <c r="HM3" s="379"/>
      <c r="HN3" s="379"/>
      <c r="HO3" s="379"/>
      <c r="HP3" s="17"/>
      <c r="HQ3" s="17"/>
      <c r="HR3" s="379" t="s">
        <v>250</v>
      </c>
      <c r="HS3" s="379"/>
      <c r="HT3" s="379"/>
      <c r="HU3" s="379"/>
      <c r="HV3" s="379"/>
      <c r="HW3" s="379"/>
      <c r="HX3" s="379"/>
      <c r="HY3" s="379"/>
      <c r="HZ3" s="379"/>
      <c r="IA3" s="379"/>
      <c r="IB3" s="379"/>
      <c r="IC3" s="379"/>
      <c r="ID3" s="379"/>
      <c r="IE3" s="379"/>
      <c r="IF3" s="379"/>
      <c r="IG3" s="379"/>
      <c r="IH3" s="379"/>
      <c r="II3" s="379"/>
      <c r="IJ3" s="379"/>
      <c r="IK3" s="379"/>
      <c r="IL3" s="379"/>
      <c r="IM3" s="379"/>
      <c r="IN3" s="379"/>
      <c r="IO3" s="379"/>
      <c r="IP3" s="379"/>
      <c r="IQ3" s="379"/>
      <c r="IR3" s="379"/>
      <c r="IS3" s="379"/>
      <c r="IT3" s="379"/>
      <c r="IU3" s="379"/>
      <c r="IV3" s="379"/>
      <c r="IW3" s="379"/>
    </row>
    <row r="4" spans="1:278" ht="105.75" customHeight="1">
      <c r="A4" s="379"/>
      <c r="B4" s="379"/>
      <c r="C4" s="379"/>
      <c r="D4" s="30">
        <v>2019</v>
      </c>
      <c r="E4" s="380" t="s">
        <v>162</v>
      </c>
      <c r="F4" s="31" t="s">
        <v>163</v>
      </c>
      <c r="G4" s="31" t="s">
        <v>254</v>
      </c>
      <c r="H4" s="31" t="s">
        <v>164</v>
      </c>
      <c r="I4" s="31" t="s">
        <v>255</v>
      </c>
      <c r="J4" s="31" t="s">
        <v>165</v>
      </c>
      <c r="K4" s="31" t="s">
        <v>166</v>
      </c>
      <c r="L4" s="31" t="s">
        <v>167</v>
      </c>
      <c r="M4" s="31" t="s">
        <v>168</v>
      </c>
      <c r="N4" s="31" t="s">
        <v>169</v>
      </c>
      <c r="O4" s="31" t="s">
        <v>170</v>
      </c>
      <c r="P4" s="31" t="s">
        <v>256</v>
      </c>
      <c r="Q4" s="31" t="s">
        <v>257</v>
      </c>
      <c r="R4" s="31" t="s">
        <v>258</v>
      </c>
      <c r="S4" s="31" t="s">
        <v>171</v>
      </c>
      <c r="T4" s="31" t="s">
        <v>259</v>
      </c>
      <c r="U4" s="31" t="s">
        <v>172</v>
      </c>
      <c r="V4" s="31" t="s">
        <v>173</v>
      </c>
      <c r="W4" s="31" t="s">
        <v>174</v>
      </c>
      <c r="X4" s="31" t="s">
        <v>175</v>
      </c>
      <c r="Y4" s="31" t="s">
        <v>176</v>
      </c>
      <c r="Z4" s="31" t="s">
        <v>177</v>
      </c>
      <c r="AA4" s="31" t="s">
        <v>178</v>
      </c>
      <c r="AB4" s="31" t="s">
        <v>179</v>
      </c>
      <c r="AC4" s="31" t="s">
        <v>180</v>
      </c>
      <c r="AD4" s="31" t="s">
        <v>181</v>
      </c>
      <c r="AE4" s="31" t="s">
        <v>182</v>
      </c>
      <c r="AF4" s="31" t="s">
        <v>183</v>
      </c>
      <c r="AG4" s="31" t="s">
        <v>184</v>
      </c>
      <c r="AH4" s="31" t="s">
        <v>260</v>
      </c>
      <c r="AI4" s="31" t="s">
        <v>185</v>
      </c>
      <c r="AJ4" s="31" t="s">
        <v>185</v>
      </c>
      <c r="AK4" s="31" t="s">
        <v>261</v>
      </c>
      <c r="AL4" s="31" t="s">
        <v>262</v>
      </c>
      <c r="AM4" s="31" t="s">
        <v>263</v>
      </c>
      <c r="AN4" s="31" t="s">
        <v>186</v>
      </c>
      <c r="AO4" s="31" t="s">
        <v>264</v>
      </c>
      <c r="AP4" s="31" t="s">
        <v>187</v>
      </c>
      <c r="AQ4" s="31" t="s">
        <v>188</v>
      </c>
      <c r="AR4" s="31" t="s">
        <v>189</v>
      </c>
      <c r="AS4" s="31" t="s">
        <v>265</v>
      </c>
      <c r="AT4" s="31" t="s">
        <v>190</v>
      </c>
      <c r="AU4" s="31" t="s">
        <v>266</v>
      </c>
      <c r="AV4" s="31" t="s">
        <v>191</v>
      </c>
      <c r="AW4" s="31" t="s">
        <v>267</v>
      </c>
      <c r="AX4" s="31" t="s">
        <v>192</v>
      </c>
      <c r="AY4" s="31" t="s">
        <v>193</v>
      </c>
      <c r="AZ4" s="31" t="s">
        <v>268</v>
      </c>
      <c r="BA4" s="31" t="s">
        <v>269</v>
      </c>
      <c r="BB4" s="31" t="s">
        <v>270</v>
      </c>
      <c r="BC4" s="31" t="s">
        <v>271</v>
      </c>
      <c r="BD4" s="31" t="s">
        <v>272</v>
      </c>
      <c r="BE4" s="31" t="s">
        <v>273</v>
      </c>
      <c r="BF4" s="31" t="s">
        <v>274</v>
      </c>
      <c r="BG4" s="38">
        <v>2020</v>
      </c>
      <c r="BH4" s="382" t="s">
        <v>162</v>
      </c>
      <c r="BI4" s="31" t="s">
        <v>163</v>
      </c>
      <c r="BJ4" s="31" t="s">
        <v>254</v>
      </c>
      <c r="BK4" s="31" t="s">
        <v>164</v>
      </c>
      <c r="BL4" s="31" t="s">
        <v>255</v>
      </c>
      <c r="BM4" s="31" t="s">
        <v>165</v>
      </c>
      <c r="BN4" s="31" t="s">
        <v>166</v>
      </c>
      <c r="BO4" s="31" t="s">
        <v>167</v>
      </c>
      <c r="BP4" s="31" t="s">
        <v>168</v>
      </c>
      <c r="BQ4" s="31" t="s">
        <v>169</v>
      </c>
      <c r="BR4" s="31" t="s">
        <v>170</v>
      </c>
      <c r="BS4" s="31" t="s">
        <v>256</v>
      </c>
      <c r="BT4" s="31" t="s">
        <v>257</v>
      </c>
      <c r="BU4" s="31" t="s">
        <v>258</v>
      </c>
      <c r="BV4" s="31" t="s">
        <v>171</v>
      </c>
      <c r="BW4" s="31" t="s">
        <v>259</v>
      </c>
      <c r="BX4" s="31" t="s">
        <v>172</v>
      </c>
      <c r="BY4" s="31" t="s">
        <v>173</v>
      </c>
      <c r="BZ4" s="31" t="s">
        <v>174</v>
      </c>
      <c r="CA4" s="31" t="s">
        <v>175</v>
      </c>
      <c r="CB4" s="31" t="s">
        <v>176</v>
      </c>
      <c r="CC4" s="31" t="s">
        <v>177</v>
      </c>
      <c r="CD4" s="31" t="s">
        <v>178</v>
      </c>
      <c r="CE4" s="31" t="s">
        <v>179</v>
      </c>
      <c r="CF4" s="31" t="s">
        <v>180</v>
      </c>
      <c r="CG4" s="31" t="s">
        <v>181</v>
      </c>
      <c r="CH4" s="31" t="s">
        <v>182</v>
      </c>
      <c r="CI4" s="31" t="s">
        <v>183</v>
      </c>
      <c r="CJ4" s="31" t="s">
        <v>184</v>
      </c>
      <c r="CK4" s="31" t="s">
        <v>260</v>
      </c>
      <c r="CL4" s="31" t="s">
        <v>185</v>
      </c>
      <c r="CM4" s="31" t="s">
        <v>185</v>
      </c>
      <c r="CN4" s="31" t="s">
        <v>261</v>
      </c>
      <c r="CO4" s="31" t="s">
        <v>262</v>
      </c>
      <c r="CP4" s="31" t="s">
        <v>263</v>
      </c>
      <c r="CQ4" s="31" t="s">
        <v>186</v>
      </c>
      <c r="CR4" s="31" t="s">
        <v>264</v>
      </c>
      <c r="CS4" s="31" t="s">
        <v>187</v>
      </c>
      <c r="CT4" s="31" t="s">
        <v>188</v>
      </c>
      <c r="CU4" s="31" t="s">
        <v>189</v>
      </c>
      <c r="CV4" s="31" t="s">
        <v>265</v>
      </c>
      <c r="CW4" s="31" t="s">
        <v>190</v>
      </c>
      <c r="CX4" s="31" t="s">
        <v>266</v>
      </c>
      <c r="CY4" s="31" t="s">
        <v>191</v>
      </c>
      <c r="CZ4" s="31" t="s">
        <v>267</v>
      </c>
      <c r="DA4" s="31" t="s">
        <v>192</v>
      </c>
      <c r="DB4" s="31" t="s">
        <v>193</v>
      </c>
      <c r="DC4" s="31" t="s">
        <v>268</v>
      </c>
      <c r="DD4" s="31" t="s">
        <v>269</v>
      </c>
      <c r="DE4" s="31" t="s">
        <v>270</v>
      </c>
      <c r="DF4" s="31" t="s">
        <v>271</v>
      </c>
      <c r="DG4" s="31" t="s">
        <v>272</v>
      </c>
      <c r="DH4" s="31" t="s">
        <v>273</v>
      </c>
      <c r="DI4" s="31" t="s">
        <v>274</v>
      </c>
      <c r="DJ4" s="39">
        <v>2021</v>
      </c>
      <c r="DK4" s="382" t="s">
        <v>162</v>
      </c>
      <c r="DL4" s="31" t="s">
        <v>163</v>
      </c>
      <c r="DM4" s="31" t="s">
        <v>254</v>
      </c>
      <c r="DN4" s="31" t="s">
        <v>164</v>
      </c>
      <c r="DO4" s="31" t="s">
        <v>255</v>
      </c>
      <c r="DP4" s="31" t="s">
        <v>165</v>
      </c>
      <c r="DQ4" s="31" t="s">
        <v>166</v>
      </c>
      <c r="DR4" s="31" t="s">
        <v>167</v>
      </c>
      <c r="DS4" s="31" t="s">
        <v>168</v>
      </c>
      <c r="DT4" s="31" t="s">
        <v>169</v>
      </c>
      <c r="DU4" s="31" t="s">
        <v>170</v>
      </c>
      <c r="DV4" s="31" t="s">
        <v>256</v>
      </c>
      <c r="DW4" s="31" t="s">
        <v>257</v>
      </c>
      <c r="DX4" s="31" t="s">
        <v>258</v>
      </c>
      <c r="DY4" s="31" t="s">
        <v>171</v>
      </c>
      <c r="DZ4" s="31" t="s">
        <v>259</v>
      </c>
      <c r="EA4" s="31" t="s">
        <v>172</v>
      </c>
      <c r="EB4" s="31" t="s">
        <v>173</v>
      </c>
      <c r="EC4" s="31" t="s">
        <v>174</v>
      </c>
      <c r="ED4" s="31" t="s">
        <v>175</v>
      </c>
      <c r="EE4" s="31" t="s">
        <v>176</v>
      </c>
      <c r="EF4" s="31" t="s">
        <v>177</v>
      </c>
      <c r="EG4" s="31" t="s">
        <v>178</v>
      </c>
      <c r="EH4" s="31" t="s">
        <v>179</v>
      </c>
      <c r="EI4" s="31" t="s">
        <v>180</v>
      </c>
      <c r="EJ4" s="31" t="s">
        <v>181</v>
      </c>
      <c r="EK4" s="31" t="s">
        <v>182</v>
      </c>
      <c r="EL4" s="31" t="s">
        <v>183</v>
      </c>
      <c r="EM4" s="31" t="s">
        <v>184</v>
      </c>
      <c r="EN4" s="31" t="s">
        <v>260</v>
      </c>
      <c r="EO4" s="31" t="s">
        <v>185</v>
      </c>
      <c r="EP4" s="31" t="s">
        <v>185</v>
      </c>
      <c r="EQ4" s="31" t="s">
        <v>261</v>
      </c>
      <c r="ER4" s="31" t="s">
        <v>262</v>
      </c>
      <c r="ES4" s="31" t="s">
        <v>263</v>
      </c>
      <c r="ET4" s="31" t="s">
        <v>186</v>
      </c>
      <c r="EU4" s="31" t="s">
        <v>264</v>
      </c>
      <c r="EV4" s="31" t="s">
        <v>187</v>
      </c>
      <c r="EW4" s="31" t="s">
        <v>188</v>
      </c>
      <c r="EX4" s="31" t="s">
        <v>189</v>
      </c>
      <c r="EY4" s="31" t="s">
        <v>265</v>
      </c>
      <c r="EZ4" s="31" t="s">
        <v>190</v>
      </c>
      <c r="FA4" s="31" t="s">
        <v>266</v>
      </c>
      <c r="FB4" s="31" t="s">
        <v>191</v>
      </c>
      <c r="FC4" s="31" t="s">
        <v>267</v>
      </c>
      <c r="FD4" s="31" t="s">
        <v>192</v>
      </c>
      <c r="FE4" s="31" t="s">
        <v>193</v>
      </c>
      <c r="FF4" s="31" t="s">
        <v>268</v>
      </c>
      <c r="FG4" s="31" t="s">
        <v>269</v>
      </c>
      <c r="FH4" s="31" t="s">
        <v>270</v>
      </c>
      <c r="FI4" s="31" t="s">
        <v>271</v>
      </c>
      <c r="FJ4" s="31" t="s">
        <v>272</v>
      </c>
      <c r="FK4" s="31" t="s">
        <v>273</v>
      </c>
      <c r="FL4" s="31" t="s">
        <v>274</v>
      </c>
      <c r="FM4" s="39">
        <v>2022</v>
      </c>
      <c r="FN4" s="382" t="s">
        <v>162</v>
      </c>
      <c r="FO4" s="31" t="s">
        <v>163</v>
      </c>
      <c r="FP4" s="31" t="s">
        <v>254</v>
      </c>
      <c r="FQ4" s="31" t="s">
        <v>164</v>
      </c>
      <c r="FR4" s="31" t="s">
        <v>255</v>
      </c>
      <c r="FS4" s="31" t="s">
        <v>165</v>
      </c>
      <c r="FT4" s="31" t="s">
        <v>166</v>
      </c>
      <c r="FU4" s="31" t="s">
        <v>167</v>
      </c>
      <c r="FV4" s="31" t="s">
        <v>168</v>
      </c>
      <c r="FW4" s="31" t="s">
        <v>169</v>
      </c>
      <c r="FX4" s="31" t="s">
        <v>170</v>
      </c>
      <c r="FY4" s="31" t="s">
        <v>256</v>
      </c>
      <c r="FZ4" s="31" t="s">
        <v>257</v>
      </c>
      <c r="GA4" s="31" t="s">
        <v>258</v>
      </c>
      <c r="GB4" s="31" t="s">
        <v>171</v>
      </c>
      <c r="GC4" s="31" t="s">
        <v>259</v>
      </c>
      <c r="GD4" s="31" t="s">
        <v>172</v>
      </c>
      <c r="GE4" s="31" t="s">
        <v>173</v>
      </c>
      <c r="GF4" s="31" t="s">
        <v>174</v>
      </c>
      <c r="GG4" s="31" t="s">
        <v>175</v>
      </c>
      <c r="GH4" s="31" t="s">
        <v>176</v>
      </c>
      <c r="GI4" s="31" t="s">
        <v>177</v>
      </c>
      <c r="GJ4" s="31" t="s">
        <v>178</v>
      </c>
      <c r="GK4" s="31" t="s">
        <v>179</v>
      </c>
      <c r="GL4" s="31" t="s">
        <v>180</v>
      </c>
      <c r="GM4" s="31" t="s">
        <v>181</v>
      </c>
      <c r="GN4" s="31" t="s">
        <v>182</v>
      </c>
      <c r="GO4" s="31" t="s">
        <v>183</v>
      </c>
      <c r="GP4" s="31" t="s">
        <v>184</v>
      </c>
      <c r="GQ4" s="31" t="s">
        <v>260</v>
      </c>
      <c r="GR4" s="31" t="s">
        <v>185</v>
      </c>
      <c r="GS4" s="31" t="s">
        <v>185</v>
      </c>
      <c r="GT4" s="31" t="s">
        <v>261</v>
      </c>
      <c r="GU4" s="31" t="s">
        <v>262</v>
      </c>
      <c r="GV4" s="31" t="s">
        <v>263</v>
      </c>
      <c r="GW4" s="31" t="s">
        <v>186</v>
      </c>
      <c r="GX4" s="31" t="s">
        <v>264</v>
      </c>
      <c r="GY4" s="31" t="s">
        <v>187</v>
      </c>
      <c r="GZ4" s="31" t="s">
        <v>188</v>
      </c>
      <c r="HA4" s="31" t="s">
        <v>189</v>
      </c>
      <c r="HB4" s="31" t="s">
        <v>265</v>
      </c>
      <c r="HC4" s="31" t="s">
        <v>190</v>
      </c>
      <c r="HD4" s="31" t="s">
        <v>266</v>
      </c>
      <c r="HE4" s="31" t="s">
        <v>191</v>
      </c>
      <c r="HF4" s="31" t="s">
        <v>267</v>
      </c>
      <c r="HG4" s="31" t="s">
        <v>192</v>
      </c>
      <c r="HH4" s="31" t="s">
        <v>193</v>
      </c>
      <c r="HI4" s="31" t="s">
        <v>268</v>
      </c>
      <c r="HJ4" s="31" t="s">
        <v>269</v>
      </c>
      <c r="HK4" s="31" t="s">
        <v>270</v>
      </c>
      <c r="HL4" s="31" t="s">
        <v>271</v>
      </c>
      <c r="HM4" s="31" t="s">
        <v>272</v>
      </c>
      <c r="HN4" s="31" t="s">
        <v>273</v>
      </c>
      <c r="HO4" s="31" t="s">
        <v>274</v>
      </c>
      <c r="HP4" s="40">
        <v>2023</v>
      </c>
      <c r="HQ4" s="382" t="s">
        <v>162</v>
      </c>
      <c r="HR4" s="31" t="s">
        <v>163</v>
      </c>
      <c r="HS4" s="31" t="s">
        <v>254</v>
      </c>
      <c r="HT4" s="31" t="s">
        <v>164</v>
      </c>
      <c r="HU4" s="31" t="s">
        <v>255</v>
      </c>
      <c r="HV4" s="31" t="s">
        <v>165</v>
      </c>
      <c r="HW4" s="31" t="s">
        <v>166</v>
      </c>
      <c r="HX4" s="31" t="s">
        <v>167</v>
      </c>
      <c r="HY4" s="31" t="s">
        <v>168</v>
      </c>
      <c r="HZ4" s="31" t="s">
        <v>169</v>
      </c>
      <c r="IA4" s="31" t="s">
        <v>170</v>
      </c>
      <c r="IB4" s="31" t="s">
        <v>256</v>
      </c>
      <c r="IC4" s="31" t="s">
        <v>257</v>
      </c>
      <c r="ID4" s="31" t="s">
        <v>258</v>
      </c>
      <c r="IE4" s="31" t="s">
        <v>171</v>
      </c>
      <c r="IF4" s="31" t="s">
        <v>259</v>
      </c>
      <c r="IG4" s="31" t="s">
        <v>172</v>
      </c>
      <c r="IH4" s="31" t="s">
        <v>173</v>
      </c>
      <c r="II4" s="31" t="s">
        <v>174</v>
      </c>
      <c r="IJ4" s="31" t="s">
        <v>175</v>
      </c>
      <c r="IK4" s="31" t="s">
        <v>176</v>
      </c>
      <c r="IL4" s="31" t="s">
        <v>177</v>
      </c>
      <c r="IM4" s="31" t="s">
        <v>178</v>
      </c>
      <c r="IN4" s="31" t="s">
        <v>179</v>
      </c>
      <c r="IO4" s="31" t="s">
        <v>180</v>
      </c>
      <c r="IP4" s="31" t="s">
        <v>181</v>
      </c>
      <c r="IQ4" s="31" t="s">
        <v>182</v>
      </c>
      <c r="IR4" s="31" t="s">
        <v>183</v>
      </c>
      <c r="IS4" s="31" t="s">
        <v>184</v>
      </c>
      <c r="IT4" s="31" t="s">
        <v>260</v>
      </c>
      <c r="IU4" s="31" t="s">
        <v>185</v>
      </c>
      <c r="IV4" s="31" t="s">
        <v>185</v>
      </c>
      <c r="IW4" s="31" t="s">
        <v>261</v>
      </c>
      <c r="IX4" s="31" t="s">
        <v>262</v>
      </c>
      <c r="IY4" s="31" t="s">
        <v>263</v>
      </c>
      <c r="IZ4" s="31" t="s">
        <v>186</v>
      </c>
      <c r="JA4" s="31" t="s">
        <v>264</v>
      </c>
      <c r="JB4" s="31" t="s">
        <v>187</v>
      </c>
      <c r="JC4" s="31" t="s">
        <v>188</v>
      </c>
      <c r="JD4" s="31" t="s">
        <v>189</v>
      </c>
      <c r="JE4" s="31" t="s">
        <v>265</v>
      </c>
      <c r="JF4" s="31" t="s">
        <v>190</v>
      </c>
      <c r="JG4" s="31" t="s">
        <v>266</v>
      </c>
      <c r="JH4" s="31" t="s">
        <v>191</v>
      </c>
      <c r="JI4" s="31" t="s">
        <v>267</v>
      </c>
      <c r="JJ4" s="31" t="s">
        <v>192</v>
      </c>
      <c r="JK4" s="31" t="s">
        <v>193</v>
      </c>
      <c r="JL4" s="31" t="s">
        <v>268</v>
      </c>
      <c r="JM4" s="31" t="s">
        <v>269</v>
      </c>
      <c r="JN4" s="31" t="s">
        <v>270</v>
      </c>
      <c r="JO4" s="31" t="s">
        <v>271</v>
      </c>
      <c r="JP4" s="31" t="s">
        <v>272</v>
      </c>
      <c r="JQ4" s="31" t="s">
        <v>273</v>
      </c>
      <c r="JR4" s="31" t="s">
        <v>274</v>
      </c>
    </row>
    <row r="5" spans="1:278" ht="33.75" customHeight="1">
      <c r="A5" s="379"/>
      <c r="B5" s="379"/>
      <c r="C5" s="379"/>
      <c r="D5" s="21">
        <f>D6+D11+D18+D20+D32+D37+D42+D61+D66+D76+D84+D110+D113+D121+D125+D134</f>
        <v>445384849.315</v>
      </c>
      <c r="E5" s="381"/>
      <c r="F5" s="18">
        <v>4112</v>
      </c>
      <c r="G5" s="18">
        <v>4111</v>
      </c>
      <c r="H5" s="18">
        <v>4113</v>
      </c>
      <c r="I5" s="18">
        <v>4211</v>
      </c>
      <c r="J5" s="18">
        <v>4212</v>
      </c>
      <c r="K5" s="18">
        <v>4213</v>
      </c>
      <c r="L5" s="18">
        <v>4214</v>
      </c>
      <c r="M5" s="18">
        <v>4215</v>
      </c>
      <c r="N5" s="18">
        <v>4216</v>
      </c>
      <c r="O5" s="18">
        <v>4221</v>
      </c>
      <c r="P5" s="18">
        <v>4222</v>
      </c>
      <c r="Q5" s="18">
        <v>4232</v>
      </c>
      <c r="R5" s="18">
        <v>4233</v>
      </c>
      <c r="S5" s="18">
        <v>4234</v>
      </c>
      <c r="T5" s="18">
        <v>4235</v>
      </c>
      <c r="U5" s="18">
        <v>4237</v>
      </c>
      <c r="V5" s="18">
        <v>4239</v>
      </c>
      <c r="W5" s="18">
        <v>4241</v>
      </c>
      <c r="X5" s="18">
        <v>4251</v>
      </c>
      <c r="Y5" s="18">
        <v>4252</v>
      </c>
      <c r="Z5" s="18">
        <v>4261</v>
      </c>
      <c r="AA5" s="18">
        <v>4264</v>
      </c>
      <c r="AB5" s="18">
        <v>4267</v>
      </c>
      <c r="AC5" s="18">
        <v>4269</v>
      </c>
      <c r="AD5" s="18">
        <v>4511</v>
      </c>
      <c r="AE5" s="18">
        <v>4521</v>
      </c>
      <c r="AF5" s="18">
        <v>4621</v>
      </c>
      <c r="AG5" s="18">
        <v>4631</v>
      </c>
      <c r="AH5" s="18">
        <v>4632</v>
      </c>
      <c r="AI5" s="18">
        <v>4637</v>
      </c>
      <c r="AJ5" s="18">
        <v>4638</v>
      </c>
      <c r="AK5" s="18">
        <v>4639</v>
      </c>
      <c r="AL5" s="18">
        <v>4651</v>
      </c>
      <c r="AM5" s="18">
        <v>4657</v>
      </c>
      <c r="AN5" s="18">
        <v>4712</v>
      </c>
      <c r="AO5" s="18">
        <v>4721</v>
      </c>
      <c r="AP5" s="18">
        <v>4722</v>
      </c>
      <c r="AQ5" s="18">
        <v>4723</v>
      </c>
      <c r="AR5" s="18">
        <v>4724</v>
      </c>
      <c r="AS5" s="18">
        <v>4726</v>
      </c>
      <c r="AT5" s="18">
        <v>4727</v>
      </c>
      <c r="AU5" s="18">
        <v>4728</v>
      </c>
      <c r="AV5" s="18">
        <v>4729</v>
      </c>
      <c r="AW5" s="18">
        <v>4741</v>
      </c>
      <c r="AX5" s="18">
        <v>4811</v>
      </c>
      <c r="AY5" s="18">
        <v>4823</v>
      </c>
      <c r="AZ5" s="18">
        <v>4831</v>
      </c>
      <c r="BA5" s="18">
        <v>4861</v>
      </c>
      <c r="BB5" s="18">
        <v>5112</v>
      </c>
      <c r="BC5" s="18">
        <v>5113</v>
      </c>
      <c r="BD5" s="18">
        <v>5129</v>
      </c>
      <c r="BE5" s="18">
        <v>5132</v>
      </c>
      <c r="BF5" s="18">
        <v>5134</v>
      </c>
      <c r="BG5" s="21">
        <f>BG6+BG11+BG18+BG20+BG32+BG37+BG42+BG61+BG66+BG76+BG84+BG110+BG113+BG121+BG125+BG134</f>
        <v>505277554.01929992</v>
      </c>
      <c r="BH5" s="382"/>
      <c r="BI5" s="18">
        <v>4112</v>
      </c>
      <c r="BJ5" s="18">
        <v>4111</v>
      </c>
      <c r="BK5" s="18">
        <v>4113</v>
      </c>
      <c r="BL5" s="18">
        <v>4211</v>
      </c>
      <c r="BM5" s="18">
        <v>4212</v>
      </c>
      <c r="BN5" s="18">
        <v>4213</v>
      </c>
      <c r="BO5" s="18">
        <v>4214</v>
      </c>
      <c r="BP5" s="18">
        <v>4215</v>
      </c>
      <c r="BQ5" s="18">
        <v>4216</v>
      </c>
      <c r="BR5" s="18">
        <v>4221</v>
      </c>
      <c r="BS5" s="18">
        <v>4222</v>
      </c>
      <c r="BT5" s="18">
        <v>4232</v>
      </c>
      <c r="BU5" s="18">
        <v>4233</v>
      </c>
      <c r="BV5" s="18">
        <v>4234</v>
      </c>
      <c r="BW5" s="18">
        <v>4235</v>
      </c>
      <c r="BX5" s="18">
        <v>4237</v>
      </c>
      <c r="BY5" s="18">
        <v>4239</v>
      </c>
      <c r="BZ5" s="18">
        <v>4241</v>
      </c>
      <c r="CA5" s="18">
        <v>4251</v>
      </c>
      <c r="CB5" s="18">
        <v>4252</v>
      </c>
      <c r="CC5" s="18">
        <v>4261</v>
      </c>
      <c r="CD5" s="18">
        <v>4264</v>
      </c>
      <c r="CE5" s="18">
        <v>4267</v>
      </c>
      <c r="CF5" s="18">
        <v>4269</v>
      </c>
      <c r="CG5" s="18">
        <v>4511</v>
      </c>
      <c r="CH5" s="18">
        <v>4521</v>
      </c>
      <c r="CI5" s="18">
        <v>4621</v>
      </c>
      <c r="CJ5" s="18">
        <v>4631</v>
      </c>
      <c r="CK5" s="18">
        <v>4632</v>
      </c>
      <c r="CL5" s="18">
        <v>4637</v>
      </c>
      <c r="CM5" s="18">
        <v>4638</v>
      </c>
      <c r="CN5" s="18">
        <v>4639</v>
      </c>
      <c r="CO5" s="18">
        <v>4651</v>
      </c>
      <c r="CP5" s="18">
        <v>4657</v>
      </c>
      <c r="CQ5" s="18">
        <v>4712</v>
      </c>
      <c r="CR5" s="18">
        <v>4721</v>
      </c>
      <c r="CS5" s="18">
        <v>4722</v>
      </c>
      <c r="CT5" s="18">
        <v>4723</v>
      </c>
      <c r="CU5" s="18">
        <v>4724</v>
      </c>
      <c r="CV5" s="18">
        <v>4726</v>
      </c>
      <c r="CW5" s="18">
        <v>4727</v>
      </c>
      <c r="CX5" s="18">
        <v>4728</v>
      </c>
      <c r="CY5" s="18">
        <v>4729</v>
      </c>
      <c r="CZ5" s="18">
        <v>4741</v>
      </c>
      <c r="DA5" s="18">
        <v>4811</v>
      </c>
      <c r="DB5" s="18">
        <v>4823</v>
      </c>
      <c r="DC5" s="18">
        <v>4831</v>
      </c>
      <c r="DD5" s="18">
        <v>4861</v>
      </c>
      <c r="DE5" s="18">
        <v>5112</v>
      </c>
      <c r="DF5" s="18">
        <v>5113</v>
      </c>
      <c r="DG5" s="18">
        <v>5129</v>
      </c>
      <c r="DH5" s="18">
        <v>5132</v>
      </c>
      <c r="DI5" s="18">
        <v>5134</v>
      </c>
      <c r="DJ5" s="21">
        <f>DJ6+DJ11+DJ18+DJ20+DJ32+DJ37+DJ42+DJ61+DJ66+DJ76+DJ84+DJ110+DJ113+DJ121+DJ125+DJ134</f>
        <v>568318755.11776829</v>
      </c>
      <c r="DK5" s="382"/>
      <c r="DL5" s="18">
        <v>4112</v>
      </c>
      <c r="DM5" s="18">
        <v>4111</v>
      </c>
      <c r="DN5" s="18">
        <v>4113</v>
      </c>
      <c r="DO5" s="18">
        <v>4211</v>
      </c>
      <c r="DP5" s="18">
        <v>4212</v>
      </c>
      <c r="DQ5" s="18">
        <v>4213</v>
      </c>
      <c r="DR5" s="18">
        <v>4214</v>
      </c>
      <c r="DS5" s="18">
        <v>4215</v>
      </c>
      <c r="DT5" s="18">
        <v>4216</v>
      </c>
      <c r="DU5" s="18">
        <v>4221</v>
      </c>
      <c r="DV5" s="18">
        <v>4222</v>
      </c>
      <c r="DW5" s="18">
        <v>4232</v>
      </c>
      <c r="DX5" s="18">
        <v>4233</v>
      </c>
      <c r="DY5" s="18">
        <v>4234</v>
      </c>
      <c r="DZ5" s="18">
        <v>4235</v>
      </c>
      <c r="EA5" s="18">
        <v>4237</v>
      </c>
      <c r="EB5" s="18">
        <v>4239</v>
      </c>
      <c r="EC5" s="18">
        <v>4241</v>
      </c>
      <c r="ED5" s="18">
        <v>4251</v>
      </c>
      <c r="EE5" s="18">
        <v>4252</v>
      </c>
      <c r="EF5" s="18">
        <v>4261</v>
      </c>
      <c r="EG5" s="18">
        <v>4264</v>
      </c>
      <c r="EH5" s="18">
        <v>4267</v>
      </c>
      <c r="EI5" s="18">
        <v>4269</v>
      </c>
      <c r="EJ5" s="18">
        <v>4511</v>
      </c>
      <c r="EK5" s="18">
        <v>4521</v>
      </c>
      <c r="EL5" s="18">
        <v>4621</v>
      </c>
      <c r="EM5" s="18">
        <v>4631</v>
      </c>
      <c r="EN5" s="18">
        <v>4632</v>
      </c>
      <c r="EO5" s="18">
        <v>4637</v>
      </c>
      <c r="EP5" s="18">
        <v>4638</v>
      </c>
      <c r="EQ5" s="18">
        <v>4639</v>
      </c>
      <c r="ER5" s="18">
        <v>4651</v>
      </c>
      <c r="ES5" s="18">
        <v>4657</v>
      </c>
      <c r="ET5" s="18">
        <v>4712</v>
      </c>
      <c r="EU5" s="18">
        <v>4721</v>
      </c>
      <c r="EV5" s="18">
        <v>4722</v>
      </c>
      <c r="EW5" s="18">
        <v>4723</v>
      </c>
      <c r="EX5" s="18">
        <v>4724</v>
      </c>
      <c r="EY5" s="18">
        <v>4726</v>
      </c>
      <c r="EZ5" s="18">
        <v>4727</v>
      </c>
      <c r="FA5" s="18">
        <v>4728</v>
      </c>
      <c r="FB5" s="18">
        <v>4729</v>
      </c>
      <c r="FC5" s="18">
        <v>4741</v>
      </c>
      <c r="FD5" s="18">
        <v>4811</v>
      </c>
      <c r="FE5" s="18">
        <v>4823</v>
      </c>
      <c r="FF5" s="18">
        <v>4831</v>
      </c>
      <c r="FG5" s="18">
        <v>4861</v>
      </c>
      <c r="FH5" s="18">
        <v>5112</v>
      </c>
      <c r="FI5" s="18">
        <v>5113</v>
      </c>
      <c r="FJ5" s="18">
        <v>5129</v>
      </c>
      <c r="FK5" s="18">
        <v>5132</v>
      </c>
      <c r="FL5" s="18">
        <v>5134</v>
      </c>
      <c r="FM5" s="41">
        <v>61346472.856979765</v>
      </c>
      <c r="FN5" s="382"/>
      <c r="FO5" s="18">
        <v>4112</v>
      </c>
      <c r="FP5" s="18">
        <v>4111</v>
      </c>
      <c r="FQ5" s="18">
        <v>4113</v>
      </c>
      <c r="FR5" s="18">
        <v>4211</v>
      </c>
      <c r="FS5" s="18">
        <v>4212</v>
      </c>
      <c r="FT5" s="18">
        <v>4213</v>
      </c>
      <c r="FU5" s="18">
        <v>4214</v>
      </c>
      <c r="FV5" s="18">
        <v>4215</v>
      </c>
      <c r="FW5" s="18">
        <v>4216</v>
      </c>
      <c r="FX5" s="18">
        <v>4221</v>
      </c>
      <c r="FY5" s="18">
        <v>4222</v>
      </c>
      <c r="FZ5" s="18">
        <v>4232</v>
      </c>
      <c r="GA5" s="18">
        <v>4233</v>
      </c>
      <c r="GB5" s="18">
        <v>4234</v>
      </c>
      <c r="GC5" s="18">
        <v>4235</v>
      </c>
      <c r="GD5" s="18">
        <v>4237</v>
      </c>
      <c r="GE5" s="18">
        <v>4239</v>
      </c>
      <c r="GF5" s="18">
        <v>4241</v>
      </c>
      <c r="GG5" s="18">
        <v>4251</v>
      </c>
      <c r="GH5" s="18">
        <v>4252</v>
      </c>
      <c r="GI5" s="18">
        <v>4261</v>
      </c>
      <c r="GJ5" s="18">
        <v>4264</v>
      </c>
      <c r="GK5" s="18">
        <v>4267</v>
      </c>
      <c r="GL5" s="18">
        <v>4269</v>
      </c>
      <c r="GM5" s="18">
        <v>4511</v>
      </c>
      <c r="GN5" s="18">
        <v>4521</v>
      </c>
      <c r="GO5" s="18">
        <v>4621</v>
      </c>
      <c r="GP5" s="18">
        <v>4631</v>
      </c>
      <c r="GQ5" s="18">
        <v>4632</v>
      </c>
      <c r="GR5" s="18">
        <v>4637</v>
      </c>
      <c r="GS5" s="18">
        <v>4638</v>
      </c>
      <c r="GT5" s="18">
        <v>4639</v>
      </c>
      <c r="GU5" s="18">
        <v>4651</v>
      </c>
      <c r="GV5" s="18">
        <v>4657</v>
      </c>
      <c r="GW5" s="18">
        <v>4712</v>
      </c>
      <c r="GX5" s="18">
        <v>4721</v>
      </c>
      <c r="GY5" s="18">
        <v>4722</v>
      </c>
      <c r="GZ5" s="18">
        <v>4723</v>
      </c>
      <c r="HA5" s="18">
        <v>4724</v>
      </c>
      <c r="HB5" s="18">
        <v>4726</v>
      </c>
      <c r="HC5" s="18">
        <v>4727</v>
      </c>
      <c r="HD5" s="18">
        <v>4728</v>
      </c>
      <c r="HE5" s="18">
        <v>4729</v>
      </c>
      <c r="HF5" s="18">
        <v>4741</v>
      </c>
      <c r="HG5" s="18">
        <v>4811</v>
      </c>
      <c r="HH5" s="18">
        <v>4823</v>
      </c>
      <c r="HI5" s="18">
        <v>4831</v>
      </c>
      <c r="HJ5" s="18">
        <v>4861</v>
      </c>
      <c r="HK5" s="18">
        <v>5112</v>
      </c>
      <c r="HL5" s="18">
        <v>5113</v>
      </c>
      <c r="HM5" s="18">
        <v>5129</v>
      </c>
      <c r="HN5" s="18">
        <v>5132</v>
      </c>
      <c r="HO5" s="18">
        <v>5134</v>
      </c>
      <c r="HP5" s="21">
        <f>HP6+HP11+HP18+HP20+HP32+HP37+HP42+HP61+HP66+HP76+HP84+HP110+HP113+HP121+HP125+HP134</f>
        <v>665339588.17813587</v>
      </c>
      <c r="HQ5" s="382"/>
      <c r="HR5" s="18">
        <v>4112</v>
      </c>
      <c r="HS5" s="18">
        <v>4111</v>
      </c>
      <c r="HT5" s="18">
        <v>4113</v>
      </c>
      <c r="HU5" s="18">
        <v>4211</v>
      </c>
      <c r="HV5" s="18">
        <v>4212</v>
      </c>
      <c r="HW5" s="18">
        <v>4213</v>
      </c>
      <c r="HX5" s="18">
        <v>4214</v>
      </c>
      <c r="HY5" s="18">
        <v>4215</v>
      </c>
      <c r="HZ5" s="18">
        <v>4216</v>
      </c>
      <c r="IA5" s="18">
        <v>4221</v>
      </c>
      <c r="IB5" s="18">
        <v>4222</v>
      </c>
      <c r="IC5" s="18">
        <v>4232</v>
      </c>
      <c r="ID5" s="18">
        <v>4233</v>
      </c>
      <c r="IE5" s="18">
        <v>4234</v>
      </c>
      <c r="IF5" s="18">
        <v>4235</v>
      </c>
      <c r="IG5" s="18">
        <v>4237</v>
      </c>
      <c r="IH5" s="18">
        <v>4239</v>
      </c>
      <c r="II5" s="18">
        <v>4241</v>
      </c>
      <c r="IJ5" s="18">
        <v>4251</v>
      </c>
      <c r="IK5" s="18">
        <v>4252</v>
      </c>
      <c r="IL5" s="18">
        <v>4261</v>
      </c>
      <c r="IM5" s="18">
        <v>4264</v>
      </c>
      <c r="IN5" s="18">
        <v>4267</v>
      </c>
      <c r="IO5" s="18">
        <v>4269</v>
      </c>
      <c r="IP5" s="18">
        <v>4511</v>
      </c>
      <c r="IQ5" s="18">
        <v>4521</v>
      </c>
      <c r="IR5" s="18">
        <v>4621</v>
      </c>
      <c r="IS5" s="18">
        <v>4631</v>
      </c>
      <c r="IT5" s="18">
        <v>4632</v>
      </c>
      <c r="IU5" s="18">
        <v>4637</v>
      </c>
      <c r="IV5" s="18">
        <v>4638</v>
      </c>
      <c r="IW5" s="18">
        <v>4639</v>
      </c>
      <c r="IX5" s="18">
        <v>4651</v>
      </c>
      <c r="IY5" s="18">
        <v>4657</v>
      </c>
      <c r="IZ5" s="18">
        <v>4712</v>
      </c>
      <c r="JA5" s="18">
        <v>4721</v>
      </c>
      <c r="JB5" s="18">
        <v>4722</v>
      </c>
      <c r="JC5" s="18">
        <v>4723</v>
      </c>
      <c r="JD5" s="18">
        <v>4724</v>
      </c>
      <c r="JE5" s="18">
        <v>4726</v>
      </c>
      <c r="JF5" s="18">
        <v>4727</v>
      </c>
      <c r="JG5" s="18">
        <v>4728</v>
      </c>
      <c r="JH5" s="18">
        <v>4729</v>
      </c>
      <c r="JI5" s="18">
        <v>4741</v>
      </c>
      <c r="JJ5" s="18">
        <v>4811</v>
      </c>
      <c r="JK5" s="18">
        <v>4823</v>
      </c>
      <c r="JL5" s="18">
        <v>4831</v>
      </c>
      <c r="JM5" s="18">
        <v>4861</v>
      </c>
      <c r="JN5" s="18">
        <v>5112</v>
      </c>
      <c r="JO5" s="18">
        <v>5113</v>
      </c>
      <c r="JP5" s="18">
        <v>5129</v>
      </c>
      <c r="JQ5" s="18">
        <v>5132</v>
      </c>
      <c r="JR5" s="18">
        <v>5134</v>
      </c>
    </row>
    <row r="6" spans="1:278" s="105" customFormat="1" ht="24.75" customHeight="1">
      <c r="A6" s="103">
        <f>'2021-2022 mjcc'!D8</f>
        <v>1005</v>
      </c>
      <c r="B6" s="103"/>
      <c r="C6" s="32" t="str">
        <f>'2021-2022 mjcc'!F8</f>
        <v xml:space="preserve"> Պարգևավճարներ և պատվովճարներ </v>
      </c>
      <c r="D6" s="32">
        <f t="shared" ref="D6:BO6" si="0">SUM(D7:D10)</f>
        <v>11342212.800000001</v>
      </c>
      <c r="E6" s="32">
        <f t="shared" si="0"/>
        <v>11342270.300000001</v>
      </c>
      <c r="F6" s="32">
        <f t="shared" si="0"/>
        <v>0</v>
      </c>
      <c r="G6" s="32">
        <f t="shared" si="0"/>
        <v>0</v>
      </c>
      <c r="H6" s="32">
        <f t="shared" si="0"/>
        <v>0</v>
      </c>
      <c r="I6" s="32">
        <f t="shared" si="0"/>
        <v>0</v>
      </c>
      <c r="J6" s="32">
        <f t="shared" si="0"/>
        <v>0</v>
      </c>
      <c r="K6" s="32">
        <f t="shared" si="0"/>
        <v>0</v>
      </c>
      <c r="L6" s="32">
        <f t="shared" si="0"/>
        <v>660.5</v>
      </c>
      <c r="M6" s="32">
        <f t="shared" si="0"/>
        <v>0</v>
      </c>
      <c r="N6" s="32">
        <f t="shared" si="0"/>
        <v>0</v>
      </c>
      <c r="O6" s="32">
        <f t="shared" si="0"/>
        <v>0</v>
      </c>
      <c r="P6" s="32">
        <f t="shared" si="0"/>
        <v>0</v>
      </c>
      <c r="Q6" s="32">
        <f t="shared" si="0"/>
        <v>0</v>
      </c>
      <c r="R6" s="32">
        <f t="shared" si="0"/>
        <v>0</v>
      </c>
      <c r="S6" s="32">
        <f t="shared" si="0"/>
        <v>0</v>
      </c>
      <c r="T6" s="32">
        <f t="shared" si="0"/>
        <v>0</v>
      </c>
      <c r="U6" s="32">
        <f t="shared" si="0"/>
        <v>0</v>
      </c>
      <c r="V6" s="32">
        <f t="shared" si="0"/>
        <v>0</v>
      </c>
      <c r="W6" s="32">
        <f t="shared" si="0"/>
        <v>0</v>
      </c>
      <c r="X6" s="32">
        <f t="shared" si="0"/>
        <v>0</v>
      </c>
      <c r="Y6" s="32">
        <f t="shared" si="0"/>
        <v>0</v>
      </c>
      <c r="Z6" s="32">
        <f t="shared" si="0"/>
        <v>0</v>
      </c>
      <c r="AA6" s="32">
        <f t="shared" si="0"/>
        <v>0</v>
      </c>
      <c r="AB6" s="32">
        <f t="shared" si="0"/>
        <v>0</v>
      </c>
      <c r="AC6" s="32">
        <f t="shared" si="0"/>
        <v>0</v>
      </c>
      <c r="AD6" s="32">
        <f t="shared" si="0"/>
        <v>0</v>
      </c>
      <c r="AE6" s="32">
        <f t="shared" si="0"/>
        <v>0</v>
      </c>
      <c r="AF6" s="32">
        <f t="shared" si="0"/>
        <v>0</v>
      </c>
      <c r="AG6" s="32">
        <f t="shared" si="0"/>
        <v>0</v>
      </c>
      <c r="AH6" s="32">
        <f t="shared" si="0"/>
        <v>0</v>
      </c>
      <c r="AI6" s="32">
        <f t="shared" si="0"/>
        <v>0</v>
      </c>
      <c r="AJ6" s="32">
        <f t="shared" si="0"/>
        <v>0</v>
      </c>
      <c r="AK6" s="32">
        <f t="shared" si="0"/>
        <v>0</v>
      </c>
      <c r="AL6" s="32">
        <f t="shared" si="0"/>
        <v>0</v>
      </c>
      <c r="AM6" s="32">
        <f t="shared" si="0"/>
        <v>0</v>
      </c>
      <c r="AN6" s="32">
        <f t="shared" si="0"/>
        <v>0</v>
      </c>
      <c r="AO6" s="32">
        <f t="shared" si="0"/>
        <v>0</v>
      </c>
      <c r="AP6" s="32">
        <f t="shared" si="0"/>
        <v>0</v>
      </c>
      <c r="AQ6" s="32">
        <f t="shared" si="0"/>
        <v>163441.70000000001</v>
      </c>
      <c r="AR6" s="32">
        <f t="shared" si="0"/>
        <v>0</v>
      </c>
      <c r="AS6" s="32">
        <f t="shared" si="0"/>
        <v>0</v>
      </c>
      <c r="AT6" s="32">
        <f t="shared" si="0"/>
        <v>0</v>
      </c>
      <c r="AU6" s="32">
        <f t="shared" si="0"/>
        <v>0</v>
      </c>
      <c r="AV6" s="32">
        <f t="shared" si="0"/>
        <v>11178168.100000001</v>
      </c>
      <c r="AW6" s="32">
        <f t="shared" si="0"/>
        <v>0</v>
      </c>
      <c r="AX6" s="32">
        <f t="shared" si="0"/>
        <v>0</v>
      </c>
      <c r="AY6" s="32">
        <f t="shared" si="0"/>
        <v>0</v>
      </c>
      <c r="AZ6" s="32">
        <f t="shared" si="0"/>
        <v>0</v>
      </c>
      <c r="BA6" s="32">
        <f t="shared" si="0"/>
        <v>0</v>
      </c>
      <c r="BB6" s="32">
        <f t="shared" si="0"/>
        <v>0</v>
      </c>
      <c r="BC6" s="32">
        <f t="shared" si="0"/>
        <v>0</v>
      </c>
      <c r="BD6" s="32">
        <f t="shared" si="0"/>
        <v>0</v>
      </c>
      <c r="BE6" s="32">
        <f t="shared" si="0"/>
        <v>0</v>
      </c>
      <c r="BF6" s="32">
        <f t="shared" si="0"/>
        <v>0</v>
      </c>
      <c r="BG6" s="32">
        <f t="shared" si="0"/>
        <v>11398896.5</v>
      </c>
      <c r="BH6" s="32">
        <f t="shared" si="0"/>
        <v>11398896.5</v>
      </c>
      <c r="BI6" s="32">
        <f t="shared" si="0"/>
        <v>0</v>
      </c>
      <c r="BJ6" s="32">
        <f t="shared" si="0"/>
        <v>0</v>
      </c>
      <c r="BK6" s="32">
        <f t="shared" si="0"/>
        <v>0</v>
      </c>
      <c r="BL6" s="32">
        <f t="shared" si="0"/>
        <v>0</v>
      </c>
      <c r="BM6" s="32">
        <f t="shared" si="0"/>
        <v>0</v>
      </c>
      <c r="BN6" s="32">
        <f t="shared" si="0"/>
        <v>0</v>
      </c>
      <c r="BO6" s="32">
        <f t="shared" si="0"/>
        <v>660.5</v>
      </c>
      <c r="BP6" s="32">
        <f t="shared" ref="BP6:EA6" si="1">SUM(BP7:BP10)</f>
        <v>0</v>
      </c>
      <c r="BQ6" s="32">
        <f t="shared" si="1"/>
        <v>0</v>
      </c>
      <c r="BR6" s="32">
        <f t="shared" si="1"/>
        <v>0</v>
      </c>
      <c r="BS6" s="32">
        <f t="shared" si="1"/>
        <v>0</v>
      </c>
      <c r="BT6" s="32">
        <f t="shared" si="1"/>
        <v>0</v>
      </c>
      <c r="BU6" s="32">
        <f t="shared" si="1"/>
        <v>0</v>
      </c>
      <c r="BV6" s="32">
        <f t="shared" si="1"/>
        <v>0</v>
      </c>
      <c r="BW6" s="32">
        <f t="shared" si="1"/>
        <v>0</v>
      </c>
      <c r="BX6" s="32">
        <f t="shared" si="1"/>
        <v>0</v>
      </c>
      <c r="BY6" s="32">
        <f t="shared" si="1"/>
        <v>0</v>
      </c>
      <c r="BZ6" s="32">
        <f t="shared" si="1"/>
        <v>0</v>
      </c>
      <c r="CA6" s="32">
        <f t="shared" si="1"/>
        <v>0</v>
      </c>
      <c r="CB6" s="32">
        <f t="shared" si="1"/>
        <v>0</v>
      </c>
      <c r="CC6" s="32">
        <f t="shared" si="1"/>
        <v>0</v>
      </c>
      <c r="CD6" s="32">
        <f t="shared" si="1"/>
        <v>0</v>
      </c>
      <c r="CE6" s="32">
        <f t="shared" si="1"/>
        <v>0</v>
      </c>
      <c r="CF6" s="32">
        <f t="shared" si="1"/>
        <v>0</v>
      </c>
      <c r="CG6" s="32">
        <f t="shared" si="1"/>
        <v>0</v>
      </c>
      <c r="CH6" s="32">
        <f t="shared" si="1"/>
        <v>0</v>
      </c>
      <c r="CI6" s="32">
        <f t="shared" si="1"/>
        <v>0</v>
      </c>
      <c r="CJ6" s="32">
        <f t="shared" si="1"/>
        <v>0</v>
      </c>
      <c r="CK6" s="32">
        <f t="shared" si="1"/>
        <v>0</v>
      </c>
      <c r="CL6" s="32">
        <f t="shared" si="1"/>
        <v>0</v>
      </c>
      <c r="CM6" s="32">
        <f t="shared" si="1"/>
        <v>0</v>
      </c>
      <c r="CN6" s="32">
        <f t="shared" si="1"/>
        <v>0</v>
      </c>
      <c r="CO6" s="32">
        <f t="shared" si="1"/>
        <v>0</v>
      </c>
      <c r="CP6" s="32">
        <f t="shared" si="1"/>
        <v>0</v>
      </c>
      <c r="CQ6" s="32">
        <f t="shared" si="1"/>
        <v>0</v>
      </c>
      <c r="CR6" s="32">
        <f t="shared" si="1"/>
        <v>0</v>
      </c>
      <c r="CS6" s="32">
        <f t="shared" si="1"/>
        <v>0</v>
      </c>
      <c r="CT6" s="32">
        <f t="shared" si="1"/>
        <v>163200</v>
      </c>
      <c r="CU6" s="32">
        <f t="shared" si="1"/>
        <v>0</v>
      </c>
      <c r="CV6" s="32">
        <f t="shared" si="1"/>
        <v>0</v>
      </c>
      <c r="CW6" s="32">
        <f t="shared" si="1"/>
        <v>0</v>
      </c>
      <c r="CX6" s="32">
        <f t="shared" si="1"/>
        <v>0</v>
      </c>
      <c r="CY6" s="32">
        <f t="shared" si="1"/>
        <v>11235036</v>
      </c>
      <c r="CZ6" s="32">
        <f t="shared" si="1"/>
        <v>0</v>
      </c>
      <c r="DA6" s="32">
        <f t="shared" si="1"/>
        <v>0</v>
      </c>
      <c r="DB6" s="32">
        <f t="shared" si="1"/>
        <v>0</v>
      </c>
      <c r="DC6" s="32">
        <f t="shared" si="1"/>
        <v>0</v>
      </c>
      <c r="DD6" s="32">
        <f t="shared" si="1"/>
        <v>0</v>
      </c>
      <c r="DE6" s="32">
        <f t="shared" si="1"/>
        <v>0</v>
      </c>
      <c r="DF6" s="32">
        <f t="shared" si="1"/>
        <v>0</v>
      </c>
      <c r="DG6" s="32">
        <f t="shared" si="1"/>
        <v>0</v>
      </c>
      <c r="DH6" s="32">
        <f t="shared" si="1"/>
        <v>0</v>
      </c>
      <c r="DI6" s="32">
        <f t="shared" si="1"/>
        <v>0</v>
      </c>
      <c r="DJ6" s="32">
        <f t="shared" si="1"/>
        <v>14245018</v>
      </c>
      <c r="DK6" s="32">
        <f t="shared" si="1"/>
        <v>14245018</v>
      </c>
      <c r="DL6" s="32">
        <f t="shared" si="1"/>
        <v>0</v>
      </c>
      <c r="DM6" s="32">
        <f t="shared" si="1"/>
        <v>0</v>
      </c>
      <c r="DN6" s="32">
        <f t="shared" si="1"/>
        <v>0</v>
      </c>
      <c r="DO6" s="32">
        <f t="shared" si="1"/>
        <v>0</v>
      </c>
      <c r="DP6" s="32">
        <f t="shared" si="1"/>
        <v>0</v>
      </c>
      <c r="DQ6" s="32">
        <f t="shared" si="1"/>
        <v>0</v>
      </c>
      <c r="DR6" s="32">
        <f t="shared" si="1"/>
        <v>610</v>
      </c>
      <c r="DS6" s="32">
        <f t="shared" si="1"/>
        <v>0</v>
      </c>
      <c r="DT6" s="32">
        <f t="shared" si="1"/>
        <v>0</v>
      </c>
      <c r="DU6" s="32">
        <f t="shared" si="1"/>
        <v>0</v>
      </c>
      <c r="DV6" s="32">
        <f t="shared" si="1"/>
        <v>0</v>
      </c>
      <c r="DW6" s="32">
        <f t="shared" si="1"/>
        <v>0</v>
      </c>
      <c r="DX6" s="32">
        <f t="shared" si="1"/>
        <v>0</v>
      </c>
      <c r="DY6" s="32">
        <f t="shared" si="1"/>
        <v>0</v>
      </c>
      <c r="DZ6" s="32">
        <f t="shared" si="1"/>
        <v>0</v>
      </c>
      <c r="EA6" s="32">
        <f t="shared" si="1"/>
        <v>0</v>
      </c>
      <c r="EB6" s="32">
        <f t="shared" ref="EB6:GM6" si="2">SUM(EB7:EB10)</f>
        <v>0</v>
      </c>
      <c r="EC6" s="32">
        <f t="shared" si="2"/>
        <v>0</v>
      </c>
      <c r="ED6" s="32">
        <f t="shared" si="2"/>
        <v>0</v>
      </c>
      <c r="EE6" s="32">
        <f t="shared" si="2"/>
        <v>0</v>
      </c>
      <c r="EF6" s="32">
        <f t="shared" si="2"/>
        <v>0</v>
      </c>
      <c r="EG6" s="32">
        <f t="shared" si="2"/>
        <v>0</v>
      </c>
      <c r="EH6" s="32">
        <f t="shared" si="2"/>
        <v>0</v>
      </c>
      <c r="EI6" s="32">
        <f t="shared" si="2"/>
        <v>0</v>
      </c>
      <c r="EJ6" s="32">
        <f t="shared" si="2"/>
        <v>0</v>
      </c>
      <c r="EK6" s="32">
        <f t="shared" si="2"/>
        <v>0</v>
      </c>
      <c r="EL6" s="32">
        <f t="shared" si="2"/>
        <v>0</v>
      </c>
      <c r="EM6" s="32">
        <f t="shared" si="2"/>
        <v>0</v>
      </c>
      <c r="EN6" s="32">
        <f t="shared" si="2"/>
        <v>0</v>
      </c>
      <c r="EO6" s="32">
        <f t="shared" si="2"/>
        <v>0</v>
      </c>
      <c r="EP6" s="32">
        <f t="shared" si="2"/>
        <v>0</v>
      </c>
      <c r="EQ6" s="32">
        <f t="shared" si="2"/>
        <v>0</v>
      </c>
      <c r="ER6" s="32">
        <f t="shared" si="2"/>
        <v>0</v>
      </c>
      <c r="ES6" s="32">
        <f t="shared" si="2"/>
        <v>0</v>
      </c>
      <c r="ET6" s="32">
        <f t="shared" si="2"/>
        <v>0</v>
      </c>
      <c r="EU6" s="32">
        <f t="shared" si="2"/>
        <v>0</v>
      </c>
      <c r="EV6" s="32">
        <f t="shared" si="2"/>
        <v>0</v>
      </c>
      <c r="EW6" s="32">
        <f t="shared" si="2"/>
        <v>166200</v>
      </c>
      <c r="EX6" s="32">
        <f t="shared" si="2"/>
        <v>0</v>
      </c>
      <c r="EY6" s="32">
        <f t="shared" si="2"/>
        <v>0</v>
      </c>
      <c r="EZ6" s="32">
        <f t="shared" si="2"/>
        <v>0</v>
      </c>
      <c r="FA6" s="32">
        <f t="shared" si="2"/>
        <v>0</v>
      </c>
      <c r="FB6" s="32">
        <f t="shared" si="2"/>
        <v>14078208</v>
      </c>
      <c r="FC6" s="32">
        <f t="shared" si="2"/>
        <v>0</v>
      </c>
      <c r="FD6" s="32">
        <f t="shared" si="2"/>
        <v>0</v>
      </c>
      <c r="FE6" s="32">
        <f t="shared" si="2"/>
        <v>0</v>
      </c>
      <c r="FF6" s="32">
        <f t="shared" si="2"/>
        <v>0</v>
      </c>
      <c r="FG6" s="32">
        <f t="shared" si="2"/>
        <v>0</v>
      </c>
      <c r="FH6" s="32">
        <f t="shared" si="2"/>
        <v>0</v>
      </c>
      <c r="FI6" s="32">
        <f t="shared" si="2"/>
        <v>0</v>
      </c>
      <c r="FJ6" s="32">
        <f t="shared" si="2"/>
        <v>0</v>
      </c>
      <c r="FK6" s="32">
        <f t="shared" si="2"/>
        <v>0</v>
      </c>
      <c r="FL6" s="32">
        <f t="shared" si="2"/>
        <v>0</v>
      </c>
      <c r="FM6" s="32">
        <f t="shared" si="2"/>
        <v>14131018</v>
      </c>
      <c r="FN6" s="32">
        <f t="shared" si="2"/>
        <v>14131018</v>
      </c>
      <c r="FO6" s="32">
        <f t="shared" si="2"/>
        <v>0</v>
      </c>
      <c r="FP6" s="32">
        <f t="shared" si="2"/>
        <v>0</v>
      </c>
      <c r="FQ6" s="32">
        <f t="shared" si="2"/>
        <v>0</v>
      </c>
      <c r="FR6" s="32">
        <f t="shared" si="2"/>
        <v>0</v>
      </c>
      <c r="FS6" s="32">
        <f t="shared" si="2"/>
        <v>0</v>
      </c>
      <c r="FT6" s="32">
        <f t="shared" si="2"/>
        <v>0</v>
      </c>
      <c r="FU6" s="32">
        <f t="shared" si="2"/>
        <v>610</v>
      </c>
      <c r="FV6" s="32">
        <f t="shared" si="2"/>
        <v>0</v>
      </c>
      <c r="FW6" s="32">
        <f t="shared" si="2"/>
        <v>0</v>
      </c>
      <c r="FX6" s="32">
        <f t="shared" si="2"/>
        <v>0</v>
      </c>
      <c r="FY6" s="32">
        <f t="shared" si="2"/>
        <v>0</v>
      </c>
      <c r="FZ6" s="32">
        <f t="shared" si="2"/>
        <v>0</v>
      </c>
      <c r="GA6" s="32">
        <f t="shared" si="2"/>
        <v>0</v>
      </c>
      <c r="GB6" s="32">
        <f t="shared" si="2"/>
        <v>0</v>
      </c>
      <c r="GC6" s="32">
        <f t="shared" si="2"/>
        <v>0</v>
      </c>
      <c r="GD6" s="32">
        <f t="shared" si="2"/>
        <v>0</v>
      </c>
      <c r="GE6" s="32">
        <f t="shared" si="2"/>
        <v>0</v>
      </c>
      <c r="GF6" s="32">
        <f t="shared" si="2"/>
        <v>0</v>
      </c>
      <c r="GG6" s="32">
        <f t="shared" si="2"/>
        <v>0</v>
      </c>
      <c r="GH6" s="32">
        <f t="shared" si="2"/>
        <v>0</v>
      </c>
      <c r="GI6" s="32">
        <f t="shared" si="2"/>
        <v>0</v>
      </c>
      <c r="GJ6" s="32">
        <f t="shared" si="2"/>
        <v>0</v>
      </c>
      <c r="GK6" s="32">
        <f t="shared" si="2"/>
        <v>0</v>
      </c>
      <c r="GL6" s="32">
        <f t="shared" si="2"/>
        <v>0</v>
      </c>
      <c r="GM6" s="32">
        <f t="shared" si="2"/>
        <v>0</v>
      </c>
      <c r="GN6" s="32">
        <f t="shared" ref="GN6:IY6" si="3">SUM(GN7:GN10)</f>
        <v>0</v>
      </c>
      <c r="GO6" s="32">
        <f t="shared" si="3"/>
        <v>0</v>
      </c>
      <c r="GP6" s="32">
        <f t="shared" si="3"/>
        <v>0</v>
      </c>
      <c r="GQ6" s="32">
        <f t="shared" si="3"/>
        <v>0</v>
      </c>
      <c r="GR6" s="32">
        <f t="shared" si="3"/>
        <v>0</v>
      </c>
      <c r="GS6" s="32">
        <f t="shared" si="3"/>
        <v>0</v>
      </c>
      <c r="GT6" s="32">
        <f t="shared" si="3"/>
        <v>0</v>
      </c>
      <c r="GU6" s="32">
        <f t="shared" si="3"/>
        <v>0</v>
      </c>
      <c r="GV6" s="32">
        <f t="shared" si="3"/>
        <v>0</v>
      </c>
      <c r="GW6" s="32">
        <f t="shared" si="3"/>
        <v>0</v>
      </c>
      <c r="GX6" s="32">
        <f t="shared" si="3"/>
        <v>0</v>
      </c>
      <c r="GY6" s="32">
        <f t="shared" si="3"/>
        <v>0</v>
      </c>
      <c r="GZ6" s="32">
        <f t="shared" si="3"/>
        <v>166200</v>
      </c>
      <c r="HA6" s="32">
        <f t="shared" si="3"/>
        <v>0</v>
      </c>
      <c r="HB6" s="32">
        <f t="shared" si="3"/>
        <v>0</v>
      </c>
      <c r="HC6" s="32">
        <f t="shared" si="3"/>
        <v>0</v>
      </c>
      <c r="HD6" s="32">
        <f t="shared" si="3"/>
        <v>0</v>
      </c>
      <c r="HE6" s="32">
        <f t="shared" si="3"/>
        <v>13964208</v>
      </c>
      <c r="HF6" s="32">
        <f t="shared" si="3"/>
        <v>0</v>
      </c>
      <c r="HG6" s="32">
        <f t="shared" si="3"/>
        <v>0</v>
      </c>
      <c r="HH6" s="32">
        <f t="shared" si="3"/>
        <v>0</v>
      </c>
      <c r="HI6" s="32">
        <f t="shared" si="3"/>
        <v>0</v>
      </c>
      <c r="HJ6" s="32">
        <f t="shared" si="3"/>
        <v>0</v>
      </c>
      <c r="HK6" s="32">
        <f t="shared" si="3"/>
        <v>0</v>
      </c>
      <c r="HL6" s="32">
        <f t="shared" si="3"/>
        <v>0</v>
      </c>
      <c r="HM6" s="32">
        <f t="shared" si="3"/>
        <v>0</v>
      </c>
      <c r="HN6" s="32">
        <f t="shared" si="3"/>
        <v>0</v>
      </c>
      <c r="HO6" s="32">
        <f t="shared" si="3"/>
        <v>0</v>
      </c>
      <c r="HP6" s="32">
        <f t="shared" si="3"/>
        <v>14083018</v>
      </c>
      <c r="HQ6" s="32">
        <f t="shared" si="3"/>
        <v>14083018</v>
      </c>
      <c r="HR6" s="32">
        <f t="shared" si="3"/>
        <v>0</v>
      </c>
      <c r="HS6" s="32">
        <f t="shared" si="3"/>
        <v>0</v>
      </c>
      <c r="HT6" s="32">
        <f t="shared" si="3"/>
        <v>0</v>
      </c>
      <c r="HU6" s="32">
        <f t="shared" si="3"/>
        <v>0</v>
      </c>
      <c r="HV6" s="32">
        <f t="shared" si="3"/>
        <v>0</v>
      </c>
      <c r="HW6" s="32">
        <f t="shared" si="3"/>
        <v>0</v>
      </c>
      <c r="HX6" s="32">
        <f t="shared" si="3"/>
        <v>610</v>
      </c>
      <c r="HY6" s="32">
        <f t="shared" si="3"/>
        <v>0</v>
      </c>
      <c r="HZ6" s="32">
        <f t="shared" si="3"/>
        <v>0</v>
      </c>
      <c r="IA6" s="32">
        <f t="shared" si="3"/>
        <v>0</v>
      </c>
      <c r="IB6" s="32">
        <f t="shared" si="3"/>
        <v>0</v>
      </c>
      <c r="IC6" s="32">
        <f t="shared" si="3"/>
        <v>0</v>
      </c>
      <c r="ID6" s="32">
        <f t="shared" si="3"/>
        <v>0</v>
      </c>
      <c r="IE6" s="32">
        <f t="shared" si="3"/>
        <v>0</v>
      </c>
      <c r="IF6" s="32">
        <f t="shared" si="3"/>
        <v>0</v>
      </c>
      <c r="IG6" s="32">
        <f t="shared" si="3"/>
        <v>0</v>
      </c>
      <c r="IH6" s="32">
        <f t="shared" si="3"/>
        <v>0</v>
      </c>
      <c r="II6" s="32">
        <f t="shared" si="3"/>
        <v>0</v>
      </c>
      <c r="IJ6" s="32">
        <f t="shared" si="3"/>
        <v>0</v>
      </c>
      <c r="IK6" s="32">
        <f t="shared" si="3"/>
        <v>0</v>
      </c>
      <c r="IL6" s="32">
        <f t="shared" si="3"/>
        <v>0</v>
      </c>
      <c r="IM6" s="32">
        <f t="shared" si="3"/>
        <v>0</v>
      </c>
      <c r="IN6" s="32">
        <f t="shared" si="3"/>
        <v>0</v>
      </c>
      <c r="IO6" s="32">
        <f t="shared" si="3"/>
        <v>0</v>
      </c>
      <c r="IP6" s="32">
        <f t="shared" si="3"/>
        <v>0</v>
      </c>
      <c r="IQ6" s="32">
        <f t="shared" si="3"/>
        <v>0</v>
      </c>
      <c r="IR6" s="32">
        <f t="shared" si="3"/>
        <v>0</v>
      </c>
      <c r="IS6" s="32">
        <f t="shared" si="3"/>
        <v>0</v>
      </c>
      <c r="IT6" s="32">
        <f t="shared" si="3"/>
        <v>0</v>
      </c>
      <c r="IU6" s="32">
        <f t="shared" si="3"/>
        <v>0</v>
      </c>
      <c r="IV6" s="32">
        <f t="shared" si="3"/>
        <v>0</v>
      </c>
      <c r="IW6" s="32">
        <f t="shared" si="3"/>
        <v>0</v>
      </c>
      <c r="IX6" s="32">
        <f t="shared" si="3"/>
        <v>0</v>
      </c>
      <c r="IY6" s="32">
        <f t="shared" si="3"/>
        <v>0</v>
      </c>
      <c r="IZ6" s="32">
        <f t="shared" ref="IZ6:JR6" si="4">SUM(IZ7:IZ10)</f>
        <v>0</v>
      </c>
      <c r="JA6" s="32">
        <f t="shared" si="4"/>
        <v>0</v>
      </c>
      <c r="JB6" s="32">
        <f t="shared" si="4"/>
        <v>0</v>
      </c>
      <c r="JC6" s="32">
        <f t="shared" si="4"/>
        <v>166200</v>
      </c>
      <c r="JD6" s="32">
        <f t="shared" si="4"/>
        <v>0</v>
      </c>
      <c r="JE6" s="32">
        <f t="shared" si="4"/>
        <v>0</v>
      </c>
      <c r="JF6" s="32">
        <f t="shared" si="4"/>
        <v>0</v>
      </c>
      <c r="JG6" s="32">
        <f t="shared" si="4"/>
        <v>0</v>
      </c>
      <c r="JH6" s="32">
        <f t="shared" si="4"/>
        <v>13916208</v>
      </c>
      <c r="JI6" s="32">
        <f t="shared" si="4"/>
        <v>0</v>
      </c>
      <c r="JJ6" s="32">
        <f t="shared" si="4"/>
        <v>0</v>
      </c>
      <c r="JK6" s="32">
        <f t="shared" si="4"/>
        <v>0</v>
      </c>
      <c r="JL6" s="32">
        <f t="shared" si="4"/>
        <v>0</v>
      </c>
      <c r="JM6" s="32">
        <f t="shared" si="4"/>
        <v>0</v>
      </c>
      <c r="JN6" s="32">
        <f t="shared" si="4"/>
        <v>0</v>
      </c>
      <c r="JO6" s="32">
        <f t="shared" si="4"/>
        <v>0</v>
      </c>
      <c r="JP6" s="32">
        <f t="shared" si="4"/>
        <v>0</v>
      </c>
      <c r="JQ6" s="32">
        <f t="shared" si="4"/>
        <v>0</v>
      </c>
      <c r="JR6" s="32">
        <f t="shared" si="4"/>
        <v>0</v>
      </c>
    </row>
    <row r="7" spans="1:278" ht="38.25">
      <c r="A7" s="42"/>
      <c r="B7" s="42" t="str">
        <f>'2021-2022 mjcc'!E9</f>
        <v xml:space="preserve"> 11001</v>
      </c>
      <c r="C7" s="28" t="str">
        <f>'2021-2022 mjcc'!F9</f>
        <v xml:space="preserve"> Զոհված՛ հետմահու «Հայաստանի ազգային հերոս»  ՀՀ բարձրագույն կոչում ստացած կամ «Մարտական խաչ» շքանշանով պարգևատրված անձի ընտանիքին պարգևավճարի տրամադրման ապահովում</v>
      </c>
      <c r="D7" s="28">
        <f>'2021-2022 mjcc'!H9</f>
        <v>603</v>
      </c>
      <c r="E7" s="28">
        <f>SUM(F7:BF7)</f>
        <v>660.5</v>
      </c>
      <c r="F7" s="17"/>
      <c r="G7" s="17"/>
      <c r="H7" s="17"/>
      <c r="I7" s="17"/>
      <c r="J7" s="17"/>
      <c r="K7" s="17"/>
      <c r="L7" s="17">
        <v>660.5</v>
      </c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6">
        <f>'2021-2022 mjcc'!J9</f>
        <v>660.5</v>
      </c>
      <c r="BH7" s="16">
        <f>SUM(BI7:DI7)</f>
        <v>660.5</v>
      </c>
      <c r="BI7" s="17"/>
      <c r="BJ7" s="17"/>
      <c r="BK7" s="17"/>
      <c r="BL7" s="17"/>
      <c r="BM7" s="17"/>
      <c r="BN7" s="17"/>
      <c r="BO7" s="17">
        <v>660.5</v>
      </c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6">
        <f>'2021-2022 mjcc'!K9</f>
        <v>610</v>
      </c>
      <c r="DK7" s="29">
        <f t="shared" ref="DK7:DK10" si="5">SUM(DL7:FL7)</f>
        <v>610</v>
      </c>
      <c r="DL7" s="17"/>
      <c r="DM7" s="17"/>
      <c r="DN7" s="17"/>
      <c r="DO7" s="17"/>
      <c r="DP7" s="17"/>
      <c r="DQ7" s="17"/>
      <c r="DR7" s="17">
        <v>610</v>
      </c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6">
        <f>'2021-2022 mjcc'!L9</f>
        <v>610</v>
      </c>
      <c r="FN7" s="16">
        <f>SUM(FO7:HO7)</f>
        <v>610</v>
      </c>
      <c r="FO7" s="17"/>
      <c r="FP7" s="17"/>
      <c r="FQ7" s="17"/>
      <c r="FR7" s="17"/>
      <c r="FS7" s="17"/>
      <c r="FT7" s="17"/>
      <c r="FU7" s="17">
        <v>610</v>
      </c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6">
        <f>'2021-2022 mjcc'!M9</f>
        <v>610</v>
      </c>
      <c r="HQ7" s="16">
        <f>SUM(HR7:JR7)</f>
        <v>610</v>
      </c>
      <c r="HR7" s="17"/>
      <c r="HS7" s="17"/>
      <c r="HT7" s="17"/>
      <c r="HU7" s="17"/>
      <c r="HV7" s="17"/>
      <c r="HW7" s="17"/>
      <c r="HX7" s="17">
        <v>610</v>
      </c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17"/>
      <c r="IT7" s="17"/>
      <c r="IU7" s="17"/>
      <c r="IV7" s="17"/>
      <c r="IW7" s="17"/>
      <c r="IX7" s="17"/>
      <c r="IY7" s="17"/>
      <c r="IZ7" s="17"/>
      <c r="JA7" s="17"/>
      <c r="JB7" s="17"/>
      <c r="JC7" s="17"/>
      <c r="JD7" s="17"/>
      <c r="JE7" s="17"/>
      <c r="JF7" s="17"/>
      <c r="JG7" s="17"/>
      <c r="JH7" s="17"/>
      <c r="JI7" s="17"/>
      <c r="JJ7" s="17"/>
      <c r="JK7" s="17"/>
      <c r="JL7" s="17"/>
      <c r="JM7" s="17"/>
      <c r="JN7" s="17"/>
      <c r="JO7" s="17"/>
      <c r="JP7" s="17"/>
      <c r="JQ7" s="17"/>
      <c r="JR7" s="17"/>
    </row>
    <row r="8" spans="1:278" ht="51">
      <c r="A8" s="42"/>
      <c r="B8" s="42" t="str">
        <f>'2021-2022 mjcc'!E10</f>
        <v xml:space="preserve"> 12001</v>
      </c>
      <c r="C8" s="28" t="str">
        <f>'2021-2022 mjcc'!F10</f>
        <v xml:space="preserve"> Զինծառայողներին,  ՀՄՊ մասնակիցներին, այլ պետություններում մարտական գործողությունների մասնակիցներին, զոհված (մահացած) զինծառայողի ընտանիքի անդամներին, ընտանիքներին տրվող պարգևավճարներ</v>
      </c>
      <c r="D8" s="28">
        <f>'2021-2022 mjcc'!H10</f>
        <v>10920201.800000001</v>
      </c>
      <c r="E8" s="28">
        <f>SUM(F8:BF8)</f>
        <v>10920201.800000001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45">
        <v>10920201.800000001</v>
      </c>
      <c r="AW8" s="45"/>
      <c r="AX8" s="17"/>
      <c r="AY8" s="17"/>
      <c r="AZ8" s="17"/>
      <c r="BA8" s="17"/>
      <c r="BB8" s="17"/>
      <c r="BC8" s="17"/>
      <c r="BD8" s="17"/>
      <c r="BE8" s="17"/>
      <c r="BF8" s="17"/>
      <c r="BG8" s="16">
        <f>'2021-2022 mjcc'!J10</f>
        <v>10953036</v>
      </c>
      <c r="BH8" s="16">
        <f t="shared" ref="BH8:BH60" si="6">SUM(BI8:DI8)</f>
        <v>10953036</v>
      </c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45">
        <v>10953036</v>
      </c>
      <c r="CZ8" s="45"/>
      <c r="DA8" s="17"/>
      <c r="DB8" s="17"/>
      <c r="DC8" s="17"/>
      <c r="DD8" s="17"/>
      <c r="DE8" s="17"/>
      <c r="DF8" s="17"/>
      <c r="DG8" s="17"/>
      <c r="DH8" s="17"/>
      <c r="DI8" s="17"/>
      <c r="DJ8" s="16">
        <f>'2021-2022 mjcc'!K10</f>
        <v>13879008</v>
      </c>
      <c r="DK8" s="29">
        <f t="shared" si="5"/>
        <v>13879008</v>
      </c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45">
        <v>13879008</v>
      </c>
      <c r="FC8" s="45"/>
      <c r="FD8" s="17"/>
      <c r="FE8" s="17"/>
      <c r="FF8" s="17"/>
      <c r="FG8" s="17"/>
      <c r="FH8" s="17"/>
      <c r="FI8" s="17"/>
      <c r="FJ8" s="17"/>
      <c r="FK8" s="17"/>
      <c r="FL8" s="17"/>
      <c r="FM8" s="16">
        <f>'2021-2022 mjcc'!L10</f>
        <v>13879008</v>
      </c>
      <c r="FN8" s="16">
        <f>SUM(FO8:HO8)</f>
        <v>13879008</v>
      </c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45">
        <v>13879008</v>
      </c>
      <c r="HF8" s="45"/>
      <c r="HG8" s="17"/>
      <c r="HH8" s="17"/>
      <c r="HI8" s="17"/>
      <c r="HJ8" s="17"/>
      <c r="HK8" s="17"/>
      <c r="HL8" s="17"/>
      <c r="HM8" s="17"/>
      <c r="HN8" s="17"/>
      <c r="HO8" s="17"/>
      <c r="HP8" s="16">
        <f>'2021-2022 mjcc'!M10</f>
        <v>13879008</v>
      </c>
      <c r="HQ8" s="16">
        <f t="shared" ref="HQ8:HQ68" si="7">SUM(HR8:JR8)</f>
        <v>13879008</v>
      </c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  <c r="IS8" s="17"/>
      <c r="IT8" s="17"/>
      <c r="IU8" s="17"/>
      <c r="IV8" s="17"/>
      <c r="IW8" s="17"/>
      <c r="IX8" s="17"/>
      <c r="IY8" s="17"/>
      <c r="IZ8" s="17"/>
      <c r="JA8" s="17"/>
      <c r="JB8" s="17"/>
      <c r="JC8" s="17"/>
      <c r="JD8" s="17"/>
      <c r="JE8" s="17"/>
      <c r="JF8" s="17"/>
      <c r="JG8" s="17"/>
      <c r="JH8" s="45">
        <v>13879008</v>
      </c>
      <c r="JI8" s="45"/>
      <c r="JJ8" s="17"/>
      <c r="JK8" s="17"/>
      <c r="JL8" s="17"/>
      <c r="JM8" s="17"/>
      <c r="JN8" s="17"/>
      <c r="JO8" s="17"/>
      <c r="JP8" s="17"/>
      <c r="JQ8" s="17"/>
      <c r="JR8" s="17"/>
    </row>
    <row r="9" spans="1:278" ht="14.25">
      <c r="A9" s="42"/>
      <c r="B9" s="42" t="str">
        <f>'2021-2022 mjcc'!E11</f>
        <v xml:space="preserve"> 12002</v>
      </c>
      <c r="C9" s="28" t="str">
        <f>'2021-2022 mjcc'!F11</f>
        <v xml:space="preserve"> Վետերանների պատվովճարներ</v>
      </c>
      <c r="D9" s="28">
        <f>'2021-2022 mjcc'!H11</f>
        <v>257966.3</v>
      </c>
      <c r="E9" s="28">
        <f>SUM(F9:BF9)</f>
        <v>257966.3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45">
        <v>257966.3</v>
      </c>
      <c r="AW9" s="45"/>
      <c r="AX9" s="17"/>
      <c r="AY9" s="17"/>
      <c r="AZ9" s="17"/>
      <c r="BA9" s="17"/>
      <c r="BB9" s="17"/>
      <c r="BC9" s="17"/>
      <c r="BD9" s="17"/>
      <c r="BE9" s="17"/>
      <c r="BF9" s="17"/>
      <c r="BG9" s="16">
        <f>'2021-2022 mjcc'!J11</f>
        <v>282000</v>
      </c>
      <c r="BH9" s="16">
        <f t="shared" si="6"/>
        <v>282000</v>
      </c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45">
        <v>282000</v>
      </c>
      <c r="CZ9" s="45"/>
      <c r="DA9" s="17"/>
      <c r="DB9" s="17"/>
      <c r="DC9" s="17"/>
      <c r="DD9" s="17"/>
      <c r="DE9" s="17"/>
      <c r="DF9" s="17"/>
      <c r="DG9" s="17"/>
      <c r="DH9" s="17"/>
      <c r="DI9" s="17"/>
      <c r="DJ9" s="16">
        <f>'2021-2022 mjcc'!K11</f>
        <v>199200</v>
      </c>
      <c r="DK9" s="29">
        <f t="shared" si="5"/>
        <v>199200</v>
      </c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45">
        <v>199200</v>
      </c>
      <c r="FC9" s="45"/>
      <c r="FD9" s="17"/>
      <c r="FE9" s="17"/>
      <c r="FF9" s="17"/>
      <c r="FG9" s="17"/>
      <c r="FH9" s="17"/>
      <c r="FI9" s="17"/>
      <c r="FJ9" s="17"/>
      <c r="FK9" s="17"/>
      <c r="FL9" s="17"/>
      <c r="FM9" s="16">
        <f>'2021-2022 mjcc'!L11</f>
        <v>85200</v>
      </c>
      <c r="FN9" s="2">
        <f>SUM(FO9:HO9)</f>
        <v>85200</v>
      </c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45">
        <v>85200</v>
      </c>
      <c r="HF9" s="45"/>
      <c r="HG9" s="17"/>
      <c r="HH9" s="17"/>
      <c r="HI9" s="17"/>
      <c r="HJ9" s="17"/>
      <c r="HK9" s="17"/>
      <c r="HL9" s="17"/>
      <c r="HM9" s="17"/>
      <c r="HN9" s="17"/>
      <c r="HO9" s="17"/>
      <c r="HP9" s="16">
        <f>'2021-2022 mjcc'!M11</f>
        <v>37200</v>
      </c>
      <c r="HQ9" s="16">
        <f t="shared" si="7"/>
        <v>37200</v>
      </c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  <c r="IL9" s="17"/>
      <c r="IM9" s="17"/>
      <c r="IN9" s="17"/>
      <c r="IO9" s="17"/>
      <c r="IP9" s="17"/>
      <c r="IQ9" s="17"/>
      <c r="IR9" s="17"/>
      <c r="IS9" s="17"/>
      <c r="IT9" s="17"/>
      <c r="IU9" s="17"/>
      <c r="IV9" s="17"/>
      <c r="IW9" s="17"/>
      <c r="IX9" s="17"/>
      <c r="IY9" s="17"/>
      <c r="IZ9" s="17"/>
      <c r="JA9" s="17"/>
      <c r="JB9" s="17"/>
      <c r="JC9" s="17"/>
      <c r="JD9" s="17"/>
      <c r="JE9" s="17"/>
      <c r="JF9" s="17"/>
      <c r="JG9" s="17"/>
      <c r="JH9" s="45">
        <v>37200</v>
      </c>
      <c r="JI9" s="45"/>
      <c r="JJ9" s="17"/>
      <c r="JK9" s="17"/>
      <c r="JL9" s="17"/>
      <c r="JM9" s="17"/>
      <c r="JN9" s="17"/>
      <c r="JO9" s="17"/>
      <c r="JP9" s="17"/>
      <c r="JQ9" s="17"/>
      <c r="JR9" s="17"/>
    </row>
    <row r="10" spans="1:278" ht="38.25">
      <c r="A10" s="42"/>
      <c r="B10" s="42" t="str">
        <f>'2021-2022 mjcc'!E12</f>
        <v xml:space="preserve"> 12003</v>
      </c>
      <c r="C10" s="28" t="str">
        <f>'2021-2022 mjcc'!F12</f>
        <v xml:space="preserve"> Զոհված՛ հետմահու «Հայաստանի ազգային հերոս» ՀՀ բարձրագույն կոչում ստացած կամ «Մարտական խաչ» շքանշանով պարգևատրված անձի ընտանիքին տրվող պարգևավճար</v>
      </c>
      <c r="D10" s="28">
        <f>'2021-2022 mjcc'!H12</f>
        <v>163441.70000000001</v>
      </c>
      <c r="E10" s="28">
        <f>SUM(F10:BF10)</f>
        <v>163441.70000000001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45">
        <v>163441.70000000001</v>
      </c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6">
        <f>'2021-2022 mjcc'!J12</f>
        <v>163200</v>
      </c>
      <c r="BH10" s="16">
        <f t="shared" si="6"/>
        <v>163200</v>
      </c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45">
        <v>163200</v>
      </c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6">
        <f>'2021-2022 mjcc'!K12</f>
        <v>166200</v>
      </c>
      <c r="DK10" s="29">
        <f t="shared" si="5"/>
        <v>166200</v>
      </c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45">
        <v>166200</v>
      </c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6">
        <f>'2021-2022 mjcc'!L12</f>
        <v>166200</v>
      </c>
      <c r="FN10" s="16">
        <f>SUM(FO10:HO10)</f>
        <v>166200</v>
      </c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45">
        <v>166200</v>
      </c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6">
        <f>'2021-2022 mjcc'!M12</f>
        <v>166200</v>
      </c>
      <c r="HQ10" s="16">
        <f t="shared" si="7"/>
        <v>166200</v>
      </c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45">
        <v>166200</v>
      </c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</row>
    <row r="11" spans="1:278" s="105" customFormat="1" ht="26.25" customHeight="1">
      <c r="A11" s="103">
        <f>'2021-2022 mjcc'!D13</f>
        <v>1011</v>
      </c>
      <c r="B11" s="103"/>
      <c r="C11" s="32" t="str">
        <f>'2021-2022 mjcc'!F13</f>
        <v xml:space="preserve"> Անապահով սոցիալական խմբերին աջակցություն </v>
      </c>
      <c r="D11" s="32">
        <f>SUM(D12:D17)</f>
        <v>32178776.435000002</v>
      </c>
      <c r="E11" s="32">
        <f t="shared" ref="E11:DG11" si="8">SUM(E12:E17)</f>
        <v>32178776.300000001</v>
      </c>
      <c r="F11" s="32">
        <f t="shared" ref="F11:BF11" si="9">SUM(F12:F17)</f>
        <v>0</v>
      </c>
      <c r="G11" s="32">
        <f t="shared" si="9"/>
        <v>0</v>
      </c>
      <c r="H11" s="32">
        <f t="shared" si="9"/>
        <v>0</v>
      </c>
      <c r="I11" s="32">
        <f t="shared" si="9"/>
        <v>0</v>
      </c>
      <c r="J11" s="32">
        <f t="shared" si="9"/>
        <v>0</v>
      </c>
      <c r="K11" s="32">
        <f t="shared" si="9"/>
        <v>0</v>
      </c>
      <c r="L11" s="32">
        <f t="shared" si="9"/>
        <v>314158</v>
      </c>
      <c r="M11" s="32">
        <f t="shared" si="9"/>
        <v>0</v>
      </c>
      <c r="N11" s="32">
        <f t="shared" si="9"/>
        <v>0</v>
      </c>
      <c r="O11" s="32">
        <f t="shared" si="9"/>
        <v>0</v>
      </c>
      <c r="P11" s="32">
        <f t="shared" si="9"/>
        <v>0</v>
      </c>
      <c r="Q11" s="32">
        <f t="shared" si="9"/>
        <v>0</v>
      </c>
      <c r="R11" s="32">
        <f t="shared" si="9"/>
        <v>0</v>
      </c>
      <c r="S11" s="32">
        <f t="shared" si="9"/>
        <v>5677.9</v>
      </c>
      <c r="T11" s="32">
        <f t="shared" si="9"/>
        <v>0</v>
      </c>
      <c r="U11" s="32">
        <f t="shared" si="9"/>
        <v>0</v>
      </c>
      <c r="V11" s="32">
        <f t="shared" si="9"/>
        <v>0</v>
      </c>
      <c r="W11" s="32">
        <f t="shared" si="9"/>
        <v>0</v>
      </c>
      <c r="X11" s="32">
        <f t="shared" si="9"/>
        <v>0</v>
      </c>
      <c r="Y11" s="32">
        <f t="shared" si="9"/>
        <v>0</v>
      </c>
      <c r="Z11" s="32">
        <f t="shared" si="9"/>
        <v>0</v>
      </c>
      <c r="AA11" s="32">
        <f t="shared" si="9"/>
        <v>0</v>
      </c>
      <c r="AB11" s="32">
        <f t="shared" si="9"/>
        <v>0</v>
      </c>
      <c r="AC11" s="32">
        <f t="shared" si="9"/>
        <v>0</v>
      </c>
      <c r="AD11" s="32">
        <f t="shared" si="9"/>
        <v>0</v>
      </c>
      <c r="AE11" s="32">
        <f t="shared" si="9"/>
        <v>0</v>
      </c>
      <c r="AF11" s="32">
        <f t="shared" si="9"/>
        <v>0</v>
      </c>
      <c r="AG11" s="32">
        <f t="shared" si="9"/>
        <v>0</v>
      </c>
      <c r="AH11" s="32">
        <f t="shared" si="9"/>
        <v>0</v>
      </c>
      <c r="AI11" s="32">
        <f t="shared" si="9"/>
        <v>0</v>
      </c>
      <c r="AJ11" s="32">
        <f t="shared" si="9"/>
        <v>0</v>
      </c>
      <c r="AK11" s="32">
        <f t="shared" si="9"/>
        <v>0</v>
      </c>
      <c r="AL11" s="32">
        <f t="shared" si="9"/>
        <v>0</v>
      </c>
      <c r="AM11" s="32">
        <f t="shared" si="9"/>
        <v>0</v>
      </c>
      <c r="AN11" s="32">
        <f t="shared" si="9"/>
        <v>0</v>
      </c>
      <c r="AO11" s="32">
        <f t="shared" si="9"/>
        <v>0</v>
      </c>
      <c r="AP11" s="32">
        <f t="shared" si="9"/>
        <v>0</v>
      </c>
      <c r="AQ11" s="32">
        <f t="shared" si="9"/>
        <v>31372055</v>
      </c>
      <c r="AR11" s="32">
        <f t="shared" si="9"/>
        <v>0</v>
      </c>
      <c r="AS11" s="32">
        <f t="shared" si="9"/>
        <v>0</v>
      </c>
      <c r="AT11" s="32">
        <f t="shared" si="9"/>
        <v>0</v>
      </c>
      <c r="AU11" s="32">
        <f t="shared" si="9"/>
        <v>0</v>
      </c>
      <c r="AV11" s="32">
        <f t="shared" si="9"/>
        <v>486885.4</v>
      </c>
      <c r="AW11" s="32">
        <f t="shared" si="9"/>
        <v>0</v>
      </c>
      <c r="AX11" s="32">
        <f t="shared" si="9"/>
        <v>0</v>
      </c>
      <c r="AY11" s="32">
        <f t="shared" si="9"/>
        <v>0</v>
      </c>
      <c r="AZ11" s="32">
        <f t="shared" si="9"/>
        <v>0</v>
      </c>
      <c r="BA11" s="32">
        <f t="shared" si="9"/>
        <v>0</v>
      </c>
      <c r="BB11" s="32">
        <f t="shared" si="9"/>
        <v>0</v>
      </c>
      <c r="BC11" s="32">
        <f t="shared" si="9"/>
        <v>0</v>
      </c>
      <c r="BD11" s="32">
        <f t="shared" si="9"/>
        <v>0</v>
      </c>
      <c r="BE11" s="32">
        <f t="shared" si="9"/>
        <v>0</v>
      </c>
      <c r="BF11" s="32">
        <f t="shared" si="9"/>
        <v>0</v>
      </c>
      <c r="BG11" s="32">
        <f t="shared" si="8"/>
        <v>38247235.600000001</v>
      </c>
      <c r="BH11" s="32">
        <f t="shared" si="8"/>
        <v>38247235.699999996</v>
      </c>
      <c r="BI11" s="32">
        <f t="shared" si="8"/>
        <v>0</v>
      </c>
      <c r="BJ11" s="32">
        <f t="shared" si="8"/>
        <v>0</v>
      </c>
      <c r="BK11" s="32">
        <f t="shared" si="8"/>
        <v>0</v>
      </c>
      <c r="BL11" s="32">
        <f t="shared" si="8"/>
        <v>0</v>
      </c>
      <c r="BM11" s="32">
        <f t="shared" si="8"/>
        <v>0</v>
      </c>
      <c r="BN11" s="32">
        <f t="shared" si="8"/>
        <v>0</v>
      </c>
      <c r="BO11" s="32">
        <f t="shared" si="8"/>
        <v>405903.8</v>
      </c>
      <c r="BP11" s="32">
        <f t="shared" si="8"/>
        <v>0</v>
      </c>
      <c r="BQ11" s="32">
        <f t="shared" si="8"/>
        <v>0</v>
      </c>
      <c r="BR11" s="32">
        <f t="shared" si="8"/>
        <v>97083</v>
      </c>
      <c r="BS11" s="32">
        <f t="shared" si="8"/>
        <v>0</v>
      </c>
      <c r="BT11" s="32">
        <f t="shared" si="8"/>
        <v>0</v>
      </c>
      <c r="BU11" s="32">
        <f t="shared" ref="BU11:CO11" si="10">SUM(BU12:BU17)</f>
        <v>0</v>
      </c>
      <c r="BV11" s="32">
        <f t="shared" si="10"/>
        <v>7285.2</v>
      </c>
      <c r="BW11" s="32">
        <f t="shared" si="10"/>
        <v>0</v>
      </c>
      <c r="BX11" s="32">
        <f t="shared" si="10"/>
        <v>0</v>
      </c>
      <c r="BY11" s="32">
        <f t="shared" si="10"/>
        <v>0</v>
      </c>
      <c r="BZ11" s="32">
        <f t="shared" si="10"/>
        <v>0</v>
      </c>
      <c r="CA11" s="32">
        <f t="shared" si="10"/>
        <v>0</v>
      </c>
      <c r="CB11" s="32">
        <f t="shared" si="10"/>
        <v>0</v>
      </c>
      <c r="CC11" s="32">
        <f t="shared" si="10"/>
        <v>0</v>
      </c>
      <c r="CD11" s="32">
        <f t="shared" si="10"/>
        <v>0</v>
      </c>
      <c r="CE11" s="32">
        <f t="shared" si="10"/>
        <v>0</v>
      </c>
      <c r="CF11" s="32">
        <f t="shared" si="10"/>
        <v>0</v>
      </c>
      <c r="CG11" s="32">
        <f t="shared" si="10"/>
        <v>0</v>
      </c>
      <c r="CH11" s="32">
        <f t="shared" si="10"/>
        <v>0</v>
      </c>
      <c r="CI11" s="32">
        <f t="shared" si="10"/>
        <v>0</v>
      </c>
      <c r="CJ11" s="32">
        <f t="shared" si="10"/>
        <v>0</v>
      </c>
      <c r="CK11" s="32">
        <f t="shared" si="10"/>
        <v>0</v>
      </c>
      <c r="CL11" s="32">
        <f t="shared" si="10"/>
        <v>0</v>
      </c>
      <c r="CM11" s="32">
        <f t="shared" si="10"/>
        <v>0</v>
      </c>
      <c r="CN11" s="32">
        <f t="shared" si="10"/>
        <v>5557</v>
      </c>
      <c r="CO11" s="32">
        <f t="shared" si="10"/>
        <v>0</v>
      </c>
      <c r="CP11" s="32">
        <f t="shared" si="8"/>
        <v>0</v>
      </c>
      <c r="CQ11" s="32">
        <f t="shared" si="8"/>
        <v>0</v>
      </c>
      <c r="CR11" s="32">
        <f t="shared" si="8"/>
        <v>0</v>
      </c>
      <c r="CS11" s="32">
        <f t="shared" si="8"/>
        <v>0</v>
      </c>
      <c r="CT11" s="32">
        <f t="shared" si="8"/>
        <v>37227144.799999997</v>
      </c>
      <c r="CU11" s="32">
        <f t="shared" si="8"/>
        <v>0</v>
      </c>
      <c r="CV11" s="32">
        <f t="shared" si="8"/>
        <v>0</v>
      </c>
      <c r="CW11" s="32">
        <f t="shared" si="8"/>
        <v>0</v>
      </c>
      <c r="CX11" s="32">
        <f t="shared" si="8"/>
        <v>0</v>
      </c>
      <c r="CY11" s="32">
        <f t="shared" si="8"/>
        <v>504261.9</v>
      </c>
      <c r="CZ11" s="32">
        <f t="shared" si="8"/>
        <v>0</v>
      </c>
      <c r="DA11" s="32">
        <f t="shared" si="8"/>
        <v>0</v>
      </c>
      <c r="DB11" s="32">
        <f t="shared" si="8"/>
        <v>0</v>
      </c>
      <c r="DC11" s="32">
        <f t="shared" si="8"/>
        <v>0</v>
      </c>
      <c r="DD11" s="32">
        <f t="shared" si="8"/>
        <v>0</v>
      </c>
      <c r="DE11" s="32">
        <f t="shared" si="8"/>
        <v>0</v>
      </c>
      <c r="DF11" s="32">
        <f t="shared" si="8"/>
        <v>0</v>
      </c>
      <c r="DG11" s="32">
        <f t="shared" si="8"/>
        <v>0</v>
      </c>
      <c r="DH11" s="32">
        <f t="shared" ref="DH11:GN11" si="11">SUM(DH12:DH17)</f>
        <v>0</v>
      </c>
      <c r="DI11" s="32">
        <f t="shared" si="11"/>
        <v>0</v>
      </c>
      <c r="DJ11" s="32">
        <f t="shared" si="11"/>
        <v>37634894.659999996</v>
      </c>
      <c r="DK11" s="32">
        <f t="shared" si="11"/>
        <v>37634894.699999996</v>
      </c>
      <c r="DL11" s="32">
        <f t="shared" si="11"/>
        <v>0</v>
      </c>
      <c r="DM11" s="32">
        <f t="shared" si="11"/>
        <v>0</v>
      </c>
      <c r="DN11" s="32">
        <f t="shared" si="11"/>
        <v>0</v>
      </c>
      <c r="DO11" s="32">
        <f t="shared" si="11"/>
        <v>0</v>
      </c>
      <c r="DP11" s="32">
        <f t="shared" si="11"/>
        <v>0</v>
      </c>
      <c r="DQ11" s="32">
        <f t="shared" si="11"/>
        <v>0</v>
      </c>
      <c r="DR11" s="32">
        <f t="shared" si="11"/>
        <v>372271.4</v>
      </c>
      <c r="DS11" s="32">
        <f t="shared" si="11"/>
        <v>0</v>
      </c>
      <c r="DT11" s="32">
        <f t="shared" si="11"/>
        <v>0</v>
      </c>
      <c r="DU11" s="32">
        <f t="shared" si="11"/>
        <v>0</v>
      </c>
      <c r="DV11" s="32">
        <f t="shared" si="11"/>
        <v>0</v>
      </c>
      <c r="DW11" s="32">
        <f t="shared" si="11"/>
        <v>0</v>
      </c>
      <c r="DX11" s="32">
        <f t="shared" si="11"/>
        <v>0</v>
      </c>
      <c r="DY11" s="32">
        <f t="shared" si="11"/>
        <v>4807.3999999999996</v>
      </c>
      <c r="DZ11" s="32">
        <f t="shared" si="11"/>
        <v>0</v>
      </c>
      <c r="EA11" s="32">
        <f t="shared" si="11"/>
        <v>0</v>
      </c>
      <c r="EB11" s="32">
        <f t="shared" si="11"/>
        <v>0</v>
      </c>
      <c r="EC11" s="32">
        <f t="shared" si="11"/>
        <v>0</v>
      </c>
      <c r="ED11" s="32">
        <f t="shared" si="11"/>
        <v>0</v>
      </c>
      <c r="EE11" s="32">
        <f t="shared" si="11"/>
        <v>0</v>
      </c>
      <c r="EF11" s="32">
        <f t="shared" si="11"/>
        <v>0</v>
      </c>
      <c r="EG11" s="32">
        <f t="shared" si="11"/>
        <v>0</v>
      </c>
      <c r="EH11" s="32">
        <f t="shared" si="11"/>
        <v>0</v>
      </c>
      <c r="EI11" s="32">
        <f t="shared" si="11"/>
        <v>0</v>
      </c>
      <c r="EJ11" s="32">
        <f t="shared" si="11"/>
        <v>0</v>
      </c>
      <c r="EK11" s="32">
        <f t="shared" si="11"/>
        <v>0</v>
      </c>
      <c r="EL11" s="32">
        <f t="shared" si="11"/>
        <v>0</v>
      </c>
      <c r="EM11" s="32">
        <f t="shared" si="11"/>
        <v>0</v>
      </c>
      <c r="EN11" s="32">
        <f t="shared" si="11"/>
        <v>0</v>
      </c>
      <c r="EO11" s="32">
        <f t="shared" si="11"/>
        <v>0</v>
      </c>
      <c r="EP11" s="32">
        <f t="shared" si="11"/>
        <v>0</v>
      </c>
      <c r="EQ11" s="32">
        <f t="shared" si="11"/>
        <v>30671.1</v>
      </c>
      <c r="ER11" s="32">
        <f t="shared" si="11"/>
        <v>0</v>
      </c>
      <c r="ES11" s="32">
        <f t="shared" si="11"/>
        <v>0</v>
      </c>
      <c r="ET11" s="32">
        <f t="shared" si="11"/>
        <v>0</v>
      </c>
      <c r="EU11" s="32">
        <f t="shared" si="11"/>
        <v>0</v>
      </c>
      <c r="EV11" s="32">
        <f t="shared" si="11"/>
        <v>0</v>
      </c>
      <c r="EW11" s="32">
        <f t="shared" si="11"/>
        <v>37227144.799999997</v>
      </c>
      <c r="EX11" s="32">
        <f t="shared" si="11"/>
        <v>0</v>
      </c>
      <c r="EY11" s="32">
        <f t="shared" si="11"/>
        <v>0</v>
      </c>
      <c r="EZ11" s="32">
        <f t="shared" si="11"/>
        <v>0</v>
      </c>
      <c r="FA11" s="32">
        <f t="shared" si="11"/>
        <v>0</v>
      </c>
      <c r="FB11" s="32">
        <f t="shared" si="11"/>
        <v>0</v>
      </c>
      <c r="FC11" s="32">
        <f t="shared" si="11"/>
        <v>0</v>
      </c>
      <c r="FD11" s="32">
        <f t="shared" si="11"/>
        <v>0</v>
      </c>
      <c r="FE11" s="32">
        <f t="shared" si="11"/>
        <v>0</v>
      </c>
      <c r="FF11" s="32">
        <f t="shared" si="11"/>
        <v>0</v>
      </c>
      <c r="FG11" s="32">
        <f t="shared" si="11"/>
        <v>0</v>
      </c>
      <c r="FH11" s="32">
        <f t="shared" si="11"/>
        <v>0</v>
      </c>
      <c r="FI11" s="32">
        <f t="shared" si="11"/>
        <v>0</v>
      </c>
      <c r="FJ11" s="32">
        <f t="shared" si="11"/>
        <v>0</v>
      </c>
      <c r="FK11" s="32">
        <f t="shared" ref="FK11:FL11" si="12">SUM(FK12:FK17)</f>
        <v>0</v>
      </c>
      <c r="FL11" s="32">
        <f t="shared" si="12"/>
        <v>0</v>
      </c>
      <c r="FM11" s="32">
        <f t="shared" si="11"/>
        <v>37634894.659999996</v>
      </c>
      <c r="FN11" s="32">
        <f t="shared" si="11"/>
        <v>37634894.659999996</v>
      </c>
      <c r="FO11" s="32">
        <f t="shared" si="11"/>
        <v>0</v>
      </c>
      <c r="FP11" s="32">
        <f t="shared" si="11"/>
        <v>0</v>
      </c>
      <c r="FQ11" s="32">
        <f t="shared" si="11"/>
        <v>0</v>
      </c>
      <c r="FR11" s="32">
        <f t="shared" si="11"/>
        <v>0</v>
      </c>
      <c r="FS11" s="32">
        <f t="shared" si="11"/>
        <v>0</v>
      </c>
      <c r="FT11" s="32">
        <f t="shared" si="11"/>
        <v>0</v>
      </c>
      <c r="FU11" s="32">
        <f t="shared" si="11"/>
        <v>372271.4</v>
      </c>
      <c r="FV11" s="32">
        <f t="shared" si="11"/>
        <v>0</v>
      </c>
      <c r="FW11" s="32">
        <f t="shared" si="11"/>
        <v>0</v>
      </c>
      <c r="FX11" s="32">
        <f t="shared" si="11"/>
        <v>0</v>
      </c>
      <c r="FY11" s="32">
        <f t="shared" si="11"/>
        <v>0</v>
      </c>
      <c r="FZ11" s="32">
        <f t="shared" si="11"/>
        <v>0</v>
      </c>
      <c r="GA11" s="32">
        <f t="shared" si="11"/>
        <v>0</v>
      </c>
      <c r="GB11" s="32">
        <f t="shared" si="11"/>
        <v>4807.3999999999996</v>
      </c>
      <c r="GC11" s="32">
        <f t="shared" si="11"/>
        <v>0</v>
      </c>
      <c r="GD11" s="32">
        <f t="shared" si="11"/>
        <v>0</v>
      </c>
      <c r="GE11" s="32">
        <f t="shared" si="11"/>
        <v>0</v>
      </c>
      <c r="GF11" s="32">
        <f t="shared" si="11"/>
        <v>0</v>
      </c>
      <c r="GG11" s="32">
        <f t="shared" si="11"/>
        <v>0</v>
      </c>
      <c r="GH11" s="32">
        <f t="shared" si="11"/>
        <v>0</v>
      </c>
      <c r="GI11" s="32">
        <f t="shared" si="11"/>
        <v>0</v>
      </c>
      <c r="GJ11" s="32">
        <f t="shared" si="11"/>
        <v>0</v>
      </c>
      <c r="GK11" s="32">
        <f t="shared" si="11"/>
        <v>0</v>
      </c>
      <c r="GL11" s="32">
        <f t="shared" si="11"/>
        <v>0</v>
      </c>
      <c r="GM11" s="32">
        <f t="shared" si="11"/>
        <v>0</v>
      </c>
      <c r="GN11" s="32">
        <f t="shared" si="11"/>
        <v>0</v>
      </c>
      <c r="GO11" s="32">
        <f t="shared" ref="GO11:HO11" si="13">SUM(GO12:GO17)</f>
        <v>0</v>
      </c>
      <c r="GP11" s="32">
        <f t="shared" si="13"/>
        <v>0</v>
      </c>
      <c r="GQ11" s="32">
        <f t="shared" si="13"/>
        <v>0</v>
      </c>
      <c r="GR11" s="32">
        <f t="shared" si="13"/>
        <v>0</v>
      </c>
      <c r="GS11" s="32">
        <f t="shared" si="13"/>
        <v>0</v>
      </c>
      <c r="GT11" s="32">
        <f t="shared" si="13"/>
        <v>30671.06</v>
      </c>
      <c r="GU11" s="32">
        <f t="shared" si="13"/>
        <v>0</v>
      </c>
      <c r="GV11" s="32">
        <f t="shared" si="13"/>
        <v>0</v>
      </c>
      <c r="GW11" s="32">
        <f t="shared" si="13"/>
        <v>0</v>
      </c>
      <c r="GX11" s="32">
        <f t="shared" si="13"/>
        <v>0</v>
      </c>
      <c r="GY11" s="32">
        <f t="shared" si="13"/>
        <v>0</v>
      </c>
      <c r="GZ11" s="32">
        <f t="shared" si="13"/>
        <v>37227144.799999997</v>
      </c>
      <c r="HA11" s="32">
        <f t="shared" si="13"/>
        <v>0</v>
      </c>
      <c r="HB11" s="32">
        <f t="shared" si="13"/>
        <v>0</v>
      </c>
      <c r="HC11" s="32">
        <f t="shared" si="13"/>
        <v>0</v>
      </c>
      <c r="HD11" s="32">
        <f t="shared" si="13"/>
        <v>0</v>
      </c>
      <c r="HE11" s="32">
        <f t="shared" si="13"/>
        <v>0</v>
      </c>
      <c r="HF11" s="32">
        <f t="shared" si="13"/>
        <v>0</v>
      </c>
      <c r="HG11" s="32">
        <f t="shared" si="13"/>
        <v>0</v>
      </c>
      <c r="HH11" s="32">
        <f t="shared" si="13"/>
        <v>0</v>
      </c>
      <c r="HI11" s="32">
        <f t="shared" si="13"/>
        <v>0</v>
      </c>
      <c r="HJ11" s="32">
        <f t="shared" si="13"/>
        <v>0</v>
      </c>
      <c r="HK11" s="32">
        <f t="shared" si="13"/>
        <v>0</v>
      </c>
      <c r="HL11" s="32">
        <f t="shared" si="13"/>
        <v>0</v>
      </c>
      <c r="HM11" s="32">
        <f t="shared" si="13"/>
        <v>0</v>
      </c>
      <c r="HN11" s="32">
        <f t="shared" si="13"/>
        <v>0</v>
      </c>
      <c r="HO11" s="32">
        <f t="shared" si="13"/>
        <v>0</v>
      </c>
      <c r="HP11" s="32">
        <f t="shared" ref="HP11:IZ11" si="14">SUM(HP12:HP17)</f>
        <v>37634894.659999996</v>
      </c>
      <c r="HQ11" s="32">
        <f t="shared" si="14"/>
        <v>37634894.699999996</v>
      </c>
      <c r="HR11" s="32">
        <f t="shared" si="14"/>
        <v>0</v>
      </c>
      <c r="HS11" s="32">
        <f t="shared" si="14"/>
        <v>0</v>
      </c>
      <c r="HT11" s="32">
        <f t="shared" si="14"/>
        <v>0</v>
      </c>
      <c r="HU11" s="32">
        <f t="shared" si="14"/>
        <v>0</v>
      </c>
      <c r="HV11" s="32">
        <f t="shared" si="14"/>
        <v>0</v>
      </c>
      <c r="HW11" s="32">
        <f t="shared" si="14"/>
        <v>0</v>
      </c>
      <c r="HX11" s="32">
        <f t="shared" si="14"/>
        <v>372271.4</v>
      </c>
      <c r="HY11" s="32">
        <f t="shared" si="14"/>
        <v>0</v>
      </c>
      <c r="HZ11" s="32">
        <f t="shared" si="14"/>
        <v>0</v>
      </c>
      <c r="IA11" s="32">
        <f t="shared" si="14"/>
        <v>0</v>
      </c>
      <c r="IB11" s="32">
        <f t="shared" si="14"/>
        <v>0</v>
      </c>
      <c r="IC11" s="32">
        <f t="shared" si="14"/>
        <v>0</v>
      </c>
      <c r="ID11" s="32">
        <f t="shared" si="14"/>
        <v>0</v>
      </c>
      <c r="IE11" s="32">
        <f t="shared" si="14"/>
        <v>4807.3999999999996</v>
      </c>
      <c r="IF11" s="32">
        <f t="shared" si="14"/>
        <v>0</v>
      </c>
      <c r="IG11" s="32">
        <f t="shared" si="14"/>
        <v>0</v>
      </c>
      <c r="IH11" s="32">
        <f t="shared" si="14"/>
        <v>0</v>
      </c>
      <c r="II11" s="32">
        <f t="shared" si="14"/>
        <v>0</v>
      </c>
      <c r="IJ11" s="32">
        <f t="shared" si="14"/>
        <v>0</v>
      </c>
      <c r="IK11" s="32">
        <f t="shared" si="14"/>
        <v>0</v>
      </c>
      <c r="IL11" s="32">
        <f t="shared" si="14"/>
        <v>0</v>
      </c>
      <c r="IM11" s="32">
        <f t="shared" si="14"/>
        <v>0</v>
      </c>
      <c r="IN11" s="32">
        <f t="shared" si="14"/>
        <v>0</v>
      </c>
      <c r="IO11" s="32">
        <f t="shared" si="14"/>
        <v>0</v>
      </c>
      <c r="IP11" s="32">
        <f t="shared" si="14"/>
        <v>0</v>
      </c>
      <c r="IQ11" s="32">
        <f t="shared" si="14"/>
        <v>0</v>
      </c>
      <c r="IR11" s="32">
        <f t="shared" si="14"/>
        <v>0</v>
      </c>
      <c r="IS11" s="32">
        <f t="shared" si="14"/>
        <v>0</v>
      </c>
      <c r="IT11" s="32">
        <f t="shared" si="14"/>
        <v>0</v>
      </c>
      <c r="IU11" s="32">
        <f t="shared" si="14"/>
        <v>0</v>
      </c>
      <c r="IV11" s="32">
        <f t="shared" si="14"/>
        <v>0</v>
      </c>
      <c r="IW11" s="32">
        <f t="shared" si="14"/>
        <v>30671.1</v>
      </c>
      <c r="IX11" s="32">
        <f t="shared" si="14"/>
        <v>0</v>
      </c>
      <c r="IY11" s="32">
        <f t="shared" si="14"/>
        <v>0</v>
      </c>
      <c r="IZ11" s="32">
        <f t="shared" si="14"/>
        <v>0</v>
      </c>
      <c r="JA11" s="32">
        <f t="shared" ref="JA11:JR11" si="15">SUM(JA12:JA17)</f>
        <v>0</v>
      </c>
      <c r="JB11" s="32">
        <f t="shared" si="15"/>
        <v>0</v>
      </c>
      <c r="JC11" s="32">
        <f t="shared" si="15"/>
        <v>37227144.799999997</v>
      </c>
      <c r="JD11" s="32">
        <f t="shared" si="15"/>
        <v>0</v>
      </c>
      <c r="JE11" s="32">
        <f t="shared" si="15"/>
        <v>0</v>
      </c>
      <c r="JF11" s="32">
        <f t="shared" si="15"/>
        <v>0</v>
      </c>
      <c r="JG11" s="32">
        <f t="shared" si="15"/>
        <v>0</v>
      </c>
      <c r="JH11" s="32">
        <f t="shared" si="15"/>
        <v>0</v>
      </c>
      <c r="JI11" s="32">
        <f t="shared" si="15"/>
        <v>0</v>
      </c>
      <c r="JJ11" s="32">
        <f t="shared" si="15"/>
        <v>0</v>
      </c>
      <c r="JK11" s="32">
        <f t="shared" si="15"/>
        <v>0</v>
      </c>
      <c r="JL11" s="32">
        <f t="shared" si="15"/>
        <v>0</v>
      </c>
      <c r="JM11" s="32">
        <f t="shared" si="15"/>
        <v>0</v>
      </c>
      <c r="JN11" s="32">
        <f t="shared" si="15"/>
        <v>0</v>
      </c>
      <c r="JO11" s="32">
        <f t="shared" si="15"/>
        <v>0</v>
      </c>
      <c r="JP11" s="32">
        <f t="shared" si="15"/>
        <v>0</v>
      </c>
      <c r="JQ11" s="32">
        <f t="shared" si="15"/>
        <v>0</v>
      </c>
      <c r="JR11" s="32">
        <f t="shared" si="15"/>
        <v>0</v>
      </c>
    </row>
    <row r="12" spans="1:278" ht="25.5">
      <c r="A12" s="42"/>
      <c r="B12" s="42" t="str">
        <f>'2021-2022 mjcc'!E14</f>
        <v xml:space="preserve"> 11001</v>
      </c>
      <c r="C12" s="28" t="str">
        <f>'2021-2022 mjcc'!F14</f>
        <v xml:space="preserve"> Ընտանիքի կենսամակարդակի բարձրացմանն ուղղված նպաստների իրականացման ապահովում</v>
      </c>
      <c r="D12" s="28">
        <f>'2021-2022 mjcc'!H14</f>
        <v>314158.09999999998</v>
      </c>
      <c r="E12" s="28">
        <f t="shared" ref="E12:E17" si="16">SUM(F12:BF12)</f>
        <v>314158</v>
      </c>
      <c r="F12" s="17"/>
      <c r="G12" s="17"/>
      <c r="H12" s="17"/>
      <c r="I12" s="17"/>
      <c r="J12" s="17"/>
      <c r="K12" s="17"/>
      <c r="L12" s="45">
        <v>314158</v>
      </c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6">
        <f>'2021-2022 mjcc'!J14</f>
        <v>372223.8</v>
      </c>
      <c r="BH12" s="16">
        <f t="shared" si="6"/>
        <v>372223.8</v>
      </c>
      <c r="BI12" s="17"/>
      <c r="BJ12" s="17"/>
      <c r="BK12" s="17"/>
      <c r="BL12" s="17"/>
      <c r="BM12" s="17"/>
      <c r="BN12" s="17"/>
      <c r="BO12" s="45">
        <v>372223.8</v>
      </c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6">
        <f>'2021-2022 mjcc'!K14</f>
        <v>372271.4</v>
      </c>
      <c r="DK12" s="29">
        <f t="shared" ref="DK12:DK17" si="17">SUM(DL12:FL12)</f>
        <v>372271.4</v>
      </c>
      <c r="DL12" s="17"/>
      <c r="DM12" s="17"/>
      <c r="DN12" s="17"/>
      <c r="DO12" s="17"/>
      <c r="DP12" s="17"/>
      <c r="DQ12" s="17"/>
      <c r="DR12" s="45">
        <v>372271.4</v>
      </c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6">
        <f>'2021-2022 mjcc'!L14</f>
        <v>372271.4</v>
      </c>
      <c r="FN12" s="29">
        <f t="shared" ref="FN12:FN17" si="18">SUM(FO12:HO12)</f>
        <v>372271.4</v>
      </c>
      <c r="FO12" s="17"/>
      <c r="FP12" s="17"/>
      <c r="FQ12" s="17"/>
      <c r="FR12" s="17"/>
      <c r="FS12" s="17"/>
      <c r="FT12" s="17"/>
      <c r="FU12" s="45">
        <v>372271.4</v>
      </c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6">
        <f>'2021-2022 mjcc'!M14</f>
        <v>372271.4</v>
      </c>
      <c r="HQ12" s="16">
        <f t="shared" si="7"/>
        <v>372271.4</v>
      </c>
      <c r="HR12" s="17"/>
      <c r="HS12" s="17"/>
      <c r="HT12" s="17"/>
      <c r="HU12" s="17"/>
      <c r="HV12" s="17"/>
      <c r="HW12" s="17"/>
      <c r="HX12" s="45">
        <v>372271.4</v>
      </c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</row>
    <row r="13" spans="1:278" ht="38.25">
      <c r="A13" s="42"/>
      <c r="B13" s="42" t="str">
        <f>'2021-2022 mjcc'!E15</f>
        <v xml:space="preserve"> 11002</v>
      </c>
      <c r="C13" s="28" t="str">
        <f>'2021-2022 mjcc'!F15</f>
        <v xml:space="preserve"> Համայնքային ենթակայության սոցիալական ծառայությունների կողմից սոցիալական աջակցության քաղաքականության իրականացման ապահովում</v>
      </c>
      <c r="D13" s="28">
        <f>'2021-2022 mjcc'!H15</f>
        <v>486885.39</v>
      </c>
      <c r="E13" s="28">
        <f t="shared" si="16"/>
        <v>486885.4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45">
        <v>486885.4</v>
      </c>
      <c r="AW13" s="45"/>
      <c r="AX13" s="17"/>
      <c r="AY13" s="17"/>
      <c r="AZ13" s="17"/>
      <c r="BA13" s="17"/>
      <c r="BB13" s="17"/>
      <c r="BC13" s="17"/>
      <c r="BD13" s="17"/>
      <c r="BE13" s="17"/>
      <c r="BF13" s="17"/>
      <c r="BG13" s="16">
        <f>'2021-2022 mjcc'!J15</f>
        <v>504261.9</v>
      </c>
      <c r="BH13" s="16">
        <f t="shared" si="6"/>
        <v>504261.9</v>
      </c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45">
        <v>504261.9</v>
      </c>
      <c r="CZ13" s="45"/>
      <c r="DA13" s="17"/>
      <c r="DB13" s="17"/>
      <c r="DC13" s="17"/>
      <c r="DD13" s="17"/>
      <c r="DE13" s="17"/>
      <c r="DF13" s="17"/>
      <c r="DG13" s="17"/>
      <c r="DH13" s="17"/>
      <c r="DI13" s="17"/>
      <c r="DJ13" s="16">
        <f>'2021-2022 mjcc'!K15</f>
        <v>0</v>
      </c>
      <c r="DK13" s="16">
        <f t="shared" si="17"/>
        <v>0</v>
      </c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45"/>
      <c r="FC13" s="45"/>
      <c r="FD13" s="17"/>
      <c r="FE13" s="17"/>
      <c r="FF13" s="17"/>
      <c r="FG13" s="17"/>
      <c r="FH13" s="17"/>
      <c r="FI13" s="17"/>
      <c r="FJ13" s="17"/>
      <c r="FK13" s="17"/>
      <c r="FL13" s="17"/>
      <c r="FM13" s="16">
        <f>'2021-2022 mjcc'!L15</f>
        <v>0</v>
      </c>
      <c r="FN13" s="16">
        <f t="shared" si="18"/>
        <v>0</v>
      </c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45"/>
      <c r="HF13" s="45"/>
      <c r="HG13" s="17"/>
      <c r="HH13" s="17"/>
      <c r="HI13" s="17"/>
      <c r="HJ13" s="17"/>
      <c r="HK13" s="17"/>
      <c r="HL13" s="17"/>
      <c r="HM13" s="17"/>
      <c r="HN13" s="17"/>
      <c r="HO13" s="17"/>
      <c r="HP13" s="16">
        <f>'2021-2022 mjcc'!M15</f>
        <v>0</v>
      </c>
      <c r="HQ13" s="16">
        <f t="shared" si="7"/>
        <v>0</v>
      </c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45"/>
      <c r="JI13" s="45"/>
      <c r="JJ13" s="17"/>
      <c r="JK13" s="17"/>
      <c r="JL13" s="17"/>
      <c r="JM13" s="17"/>
      <c r="JN13" s="17"/>
      <c r="JO13" s="17"/>
      <c r="JP13" s="17"/>
      <c r="JQ13" s="17"/>
      <c r="JR13" s="17"/>
    </row>
    <row r="14" spans="1:278" ht="25.5">
      <c r="A14" s="42"/>
      <c r="B14" s="42" t="str">
        <f>'2021-2022 mjcc'!E16</f>
        <v xml:space="preserve"> 11004</v>
      </c>
      <c r="C14" s="28" t="str">
        <f>'2021-2022 mjcc'!F16</f>
        <v xml:space="preserve"> Ընտանիքի կենսամակարդակի բարձրացմանն ուղղված նպաստների տրամադրման համար անհրաժեշտ ձևաթղթերի տպագրություն</v>
      </c>
      <c r="D14" s="28">
        <f>'2021-2022 mjcc'!H16</f>
        <v>5677.9</v>
      </c>
      <c r="E14" s="28">
        <f t="shared" si="16"/>
        <v>5677.9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45">
        <v>5677.9</v>
      </c>
      <c r="T14" s="45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6">
        <f>'2021-2022 mjcc'!J16</f>
        <v>7285.2</v>
      </c>
      <c r="BH14" s="16">
        <f t="shared" si="6"/>
        <v>7285.2</v>
      </c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45">
        <v>7285.2</v>
      </c>
      <c r="BW14" s="45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6">
        <f>'2021-2022 mjcc'!K16</f>
        <v>4807.3999999999996</v>
      </c>
      <c r="DK14" s="16">
        <f t="shared" si="17"/>
        <v>4807.3999999999996</v>
      </c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45">
        <v>4807.3999999999996</v>
      </c>
      <c r="DZ14" s="45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6">
        <f>'2021-2022 mjcc'!L16</f>
        <v>4807.3999999999996</v>
      </c>
      <c r="FN14" s="16">
        <f t="shared" si="18"/>
        <v>4807.3999999999996</v>
      </c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45">
        <v>4807.3999999999996</v>
      </c>
      <c r="GC14" s="45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6">
        <f>'2021-2022 mjcc'!M16</f>
        <v>4807.3999999999996</v>
      </c>
      <c r="HQ14" s="16">
        <f t="shared" si="7"/>
        <v>4807.3999999999996</v>
      </c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45">
        <v>4807.3999999999996</v>
      </c>
      <c r="IF14" s="45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</row>
    <row r="15" spans="1:278">
      <c r="A15" s="42"/>
      <c r="B15" s="42" t="str">
        <f>'2021-2022 mjcc'!E17</f>
        <v xml:space="preserve"> 12001</v>
      </c>
      <c r="C15" s="28" t="str">
        <f>'2021-2022 mjcc'!F17</f>
        <v xml:space="preserve"> Ընտանիքի կենսամակարդակի բարձրացմանն ուղղված նպաստներ</v>
      </c>
      <c r="D15" s="28">
        <f>'2021-2022 mjcc'!H17</f>
        <v>31372055.045000002</v>
      </c>
      <c r="E15" s="28">
        <f t="shared" si="16"/>
        <v>31372055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45">
        <v>31372055</v>
      </c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6">
        <f>'2021-2022 mjcc'!J17</f>
        <v>37227144.700000003</v>
      </c>
      <c r="BH15" s="16">
        <f t="shared" si="6"/>
        <v>37227144.799999997</v>
      </c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45">
        <v>37227144.799999997</v>
      </c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6">
        <f>'2021-2022 mjcc'!K17</f>
        <v>37227144.799999997</v>
      </c>
      <c r="DK15" s="16">
        <f t="shared" si="17"/>
        <v>37227144.799999997</v>
      </c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45">
        <v>37227144.799999997</v>
      </c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6">
        <f>'2021-2022 mjcc'!L17</f>
        <v>37227144.799999997</v>
      </c>
      <c r="FN15" s="16">
        <f t="shared" si="18"/>
        <v>37227144.799999997</v>
      </c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45">
        <v>37227144.799999997</v>
      </c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6">
        <f>'2021-2022 mjcc'!M17</f>
        <v>37227144.799999997</v>
      </c>
      <c r="HQ15" s="16">
        <f t="shared" si="7"/>
        <v>37227144.799999997</v>
      </c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45">
        <v>37227144.799999997</v>
      </c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</row>
    <row r="16" spans="1:278" ht="14.25">
      <c r="A16" s="42"/>
      <c r="B16" s="42">
        <f>'2021-2022 mjcc'!E18</f>
        <v>11003</v>
      </c>
      <c r="C16" s="28" t="str">
        <f>'2021-2022 mjcc'!F18</f>
        <v>Սոցիալական դեպքի վարման ծառայության ձեռք բերում</v>
      </c>
      <c r="D16" s="28">
        <f>'2021-2022 mjcc'!H18</f>
        <v>0</v>
      </c>
      <c r="E16" s="28">
        <f t="shared" si="16"/>
        <v>0</v>
      </c>
      <c r="F16" s="17"/>
      <c r="G16" s="17"/>
      <c r="H16" s="17"/>
      <c r="I16" s="17"/>
      <c r="J16" s="17"/>
      <c r="K16" s="17"/>
      <c r="L16" s="45"/>
      <c r="M16" s="17"/>
      <c r="N16" s="17"/>
      <c r="O16" s="45">
        <v>0</v>
      </c>
      <c r="P16" s="45"/>
      <c r="Q16" s="45"/>
      <c r="R16" s="45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6">
        <f>'2021-2022 mjcc'!J18</f>
        <v>130763</v>
      </c>
      <c r="BH16" s="16">
        <f t="shared" si="6"/>
        <v>130763</v>
      </c>
      <c r="BI16" s="17"/>
      <c r="BJ16" s="17"/>
      <c r="BK16" s="17"/>
      <c r="BL16" s="17"/>
      <c r="BM16" s="17"/>
      <c r="BN16" s="17"/>
      <c r="BO16" s="45">
        <v>33680</v>
      </c>
      <c r="BP16" s="17"/>
      <c r="BQ16" s="17"/>
      <c r="BR16" s="45">
        <v>97083</v>
      </c>
      <c r="BS16" s="45"/>
      <c r="BT16" s="45"/>
      <c r="BU16" s="45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6">
        <f>'2021-2022 mjcc'!K18</f>
        <v>0</v>
      </c>
      <c r="DK16" s="2">
        <f t="shared" si="17"/>
        <v>0</v>
      </c>
      <c r="DL16" s="17"/>
      <c r="DM16" s="17"/>
      <c r="DN16" s="17"/>
      <c r="DO16" s="17"/>
      <c r="DP16" s="17"/>
      <c r="DQ16" s="17"/>
      <c r="DR16" s="45"/>
      <c r="DS16" s="17"/>
      <c r="DT16" s="17"/>
      <c r="DU16" s="45"/>
      <c r="DV16" s="45"/>
      <c r="DW16" s="45"/>
      <c r="DX16" s="45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6">
        <f>'2021-2022 mjcc'!L18</f>
        <v>0</v>
      </c>
      <c r="FN16" s="2">
        <f t="shared" si="18"/>
        <v>0</v>
      </c>
      <c r="FO16" s="17"/>
      <c r="FP16" s="17"/>
      <c r="FQ16" s="17"/>
      <c r="FR16" s="17"/>
      <c r="FS16" s="17"/>
      <c r="FT16" s="17"/>
      <c r="FU16" s="45"/>
      <c r="FV16" s="17"/>
      <c r="FW16" s="17"/>
      <c r="FX16" s="45"/>
      <c r="FY16" s="45"/>
      <c r="FZ16" s="45"/>
      <c r="GA16" s="45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6">
        <f>'2021-2022 mjcc'!M18</f>
        <v>0</v>
      </c>
      <c r="HQ16" s="16">
        <f t="shared" si="7"/>
        <v>0</v>
      </c>
      <c r="HR16" s="17"/>
      <c r="HS16" s="17"/>
      <c r="HT16" s="17"/>
      <c r="HU16" s="17"/>
      <c r="HV16" s="17"/>
      <c r="HW16" s="17"/>
      <c r="HX16" s="45">
        <v>0</v>
      </c>
      <c r="HY16" s="17"/>
      <c r="HZ16" s="17"/>
      <c r="IA16" s="45">
        <v>0</v>
      </c>
      <c r="IB16" s="45"/>
      <c r="IC16" s="45"/>
      <c r="ID16" s="45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</row>
    <row r="17" spans="1:278">
      <c r="A17" s="42"/>
      <c r="B17" s="42">
        <f>'2021-2022 mjcc'!E19</f>
        <v>11005</v>
      </c>
      <c r="C17" s="28" t="str">
        <f>'2021-2022 mjcc'!F19</f>
        <v>Սոցիալական շտապ օգնություն</v>
      </c>
      <c r="D17" s="28">
        <f>'2021-2022 mjcc'!H19</f>
        <v>0</v>
      </c>
      <c r="E17" s="28">
        <f t="shared" si="16"/>
        <v>0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45">
        <v>0</v>
      </c>
      <c r="AL17" s="45"/>
      <c r="AM17" s="45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6">
        <f>'2021-2022 mjcc'!J19</f>
        <v>5557</v>
      </c>
      <c r="BH17" s="16">
        <f t="shared" si="6"/>
        <v>5557</v>
      </c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45">
        <v>5557</v>
      </c>
      <c r="CO17" s="45"/>
      <c r="CP17" s="45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6">
        <f>'2021-2022 mjcc'!K19</f>
        <v>30671.06</v>
      </c>
      <c r="DK17" s="29">
        <f t="shared" si="17"/>
        <v>30671.1</v>
      </c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45">
        <v>30671.1</v>
      </c>
      <c r="ER17" s="45"/>
      <c r="ES17" s="45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6">
        <f>'2021-2022 mjcc'!L19</f>
        <v>30671.06</v>
      </c>
      <c r="FN17" s="29">
        <f t="shared" si="18"/>
        <v>30671.06</v>
      </c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45">
        <v>30671.06</v>
      </c>
      <c r="GU17" s="45"/>
      <c r="GV17" s="45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6">
        <f>'2021-2022 mjcc'!M19</f>
        <v>30671.06</v>
      </c>
      <c r="HQ17" s="16">
        <f t="shared" si="7"/>
        <v>30671.1</v>
      </c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45">
        <v>30671.1</v>
      </c>
      <c r="IX17" s="45"/>
      <c r="IY17" s="45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</row>
    <row r="18" spans="1:278" s="105" customFormat="1" ht="21.75" customHeight="1">
      <c r="A18" s="103">
        <f>'2021-2022 mjcc'!D20</f>
        <v>1015</v>
      </c>
      <c r="B18" s="103"/>
      <c r="C18" s="32" t="str">
        <f>'2021-2022 mjcc'!F20</f>
        <v xml:space="preserve"> Սոցիալական փաթեթների ապահովում </v>
      </c>
      <c r="D18" s="32">
        <f>D19</f>
        <v>9257098.4000000004</v>
      </c>
      <c r="E18" s="32">
        <f t="shared" ref="E18:DG18" si="19">E19</f>
        <v>6160563.4000000004</v>
      </c>
      <c r="F18" s="32">
        <f t="shared" si="19"/>
        <v>0</v>
      </c>
      <c r="G18" s="32">
        <f t="shared" si="19"/>
        <v>0</v>
      </c>
      <c r="H18" s="32">
        <f t="shared" si="19"/>
        <v>0</v>
      </c>
      <c r="I18" s="32">
        <f t="shared" si="19"/>
        <v>0</v>
      </c>
      <c r="J18" s="32">
        <f t="shared" si="19"/>
        <v>0</v>
      </c>
      <c r="K18" s="32">
        <f t="shared" si="19"/>
        <v>0</v>
      </c>
      <c r="L18" s="32">
        <f t="shared" si="19"/>
        <v>0</v>
      </c>
      <c r="M18" s="32">
        <f t="shared" si="19"/>
        <v>0</v>
      </c>
      <c r="N18" s="32">
        <f t="shared" si="19"/>
        <v>0</v>
      </c>
      <c r="O18" s="32">
        <f t="shared" si="19"/>
        <v>0</v>
      </c>
      <c r="P18" s="32">
        <f t="shared" si="19"/>
        <v>0</v>
      </c>
      <c r="Q18" s="32">
        <f t="shared" si="19"/>
        <v>0</v>
      </c>
      <c r="R18" s="32">
        <f t="shared" si="19"/>
        <v>0</v>
      </c>
      <c r="S18" s="32">
        <f t="shared" si="19"/>
        <v>0</v>
      </c>
      <c r="T18" s="32">
        <f t="shared" si="19"/>
        <v>0</v>
      </c>
      <c r="U18" s="32">
        <f t="shared" si="19"/>
        <v>0</v>
      </c>
      <c r="V18" s="32">
        <f t="shared" si="19"/>
        <v>0</v>
      </c>
      <c r="W18" s="32">
        <f t="shared" si="19"/>
        <v>0</v>
      </c>
      <c r="X18" s="32">
        <f t="shared" si="19"/>
        <v>0</v>
      </c>
      <c r="Y18" s="32">
        <f t="shared" si="19"/>
        <v>0</v>
      </c>
      <c r="Z18" s="32">
        <f t="shared" si="19"/>
        <v>0</v>
      </c>
      <c r="AA18" s="32">
        <f t="shared" si="19"/>
        <v>0</v>
      </c>
      <c r="AB18" s="32">
        <f t="shared" si="19"/>
        <v>0</v>
      </c>
      <c r="AC18" s="32">
        <f t="shared" si="19"/>
        <v>0</v>
      </c>
      <c r="AD18" s="32">
        <f t="shared" si="19"/>
        <v>0</v>
      </c>
      <c r="AE18" s="32">
        <f t="shared" si="19"/>
        <v>0</v>
      </c>
      <c r="AF18" s="32">
        <f t="shared" si="19"/>
        <v>0</v>
      </c>
      <c r="AG18" s="32">
        <f t="shared" si="19"/>
        <v>0</v>
      </c>
      <c r="AH18" s="32">
        <f t="shared" si="19"/>
        <v>0</v>
      </c>
      <c r="AI18" s="32">
        <f t="shared" si="19"/>
        <v>0</v>
      </c>
      <c r="AJ18" s="32">
        <f t="shared" si="19"/>
        <v>0</v>
      </c>
      <c r="AK18" s="32">
        <f t="shared" si="19"/>
        <v>0</v>
      </c>
      <c r="AL18" s="32">
        <f t="shared" si="19"/>
        <v>0</v>
      </c>
      <c r="AM18" s="32">
        <f t="shared" si="19"/>
        <v>0</v>
      </c>
      <c r="AN18" s="32">
        <f t="shared" si="19"/>
        <v>0</v>
      </c>
      <c r="AO18" s="32">
        <f t="shared" si="19"/>
        <v>0</v>
      </c>
      <c r="AP18" s="32">
        <f t="shared" si="19"/>
        <v>0</v>
      </c>
      <c r="AQ18" s="32">
        <f t="shared" si="19"/>
        <v>0</v>
      </c>
      <c r="AR18" s="32">
        <f t="shared" si="19"/>
        <v>0</v>
      </c>
      <c r="AS18" s="32">
        <f t="shared" si="19"/>
        <v>0</v>
      </c>
      <c r="AT18" s="32">
        <f t="shared" si="19"/>
        <v>0</v>
      </c>
      <c r="AU18" s="32">
        <f t="shared" si="19"/>
        <v>0</v>
      </c>
      <c r="AV18" s="32">
        <f t="shared" si="19"/>
        <v>6160563.4000000004</v>
      </c>
      <c r="AW18" s="32">
        <f t="shared" si="19"/>
        <v>0</v>
      </c>
      <c r="AX18" s="32">
        <f t="shared" si="19"/>
        <v>0</v>
      </c>
      <c r="AY18" s="32">
        <f t="shared" si="19"/>
        <v>0</v>
      </c>
      <c r="AZ18" s="32">
        <f t="shared" si="19"/>
        <v>0</v>
      </c>
      <c r="BA18" s="32">
        <f t="shared" si="19"/>
        <v>0</v>
      </c>
      <c r="BB18" s="32">
        <f t="shared" si="19"/>
        <v>0</v>
      </c>
      <c r="BC18" s="32">
        <f t="shared" si="19"/>
        <v>0</v>
      </c>
      <c r="BD18" s="32">
        <f t="shared" si="19"/>
        <v>0</v>
      </c>
      <c r="BE18" s="32">
        <f t="shared" si="19"/>
        <v>0</v>
      </c>
      <c r="BF18" s="32">
        <f t="shared" si="19"/>
        <v>0</v>
      </c>
      <c r="BG18" s="32">
        <f t="shared" si="19"/>
        <v>10619496</v>
      </c>
      <c r="BH18" s="32">
        <f t="shared" si="19"/>
        <v>10619496</v>
      </c>
      <c r="BI18" s="32">
        <f t="shared" si="19"/>
        <v>0</v>
      </c>
      <c r="BJ18" s="32">
        <f t="shared" si="19"/>
        <v>0</v>
      </c>
      <c r="BK18" s="32">
        <f t="shared" si="19"/>
        <v>0</v>
      </c>
      <c r="BL18" s="32">
        <f t="shared" si="19"/>
        <v>0</v>
      </c>
      <c r="BM18" s="32">
        <f t="shared" si="19"/>
        <v>0</v>
      </c>
      <c r="BN18" s="32">
        <f t="shared" si="19"/>
        <v>0</v>
      </c>
      <c r="BO18" s="32">
        <f t="shared" si="19"/>
        <v>0</v>
      </c>
      <c r="BP18" s="32">
        <f t="shared" si="19"/>
        <v>0</v>
      </c>
      <c r="BQ18" s="32">
        <f t="shared" si="19"/>
        <v>0</v>
      </c>
      <c r="BR18" s="32">
        <f t="shared" si="19"/>
        <v>0</v>
      </c>
      <c r="BS18" s="32">
        <f t="shared" si="19"/>
        <v>0</v>
      </c>
      <c r="BT18" s="32">
        <f t="shared" si="19"/>
        <v>0</v>
      </c>
      <c r="BU18" s="32">
        <f t="shared" si="19"/>
        <v>0</v>
      </c>
      <c r="BV18" s="32">
        <f t="shared" si="19"/>
        <v>0</v>
      </c>
      <c r="BW18" s="32">
        <f t="shared" si="19"/>
        <v>0</v>
      </c>
      <c r="BX18" s="32">
        <f t="shared" si="19"/>
        <v>0</v>
      </c>
      <c r="BY18" s="32">
        <f t="shared" si="19"/>
        <v>0</v>
      </c>
      <c r="BZ18" s="32">
        <f t="shared" si="19"/>
        <v>0</v>
      </c>
      <c r="CA18" s="32">
        <f t="shared" si="19"/>
        <v>0</v>
      </c>
      <c r="CB18" s="32">
        <f t="shared" si="19"/>
        <v>0</v>
      </c>
      <c r="CC18" s="32">
        <f t="shared" si="19"/>
        <v>0</v>
      </c>
      <c r="CD18" s="32">
        <f t="shared" si="19"/>
        <v>0</v>
      </c>
      <c r="CE18" s="32">
        <f t="shared" si="19"/>
        <v>0</v>
      </c>
      <c r="CF18" s="32">
        <f t="shared" si="19"/>
        <v>0</v>
      </c>
      <c r="CG18" s="32">
        <f t="shared" si="19"/>
        <v>0</v>
      </c>
      <c r="CH18" s="32">
        <f t="shared" si="19"/>
        <v>0</v>
      </c>
      <c r="CI18" s="32">
        <f t="shared" si="19"/>
        <v>0</v>
      </c>
      <c r="CJ18" s="32">
        <f t="shared" si="19"/>
        <v>0</v>
      </c>
      <c r="CK18" s="32">
        <f t="shared" si="19"/>
        <v>0</v>
      </c>
      <c r="CL18" s="32">
        <f t="shared" si="19"/>
        <v>0</v>
      </c>
      <c r="CM18" s="32">
        <f t="shared" si="19"/>
        <v>0</v>
      </c>
      <c r="CN18" s="32">
        <f t="shared" si="19"/>
        <v>0</v>
      </c>
      <c r="CO18" s="32">
        <f t="shared" si="19"/>
        <v>0</v>
      </c>
      <c r="CP18" s="32">
        <f t="shared" si="19"/>
        <v>0</v>
      </c>
      <c r="CQ18" s="32">
        <f t="shared" si="19"/>
        <v>0</v>
      </c>
      <c r="CR18" s="32">
        <f t="shared" si="19"/>
        <v>0</v>
      </c>
      <c r="CS18" s="32">
        <f t="shared" si="19"/>
        <v>0</v>
      </c>
      <c r="CT18" s="32">
        <f t="shared" si="19"/>
        <v>0</v>
      </c>
      <c r="CU18" s="32">
        <f t="shared" si="19"/>
        <v>0</v>
      </c>
      <c r="CV18" s="32">
        <f t="shared" si="19"/>
        <v>0</v>
      </c>
      <c r="CW18" s="32">
        <f t="shared" si="19"/>
        <v>0</v>
      </c>
      <c r="CX18" s="32">
        <f t="shared" si="19"/>
        <v>0</v>
      </c>
      <c r="CY18" s="32">
        <f t="shared" si="19"/>
        <v>10619496</v>
      </c>
      <c r="CZ18" s="32">
        <f t="shared" si="19"/>
        <v>0</v>
      </c>
      <c r="DA18" s="32">
        <f t="shared" si="19"/>
        <v>0</v>
      </c>
      <c r="DB18" s="32">
        <f t="shared" si="19"/>
        <v>0</v>
      </c>
      <c r="DC18" s="32">
        <f t="shared" si="19"/>
        <v>0</v>
      </c>
      <c r="DD18" s="32">
        <f t="shared" si="19"/>
        <v>0</v>
      </c>
      <c r="DE18" s="32">
        <f t="shared" si="19"/>
        <v>0</v>
      </c>
      <c r="DF18" s="32">
        <f t="shared" si="19"/>
        <v>0</v>
      </c>
      <c r="DG18" s="32">
        <f t="shared" si="19"/>
        <v>0</v>
      </c>
      <c r="DH18" s="32">
        <f t="shared" ref="DH18:GN18" si="20">DH19</f>
        <v>0</v>
      </c>
      <c r="DI18" s="32">
        <f t="shared" si="20"/>
        <v>0</v>
      </c>
      <c r="DJ18" s="32">
        <f t="shared" si="20"/>
        <v>10619496</v>
      </c>
      <c r="DK18" s="32">
        <f t="shared" si="20"/>
        <v>10619496</v>
      </c>
      <c r="DL18" s="32">
        <f t="shared" si="20"/>
        <v>0</v>
      </c>
      <c r="DM18" s="32">
        <f t="shared" si="20"/>
        <v>0</v>
      </c>
      <c r="DN18" s="32">
        <f t="shared" si="20"/>
        <v>0</v>
      </c>
      <c r="DO18" s="32">
        <f t="shared" si="20"/>
        <v>0</v>
      </c>
      <c r="DP18" s="32">
        <f t="shared" si="20"/>
        <v>0</v>
      </c>
      <c r="DQ18" s="32">
        <f t="shared" si="20"/>
        <v>0</v>
      </c>
      <c r="DR18" s="32">
        <f t="shared" si="20"/>
        <v>0</v>
      </c>
      <c r="DS18" s="32">
        <f t="shared" si="20"/>
        <v>0</v>
      </c>
      <c r="DT18" s="32">
        <f t="shared" si="20"/>
        <v>0</v>
      </c>
      <c r="DU18" s="32">
        <f t="shared" si="20"/>
        <v>0</v>
      </c>
      <c r="DV18" s="32">
        <f t="shared" si="20"/>
        <v>0</v>
      </c>
      <c r="DW18" s="32">
        <f t="shared" si="20"/>
        <v>0</v>
      </c>
      <c r="DX18" s="32">
        <f t="shared" si="20"/>
        <v>0</v>
      </c>
      <c r="DY18" s="32">
        <f t="shared" si="20"/>
        <v>0</v>
      </c>
      <c r="DZ18" s="32">
        <f t="shared" si="20"/>
        <v>0</v>
      </c>
      <c r="EA18" s="32">
        <f t="shared" si="20"/>
        <v>0</v>
      </c>
      <c r="EB18" s="32">
        <f t="shared" si="20"/>
        <v>0</v>
      </c>
      <c r="EC18" s="32">
        <f t="shared" si="20"/>
        <v>0</v>
      </c>
      <c r="ED18" s="32">
        <f t="shared" si="20"/>
        <v>0</v>
      </c>
      <c r="EE18" s="32">
        <f t="shared" si="20"/>
        <v>0</v>
      </c>
      <c r="EF18" s="32">
        <f t="shared" si="20"/>
        <v>0</v>
      </c>
      <c r="EG18" s="32">
        <f t="shared" si="20"/>
        <v>0</v>
      </c>
      <c r="EH18" s="32">
        <f t="shared" si="20"/>
        <v>0</v>
      </c>
      <c r="EI18" s="32">
        <f t="shared" si="20"/>
        <v>0</v>
      </c>
      <c r="EJ18" s="32">
        <f t="shared" si="20"/>
        <v>0</v>
      </c>
      <c r="EK18" s="32">
        <f t="shared" si="20"/>
        <v>0</v>
      </c>
      <c r="EL18" s="32">
        <f t="shared" si="20"/>
        <v>0</v>
      </c>
      <c r="EM18" s="32">
        <f t="shared" si="20"/>
        <v>0</v>
      </c>
      <c r="EN18" s="32">
        <f t="shared" si="20"/>
        <v>0</v>
      </c>
      <c r="EO18" s="32">
        <f t="shared" si="20"/>
        <v>0</v>
      </c>
      <c r="EP18" s="32">
        <f t="shared" si="20"/>
        <v>0</v>
      </c>
      <c r="EQ18" s="32">
        <f t="shared" si="20"/>
        <v>0</v>
      </c>
      <c r="ER18" s="32">
        <f t="shared" si="20"/>
        <v>0</v>
      </c>
      <c r="ES18" s="32">
        <f t="shared" si="20"/>
        <v>0</v>
      </c>
      <c r="ET18" s="32">
        <f t="shared" si="20"/>
        <v>0</v>
      </c>
      <c r="EU18" s="32">
        <f t="shared" si="20"/>
        <v>0</v>
      </c>
      <c r="EV18" s="32">
        <f t="shared" si="20"/>
        <v>0</v>
      </c>
      <c r="EW18" s="32">
        <f t="shared" si="20"/>
        <v>0</v>
      </c>
      <c r="EX18" s="32">
        <f t="shared" si="20"/>
        <v>0</v>
      </c>
      <c r="EY18" s="32">
        <f t="shared" si="20"/>
        <v>0</v>
      </c>
      <c r="EZ18" s="32">
        <f t="shared" si="20"/>
        <v>0</v>
      </c>
      <c r="FA18" s="32">
        <f t="shared" si="20"/>
        <v>0</v>
      </c>
      <c r="FB18" s="32">
        <f t="shared" si="20"/>
        <v>10619496</v>
      </c>
      <c r="FC18" s="32">
        <f t="shared" si="20"/>
        <v>0</v>
      </c>
      <c r="FD18" s="32">
        <f t="shared" si="20"/>
        <v>0</v>
      </c>
      <c r="FE18" s="32">
        <f t="shared" si="20"/>
        <v>0</v>
      </c>
      <c r="FF18" s="32">
        <f t="shared" si="20"/>
        <v>0</v>
      </c>
      <c r="FG18" s="32">
        <f t="shared" si="20"/>
        <v>0</v>
      </c>
      <c r="FH18" s="32">
        <f t="shared" si="20"/>
        <v>0</v>
      </c>
      <c r="FI18" s="32">
        <f t="shared" si="20"/>
        <v>0</v>
      </c>
      <c r="FJ18" s="32">
        <f t="shared" si="20"/>
        <v>0</v>
      </c>
      <c r="FK18" s="32">
        <f t="shared" si="20"/>
        <v>0</v>
      </c>
      <c r="FL18" s="32">
        <f t="shared" si="20"/>
        <v>0</v>
      </c>
      <c r="FM18" s="32">
        <f t="shared" si="20"/>
        <v>10619496</v>
      </c>
      <c r="FN18" s="32">
        <f t="shared" si="20"/>
        <v>10619496</v>
      </c>
      <c r="FO18" s="32">
        <f t="shared" si="20"/>
        <v>0</v>
      </c>
      <c r="FP18" s="32">
        <f t="shared" si="20"/>
        <v>0</v>
      </c>
      <c r="FQ18" s="32">
        <f t="shared" si="20"/>
        <v>0</v>
      </c>
      <c r="FR18" s="32">
        <f t="shared" si="20"/>
        <v>0</v>
      </c>
      <c r="FS18" s="32">
        <f t="shared" si="20"/>
        <v>0</v>
      </c>
      <c r="FT18" s="32">
        <f t="shared" si="20"/>
        <v>0</v>
      </c>
      <c r="FU18" s="32">
        <f t="shared" si="20"/>
        <v>0</v>
      </c>
      <c r="FV18" s="32">
        <f t="shared" si="20"/>
        <v>0</v>
      </c>
      <c r="FW18" s="32">
        <f t="shared" si="20"/>
        <v>0</v>
      </c>
      <c r="FX18" s="32">
        <f t="shared" si="20"/>
        <v>0</v>
      </c>
      <c r="FY18" s="32">
        <f t="shared" si="20"/>
        <v>0</v>
      </c>
      <c r="FZ18" s="32">
        <f t="shared" si="20"/>
        <v>0</v>
      </c>
      <c r="GA18" s="32">
        <f t="shared" si="20"/>
        <v>0</v>
      </c>
      <c r="GB18" s="32">
        <f t="shared" si="20"/>
        <v>0</v>
      </c>
      <c r="GC18" s="32">
        <f t="shared" si="20"/>
        <v>0</v>
      </c>
      <c r="GD18" s="32">
        <f t="shared" si="20"/>
        <v>0</v>
      </c>
      <c r="GE18" s="32">
        <f t="shared" si="20"/>
        <v>0</v>
      </c>
      <c r="GF18" s="32">
        <f t="shared" si="20"/>
        <v>0</v>
      </c>
      <c r="GG18" s="32">
        <f t="shared" si="20"/>
        <v>0</v>
      </c>
      <c r="GH18" s="32">
        <f t="shared" si="20"/>
        <v>0</v>
      </c>
      <c r="GI18" s="32">
        <f t="shared" si="20"/>
        <v>0</v>
      </c>
      <c r="GJ18" s="32">
        <f t="shared" si="20"/>
        <v>0</v>
      </c>
      <c r="GK18" s="32">
        <f t="shared" si="20"/>
        <v>0</v>
      </c>
      <c r="GL18" s="32">
        <f t="shared" si="20"/>
        <v>0</v>
      </c>
      <c r="GM18" s="32">
        <f t="shared" si="20"/>
        <v>0</v>
      </c>
      <c r="GN18" s="32">
        <f t="shared" si="20"/>
        <v>0</v>
      </c>
      <c r="GO18" s="32">
        <f t="shared" ref="GO18:HO18" si="21">GO19</f>
        <v>0</v>
      </c>
      <c r="GP18" s="32">
        <f t="shared" si="21"/>
        <v>0</v>
      </c>
      <c r="GQ18" s="32">
        <f t="shared" si="21"/>
        <v>0</v>
      </c>
      <c r="GR18" s="32">
        <f t="shared" si="21"/>
        <v>0</v>
      </c>
      <c r="GS18" s="32">
        <f t="shared" si="21"/>
        <v>0</v>
      </c>
      <c r="GT18" s="32">
        <f t="shared" si="21"/>
        <v>0</v>
      </c>
      <c r="GU18" s="32">
        <f t="shared" si="21"/>
        <v>0</v>
      </c>
      <c r="GV18" s="32">
        <f t="shared" si="21"/>
        <v>0</v>
      </c>
      <c r="GW18" s="32">
        <f t="shared" si="21"/>
        <v>0</v>
      </c>
      <c r="GX18" s="32">
        <f t="shared" si="21"/>
        <v>0</v>
      </c>
      <c r="GY18" s="32">
        <f t="shared" si="21"/>
        <v>0</v>
      </c>
      <c r="GZ18" s="32">
        <f t="shared" si="21"/>
        <v>0</v>
      </c>
      <c r="HA18" s="32">
        <f t="shared" si="21"/>
        <v>0</v>
      </c>
      <c r="HB18" s="32">
        <f t="shared" si="21"/>
        <v>0</v>
      </c>
      <c r="HC18" s="32">
        <f t="shared" si="21"/>
        <v>0</v>
      </c>
      <c r="HD18" s="32">
        <f t="shared" si="21"/>
        <v>0</v>
      </c>
      <c r="HE18" s="32">
        <f t="shared" si="21"/>
        <v>10619496</v>
      </c>
      <c r="HF18" s="32">
        <f t="shared" si="21"/>
        <v>0</v>
      </c>
      <c r="HG18" s="32">
        <f t="shared" si="21"/>
        <v>0</v>
      </c>
      <c r="HH18" s="32">
        <f t="shared" si="21"/>
        <v>0</v>
      </c>
      <c r="HI18" s="32">
        <f t="shared" si="21"/>
        <v>0</v>
      </c>
      <c r="HJ18" s="32">
        <f t="shared" si="21"/>
        <v>0</v>
      </c>
      <c r="HK18" s="32">
        <f t="shared" si="21"/>
        <v>0</v>
      </c>
      <c r="HL18" s="32">
        <f t="shared" si="21"/>
        <v>0</v>
      </c>
      <c r="HM18" s="32">
        <f t="shared" si="21"/>
        <v>0</v>
      </c>
      <c r="HN18" s="32">
        <f t="shared" si="21"/>
        <v>0</v>
      </c>
      <c r="HO18" s="32">
        <f t="shared" si="21"/>
        <v>0</v>
      </c>
      <c r="HP18" s="32">
        <f t="shared" ref="HP18:IZ18" si="22">HP19</f>
        <v>10619496</v>
      </c>
      <c r="HQ18" s="32">
        <f t="shared" si="22"/>
        <v>10619496</v>
      </c>
      <c r="HR18" s="32">
        <f t="shared" si="22"/>
        <v>0</v>
      </c>
      <c r="HS18" s="32">
        <f t="shared" si="22"/>
        <v>0</v>
      </c>
      <c r="HT18" s="32">
        <f t="shared" si="22"/>
        <v>0</v>
      </c>
      <c r="HU18" s="32">
        <f t="shared" si="22"/>
        <v>0</v>
      </c>
      <c r="HV18" s="32">
        <f t="shared" si="22"/>
        <v>0</v>
      </c>
      <c r="HW18" s="32">
        <f t="shared" si="22"/>
        <v>0</v>
      </c>
      <c r="HX18" s="32">
        <f t="shared" si="22"/>
        <v>0</v>
      </c>
      <c r="HY18" s="32">
        <f t="shared" si="22"/>
        <v>0</v>
      </c>
      <c r="HZ18" s="32">
        <f t="shared" si="22"/>
        <v>0</v>
      </c>
      <c r="IA18" s="32">
        <f t="shared" si="22"/>
        <v>0</v>
      </c>
      <c r="IB18" s="32">
        <f t="shared" si="22"/>
        <v>0</v>
      </c>
      <c r="IC18" s="32">
        <f t="shared" si="22"/>
        <v>0</v>
      </c>
      <c r="ID18" s="32">
        <f t="shared" si="22"/>
        <v>0</v>
      </c>
      <c r="IE18" s="32">
        <f t="shared" si="22"/>
        <v>0</v>
      </c>
      <c r="IF18" s="32">
        <f t="shared" si="22"/>
        <v>0</v>
      </c>
      <c r="IG18" s="32">
        <f t="shared" si="22"/>
        <v>0</v>
      </c>
      <c r="IH18" s="32">
        <f t="shared" si="22"/>
        <v>0</v>
      </c>
      <c r="II18" s="32">
        <f t="shared" si="22"/>
        <v>0</v>
      </c>
      <c r="IJ18" s="32">
        <f t="shared" si="22"/>
        <v>0</v>
      </c>
      <c r="IK18" s="32">
        <f t="shared" si="22"/>
        <v>0</v>
      </c>
      <c r="IL18" s="32">
        <f t="shared" si="22"/>
        <v>0</v>
      </c>
      <c r="IM18" s="32">
        <f t="shared" si="22"/>
        <v>0</v>
      </c>
      <c r="IN18" s="32">
        <f t="shared" si="22"/>
        <v>0</v>
      </c>
      <c r="IO18" s="32">
        <f t="shared" si="22"/>
        <v>0</v>
      </c>
      <c r="IP18" s="32">
        <f t="shared" si="22"/>
        <v>0</v>
      </c>
      <c r="IQ18" s="32">
        <f t="shared" si="22"/>
        <v>0</v>
      </c>
      <c r="IR18" s="32">
        <f t="shared" si="22"/>
        <v>0</v>
      </c>
      <c r="IS18" s="32">
        <f t="shared" si="22"/>
        <v>0</v>
      </c>
      <c r="IT18" s="32">
        <f t="shared" si="22"/>
        <v>0</v>
      </c>
      <c r="IU18" s="32">
        <f t="shared" si="22"/>
        <v>0</v>
      </c>
      <c r="IV18" s="32">
        <f t="shared" si="22"/>
        <v>0</v>
      </c>
      <c r="IW18" s="32">
        <f t="shared" si="22"/>
        <v>0</v>
      </c>
      <c r="IX18" s="32">
        <f t="shared" si="22"/>
        <v>0</v>
      </c>
      <c r="IY18" s="32">
        <f t="shared" si="22"/>
        <v>0</v>
      </c>
      <c r="IZ18" s="32">
        <f t="shared" si="22"/>
        <v>0</v>
      </c>
      <c r="JA18" s="32">
        <f t="shared" ref="JA18:JR18" si="23">JA19</f>
        <v>0</v>
      </c>
      <c r="JB18" s="32">
        <f t="shared" si="23"/>
        <v>0</v>
      </c>
      <c r="JC18" s="32">
        <f t="shared" si="23"/>
        <v>0</v>
      </c>
      <c r="JD18" s="32">
        <f t="shared" si="23"/>
        <v>0</v>
      </c>
      <c r="JE18" s="32">
        <f t="shared" si="23"/>
        <v>0</v>
      </c>
      <c r="JF18" s="32">
        <f t="shared" si="23"/>
        <v>0</v>
      </c>
      <c r="JG18" s="32">
        <f t="shared" si="23"/>
        <v>0</v>
      </c>
      <c r="JH18" s="32">
        <f t="shared" si="23"/>
        <v>10619496</v>
      </c>
      <c r="JI18" s="32">
        <f t="shared" si="23"/>
        <v>0</v>
      </c>
      <c r="JJ18" s="32">
        <f t="shared" si="23"/>
        <v>0</v>
      </c>
      <c r="JK18" s="32">
        <f t="shared" si="23"/>
        <v>0</v>
      </c>
      <c r="JL18" s="32">
        <f t="shared" si="23"/>
        <v>0</v>
      </c>
      <c r="JM18" s="32">
        <f t="shared" si="23"/>
        <v>0</v>
      </c>
      <c r="JN18" s="32">
        <f t="shared" si="23"/>
        <v>0</v>
      </c>
      <c r="JO18" s="32">
        <f t="shared" si="23"/>
        <v>0</v>
      </c>
      <c r="JP18" s="32">
        <f t="shared" si="23"/>
        <v>0</v>
      </c>
      <c r="JQ18" s="32">
        <f t="shared" si="23"/>
        <v>0</v>
      </c>
      <c r="JR18" s="32">
        <f t="shared" si="23"/>
        <v>0</v>
      </c>
    </row>
    <row r="19" spans="1:278" ht="25.5">
      <c r="A19" s="42"/>
      <c r="B19" s="42" t="str">
        <f>'2021-2022 mjcc'!E21</f>
        <v xml:space="preserve"> 12001</v>
      </c>
      <c r="C19" s="28" t="str">
        <f>'2021-2022 mjcc'!F21</f>
        <v xml:space="preserve"> Պետական հիմնարկների և կազմակերպությունների աշխատողների սոցիալական փաթեթով ապահովում</v>
      </c>
      <c r="D19" s="28">
        <f>'2021-2022 mjcc'!H21</f>
        <v>9257098.4000000004</v>
      </c>
      <c r="E19" s="28">
        <f>SUM(F19:BF19)</f>
        <v>6160563.4000000004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45">
        <v>6160563.4000000004</v>
      </c>
      <c r="AW19" s="45"/>
      <c r="AX19" s="17"/>
      <c r="AY19" s="17"/>
      <c r="AZ19" s="17"/>
      <c r="BA19" s="17"/>
      <c r="BB19" s="17"/>
      <c r="BC19" s="17"/>
      <c r="BD19" s="17"/>
      <c r="BE19" s="17"/>
      <c r="BF19" s="17"/>
      <c r="BG19" s="16">
        <f>'2021-2022 mjcc'!J21</f>
        <v>10619496</v>
      </c>
      <c r="BH19" s="16">
        <f t="shared" si="6"/>
        <v>10619496</v>
      </c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45">
        <v>10619496</v>
      </c>
      <c r="CZ19" s="45"/>
      <c r="DA19" s="17"/>
      <c r="DB19" s="17"/>
      <c r="DC19" s="17"/>
      <c r="DD19" s="17"/>
      <c r="DE19" s="17"/>
      <c r="DF19" s="17"/>
      <c r="DG19" s="17"/>
      <c r="DH19" s="17"/>
      <c r="DI19" s="17"/>
      <c r="DJ19" s="16">
        <f>'2021-2022 mjcc'!K21</f>
        <v>10619496</v>
      </c>
      <c r="DK19" s="29">
        <f>SUM(DL19:FL19)</f>
        <v>10619496</v>
      </c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45">
        <v>10619496</v>
      </c>
      <c r="FC19" s="45"/>
      <c r="FD19" s="17"/>
      <c r="FE19" s="17"/>
      <c r="FF19" s="17"/>
      <c r="FG19" s="17"/>
      <c r="FH19" s="17"/>
      <c r="FI19" s="17"/>
      <c r="FJ19" s="17"/>
      <c r="FK19" s="17"/>
      <c r="FL19" s="17"/>
      <c r="FM19" s="16">
        <f>'2021-2022 mjcc'!L21</f>
        <v>10619496</v>
      </c>
      <c r="FN19" s="29">
        <f>SUM(FO19:HO19)</f>
        <v>10619496</v>
      </c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45">
        <v>10619496</v>
      </c>
      <c r="HF19" s="45"/>
      <c r="HG19" s="17"/>
      <c r="HH19" s="17"/>
      <c r="HI19" s="17"/>
      <c r="HJ19" s="17"/>
      <c r="HK19" s="17"/>
      <c r="HL19" s="17"/>
      <c r="HM19" s="17"/>
      <c r="HN19" s="17"/>
      <c r="HO19" s="17"/>
      <c r="HP19" s="16">
        <f>'2021-2022 mjcc'!M21</f>
        <v>10619496</v>
      </c>
      <c r="HQ19" s="16">
        <f t="shared" si="7"/>
        <v>10619496</v>
      </c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45">
        <v>10619496</v>
      </c>
      <c r="JI19" s="45"/>
      <c r="JJ19" s="17"/>
      <c r="JK19" s="17"/>
      <c r="JL19" s="17"/>
      <c r="JM19" s="17"/>
      <c r="JN19" s="17"/>
      <c r="JO19" s="17"/>
      <c r="JP19" s="17"/>
      <c r="JQ19" s="17"/>
      <c r="JR19" s="17"/>
    </row>
    <row r="20" spans="1:278" s="105" customFormat="1" ht="28.5">
      <c r="A20" s="103">
        <f>'2021-2022 mjcc'!D22</f>
        <v>1032</v>
      </c>
      <c r="B20" s="103"/>
      <c r="C20" s="32" t="str">
        <f>'2021-2022 mjcc'!F22</f>
        <v xml:space="preserve"> Խնամքի ծառայություններ 18 տարեկանից բարձր տարիքի անձանց </v>
      </c>
      <c r="D20" s="32">
        <f t="shared" ref="D20:BO20" si="24">SUM(D21:D31)</f>
        <v>2517698.3500000006</v>
      </c>
      <c r="E20" s="32">
        <f t="shared" si="24"/>
        <v>2517698.4</v>
      </c>
      <c r="F20" s="32">
        <f t="shared" si="24"/>
        <v>0</v>
      </c>
      <c r="G20" s="32">
        <f t="shared" si="24"/>
        <v>0</v>
      </c>
      <c r="H20" s="32">
        <f t="shared" si="24"/>
        <v>0</v>
      </c>
      <c r="I20" s="32">
        <f t="shared" si="24"/>
        <v>0</v>
      </c>
      <c r="J20" s="32">
        <f t="shared" si="24"/>
        <v>0</v>
      </c>
      <c r="K20" s="32">
        <f t="shared" si="24"/>
        <v>0</v>
      </c>
      <c r="L20" s="32">
        <f t="shared" si="24"/>
        <v>0</v>
      </c>
      <c r="M20" s="32">
        <f t="shared" si="24"/>
        <v>0</v>
      </c>
      <c r="N20" s="32">
        <f t="shared" si="24"/>
        <v>0</v>
      </c>
      <c r="O20" s="32">
        <f t="shared" si="24"/>
        <v>0</v>
      </c>
      <c r="P20" s="32">
        <f t="shared" si="24"/>
        <v>0</v>
      </c>
      <c r="Q20" s="32">
        <f t="shared" si="24"/>
        <v>0</v>
      </c>
      <c r="R20" s="32">
        <f t="shared" si="24"/>
        <v>0</v>
      </c>
      <c r="S20" s="32">
        <f t="shared" si="24"/>
        <v>0</v>
      </c>
      <c r="T20" s="32">
        <f t="shared" si="24"/>
        <v>0</v>
      </c>
      <c r="U20" s="32">
        <f t="shared" si="24"/>
        <v>0</v>
      </c>
      <c r="V20" s="32">
        <f t="shared" si="24"/>
        <v>0</v>
      </c>
      <c r="W20" s="32">
        <f t="shared" si="24"/>
        <v>0</v>
      </c>
      <c r="X20" s="32">
        <f t="shared" si="24"/>
        <v>0</v>
      </c>
      <c r="Y20" s="32">
        <f t="shared" si="24"/>
        <v>0</v>
      </c>
      <c r="Z20" s="32">
        <f t="shared" si="24"/>
        <v>0</v>
      </c>
      <c r="AA20" s="32">
        <f t="shared" si="24"/>
        <v>0</v>
      </c>
      <c r="AB20" s="32">
        <f t="shared" si="24"/>
        <v>0</v>
      </c>
      <c r="AC20" s="32">
        <f t="shared" si="24"/>
        <v>0</v>
      </c>
      <c r="AD20" s="32">
        <f t="shared" si="24"/>
        <v>0</v>
      </c>
      <c r="AE20" s="32">
        <f t="shared" si="24"/>
        <v>0</v>
      </c>
      <c r="AF20" s="32">
        <f t="shared" si="24"/>
        <v>0</v>
      </c>
      <c r="AG20" s="32">
        <f t="shared" si="24"/>
        <v>0</v>
      </c>
      <c r="AH20" s="32">
        <f t="shared" si="24"/>
        <v>0</v>
      </c>
      <c r="AI20" s="32">
        <f t="shared" si="24"/>
        <v>0</v>
      </c>
      <c r="AJ20" s="32">
        <f t="shared" si="24"/>
        <v>2206354.5</v>
      </c>
      <c r="AK20" s="32">
        <f t="shared" si="24"/>
        <v>311343.90000000002</v>
      </c>
      <c r="AL20" s="32">
        <f t="shared" si="24"/>
        <v>0</v>
      </c>
      <c r="AM20" s="32">
        <f t="shared" si="24"/>
        <v>0</v>
      </c>
      <c r="AN20" s="32">
        <f t="shared" si="24"/>
        <v>0</v>
      </c>
      <c r="AO20" s="32">
        <f t="shared" si="24"/>
        <v>0</v>
      </c>
      <c r="AP20" s="32">
        <f t="shared" si="24"/>
        <v>0</v>
      </c>
      <c r="AQ20" s="32">
        <f t="shared" si="24"/>
        <v>0</v>
      </c>
      <c r="AR20" s="32">
        <f t="shared" si="24"/>
        <v>0</v>
      </c>
      <c r="AS20" s="32">
        <f t="shared" si="24"/>
        <v>0</v>
      </c>
      <c r="AT20" s="32">
        <f t="shared" si="24"/>
        <v>0</v>
      </c>
      <c r="AU20" s="32">
        <f t="shared" si="24"/>
        <v>0</v>
      </c>
      <c r="AV20" s="32">
        <f t="shared" si="24"/>
        <v>0</v>
      </c>
      <c r="AW20" s="32">
        <f t="shared" si="24"/>
        <v>0</v>
      </c>
      <c r="AX20" s="32">
        <f t="shared" si="24"/>
        <v>0</v>
      </c>
      <c r="AY20" s="32">
        <f t="shared" si="24"/>
        <v>0</v>
      </c>
      <c r="AZ20" s="32">
        <f t="shared" si="24"/>
        <v>0</v>
      </c>
      <c r="BA20" s="32">
        <f t="shared" si="24"/>
        <v>0</v>
      </c>
      <c r="BB20" s="32">
        <f t="shared" si="24"/>
        <v>0</v>
      </c>
      <c r="BC20" s="32">
        <f t="shared" si="24"/>
        <v>0</v>
      </c>
      <c r="BD20" s="32">
        <f t="shared" si="24"/>
        <v>0</v>
      </c>
      <c r="BE20" s="32">
        <f t="shared" si="24"/>
        <v>0</v>
      </c>
      <c r="BF20" s="32">
        <f t="shared" si="24"/>
        <v>0</v>
      </c>
      <c r="BG20" s="32">
        <f t="shared" si="24"/>
        <v>2964791.4000000004</v>
      </c>
      <c r="BH20" s="32">
        <f t="shared" si="24"/>
        <v>3382607.3000000003</v>
      </c>
      <c r="BI20" s="32">
        <f t="shared" si="24"/>
        <v>0</v>
      </c>
      <c r="BJ20" s="32">
        <f t="shared" si="24"/>
        <v>0</v>
      </c>
      <c r="BK20" s="32">
        <f t="shared" si="24"/>
        <v>0</v>
      </c>
      <c r="BL20" s="32">
        <f t="shared" si="24"/>
        <v>0</v>
      </c>
      <c r="BM20" s="32">
        <f t="shared" si="24"/>
        <v>0</v>
      </c>
      <c r="BN20" s="32">
        <f t="shared" si="24"/>
        <v>0</v>
      </c>
      <c r="BO20" s="32">
        <f t="shared" si="24"/>
        <v>0</v>
      </c>
      <c r="BP20" s="32">
        <f t="shared" ref="BP20:EA20" si="25">SUM(BP21:BP31)</f>
        <v>0</v>
      </c>
      <c r="BQ20" s="32">
        <f t="shared" si="25"/>
        <v>0</v>
      </c>
      <c r="BR20" s="32">
        <f t="shared" si="25"/>
        <v>0</v>
      </c>
      <c r="BS20" s="32">
        <f t="shared" si="25"/>
        <v>0</v>
      </c>
      <c r="BT20" s="32">
        <f t="shared" si="25"/>
        <v>0</v>
      </c>
      <c r="BU20" s="32">
        <f t="shared" si="25"/>
        <v>0</v>
      </c>
      <c r="BV20" s="32">
        <f t="shared" si="25"/>
        <v>0</v>
      </c>
      <c r="BW20" s="32">
        <f t="shared" si="25"/>
        <v>0</v>
      </c>
      <c r="BX20" s="32">
        <f t="shared" si="25"/>
        <v>0</v>
      </c>
      <c r="BY20" s="32">
        <f t="shared" si="25"/>
        <v>0</v>
      </c>
      <c r="BZ20" s="32">
        <f t="shared" si="25"/>
        <v>0</v>
      </c>
      <c r="CA20" s="32">
        <f t="shared" si="25"/>
        <v>0</v>
      </c>
      <c r="CB20" s="32">
        <f t="shared" si="25"/>
        <v>0</v>
      </c>
      <c r="CC20" s="32">
        <f t="shared" si="25"/>
        <v>0</v>
      </c>
      <c r="CD20" s="32">
        <f t="shared" si="25"/>
        <v>0</v>
      </c>
      <c r="CE20" s="32">
        <f t="shared" si="25"/>
        <v>0</v>
      </c>
      <c r="CF20" s="32">
        <f t="shared" si="25"/>
        <v>0</v>
      </c>
      <c r="CG20" s="32">
        <f t="shared" si="25"/>
        <v>0</v>
      </c>
      <c r="CH20" s="32">
        <f t="shared" si="25"/>
        <v>0</v>
      </c>
      <c r="CI20" s="32">
        <f t="shared" si="25"/>
        <v>0</v>
      </c>
      <c r="CJ20" s="32">
        <f t="shared" si="25"/>
        <v>0</v>
      </c>
      <c r="CK20" s="32">
        <f t="shared" si="25"/>
        <v>0</v>
      </c>
      <c r="CL20" s="32">
        <f t="shared" si="25"/>
        <v>0</v>
      </c>
      <c r="CM20" s="32">
        <f t="shared" si="25"/>
        <v>2788405.8000000007</v>
      </c>
      <c r="CN20" s="32">
        <f t="shared" si="25"/>
        <v>594201.5</v>
      </c>
      <c r="CO20" s="32">
        <f t="shared" si="25"/>
        <v>0</v>
      </c>
      <c r="CP20" s="32">
        <f t="shared" si="25"/>
        <v>0</v>
      </c>
      <c r="CQ20" s="32">
        <f t="shared" si="25"/>
        <v>0</v>
      </c>
      <c r="CR20" s="32">
        <f t="shared" si="25"/>
        <v>0</v>
      </c>
      <c r="CS20" s="32">
        <f t="shared" si="25"/>
        <v>0</v>
      </c>
      <c r="CT20" s="32">
        <f t="shared" si="25"/>
        <v>0</v>
      </c>
      <c r="CU20" s="32">
        <f t="shared" si="25"/>
        <v>0</v>
      </c>
      <c r="CV20" s="32">
        <f t="shared" si="25"/>
        <v>0</v>
      </c>
      <c r="CW20" s="32">
        <f t="shared" si="25"/>
        <v>0</v>
      </c>
      <c r="CX20" s="32">
        <f t="shared" si="25"/>
        <v>0</v>
      </c>
      <c r="CY20" s="32">
        <f t="shared" si="25"/>
        <v>0</v>
      </c>
      <c r="CZ20" s="32">
        <f t="shared" si="25"/>
        <v>0</v>
      </c>
      <c r="DA20" s="32">
        <f t="shared" si="25"/>
        <v>0</v>
      </c>
      <c r="DB20" s="32">
        <f t="shared" si="25"/>
        <v>0</v>
      </c>
      <c r="DC20" s="32">
        <f t="shared" si="25"/>
        <v>0</v>
      </c>
      <c r="DD20" s="32">
        <f t="shared" si="25"/>
        <v>0</v>
      </c>
      <c r="DE20" s="32">
        <f t="shared" si="25"/>
        <v>0</v>
      </c>
      <c r="DF20" s="32">
        <f t="shared" si="25"/>
        <v>0</v>
      </c>
      <c r="DG20" s="32">
        <f t="shared" si="25"/>
        <v>0</v>
      </c>
      <c r="DH20" s="32">
        <f t="shared" si="25"/>
        <v>0</v>
      </c>
      <c r="DI20" s="32">
        <f t="shared" si="25"/>
        <v>0</v>
      </c>
      <c r="DJ20" s="32">
        <f t="shared" si="25"/>
        <v>2983438.0000000005</v>
      </c>
      <c r="DK20" s="32">
        <f t="shared" si="25"/>
        <v>2983438.0000000005</v>
      </c>
      <c r="DL20" s="32">
        <f t="shared" si="25"/>
        <v>0</v>
      </c>
      <c r="DM20" s="32">
        <f t="shared" si="25"/>
        <v>0</v>
      </c>
      <c r="DN20" s="32">
        <f t="shared" si="25"/>
        <v>0</v>
      </c>
      <c r="DO20" s="32">
        <f t="shared" si="25"/>
        <v>0</v>
      </c>
      <c r="DP20" s="32">
        <f t="shared" si="25"/>
        <v>0</v>
      </c>
      <c r="DQ20" s="32">
        <f t="shared" si="25"/>
        <v>0</v>
      </c>
      <c r="DR20" s="32">
        <f t="shared" si="25"/>
        <v>0</v>
      </c>
      <c r="DS20" s="32">
        <f t="shared" si="25"/>
        <v>0</v>
      </c>
      <c r="DT20" s="32">
        <f t="shared" si="25"/>
        <v>0</v>
      </c>
      <c r="DU20" s="32">
        <f t="shared" si="25"/>
        <v>0</v>
      </c>
      <c r="DV20" s="32">
        <f t="shared" si="25"/>
        <v>0</v>
      </c>
      <c r="DW20" s="32">
        <f t="shared" si="25"/>
        <v>0</v>
      </c>
      <c r="DX20" s="32">
        <f t="shared" si="25"/>
        <v>0</v>
      </c>
      <c r="DY20" s="32">
        <f t="shared" si="25"/>
        <v>0</v>
      </c>
      <c r="DZ20" s="32">
        <f t="shared" si="25"/>
        <v>0</v>
      </c>
      <c r="EA20" s="32">
        <f t="shared" si="25"/>
        <v>0</v>
      </c>
      <c r="EB20" s="32">
        <f t="shared" ref="EB20:GM20" si="26">SUM(EB21:EB31)</f>
        <v>0</v>
      </c>
      <c r="EC20" s="32">
        <f t="shared" si="26"/>
        <v>0</v>
      </c>
      <c r="ED20" s="32">
        <f t="shared" si="26"/>
        <v>0</v>
      </c>
      <c r="EE20" s="32">
        <f t="shared" si="26"/>
        <v>0</v>
      </c>
      <c r="EF20" s="32">
        <f t="shared" si="26"/>
        <v>0</v>
      </c>
      <c r="EG20" s="32">
        <f t="shared" si="26"/>
        <v>0</v>
      </c>
      <c r="EH20" s="32">
        <f t="shared" si="26"/>
        <v>0</v>
      </c>
      <c r="EI20" s="32">
        <f t="shared" si="26"/>
        <v>0</v>
      </c>
      <c r="EJ20" s="32">
        <f t="shared" si="26"/>
        <v>0</v>
      </c>
      <c r="EK20" s="32">
        <f t="shared" si="26"/>
        <v>0</v>
      </c>
      <c r="EL20" s="32">
        <f t="shared" si="26"/>
        <v>0</v>
      </c>
      <c r="EM20" s="32">
        <f t="shared" si="26"/>
        <v>0</v>
      </c>
      <c r="EN20" s="32">
        <f t="shared" si="26"/>
        <v>0</v>
      </c>
      <c r="EO20" s="32">
        <f t="shared" si="26"/>
        <v>0</v>
      </c>
      <c r="EP20" s="32">
        <f t="shared" si="26"/>
        <v>2607511.2000000007</v>
      </c>
      <c r="EQ20" s="32">
        <f t="shared" si="26"/>
        <v>375926.8</v>
      </c>
      <c r="ER20" s="32">
        <f t="shared" si="26"/>
        <v>0</v>
      </c>
      <c r="ES20" s="32">
        <f t="shared" si="26"/>
        <v>0</v>
      </c>
      <c r="ET20" s="32">
        <f t="shared" si="26"/>
        <v>0</v>
      </c>
      <c r="EU20" s="32">
        <f t="shared" si="26"/>
        <v>0</v>
      </c>
      <c r="EV20" s="32">
        <f t="shared" si="26"/>
        <v>0</v>
      </c>
      <c r="EW20" s="32">
        <f t="shared" si="26"/>
        <v>0</v>
      </c>
      <c r="EX20" s="32">
        <f t="shared" si="26"/>
        <v>0</v>
      </c>
      <c r="EY20" s="32">
        <f t="shared" si="26"/>
        <v>0</v>
      </c>
      <c r="EZ20" s="32">
        <f t="shared" si="26"/>
        <v>0</v>
      </c>
      <c r="FA20" s="32">
        <f t="shared" si="26"/>
        <v>0</v>
      </c>
      <c r="FB20" s="32">
        <f t="shared" si="26"/>
        <v>0</v>
      </c>
      <c r="FC20" s="32">
        <f t="shared" si="26"/>
        <v>0</v>
      </c>
      <c r="FD20" s="32">
        <f t="shared" si="26"/>
        <v>0</v>
      </c>
      <c r="FE20" s="32">
        <f t="shared" si="26"/>
        <v>0</v>
      </c>
      <c r="FF20" s="32">
        <f t="shared" si="26"/>
        <v>0</v>
      </c>
      <c r="FG20" s="32">
        <f t="shared" si="26"/>
        <v>0</v>
      </c>
      <c r="FH20" s="32">
        <f t="shared" si="26"/>
        <v>0</v>
      </c>
      <c r="FI20" s="32">
        <f t="shared" si="26"/>
        <v>0</v>
      </c>
      <c r="FJ20" s="32">
        <f t="shared" si="26"/>
        <v>0</v>
      </c>
      <c r="FK20" s="32">
        <f t="shared" si="26"/>
        <v>0</v>
      </c>
      <c r="FL20" s="32">
        <f t="shared" si="26"/>
        <v>0</v>
      </c>
      <c r="FM20" s="32">
        <f t="shared" si="26"/>
        <v>2983438.0000000005</v>
      </c>
      <c r="FN20" s="32">
        <f t="shared" si="26"/>
        <v>2983438.0000000005</v>
      </c>
      <c r="FO20" s="32">
        <f t="shared" si="26"/>
        <v>0</v>
      </c>
      <c r="FP20" s="32">
        <f t="shared" si="26"/>
        <v>0</v>
      </c>
      <c r="FQ20" s="32">
        <f t="shared" si="26"/>
        <v>0</v>
      </c>
      <c r="FR20" s="32">
        <f t="shared" si="26"/>
        <v>0</v>
      </c>
      <c r="FS20" s="32">
        <f t="shared" si="26"/>
        <v>0</v>
      </c>
      <c r="FT20" s="32">
        <f t="shared" si="26"/>
        <v>0</v>
      </c>
      <c r="FU20" s="32">
        <f t="shared" si="26"/>
        <v>0</v>
      </c>
      <c r="FV20" s="32">
        <f t="shared" si="26"/>
        <v>0</v>
      </c>
      <c r="FW20" s="32">
        <f t="shared" si="26"/>
        <v>0</v>
      </c>
      <c r="FX20" s="32">
        <f t="shared" si="26"/>
        <v>0</v>
      </c>
      <c r="FY20" s="32">
        <f t="shared" si="26"/>
        <v>0</v>
      </c>
      <c r="FZ20" s="32">
        <f t="shared" si="26"/>
        <v>0</v>
      </c>
      <c r="GA20" s="32">
        <f t="shared" si="26"/>
        <v>0</v>
      </c>
      <c r="GB20" s="32">
        <f t="shared" si="26"/>
        <v>0</v>
      </c>
      <c r="GC20" s="32">
        <f t="shared" si="26"/>
        <v>0</v>
      </c>
      <c r="GD20" s="32">
        <f t="shared" si="26"/>
        <v>0</v>
      </c>
      <c r="GE20" s="32">
        <f t="shared" si="26"/>
        <v>0</v>
      </c>
      <c r="GF20" s="32">
        <f t="shared" si="26"/>
        <v>0</v>
      </c>
      <c r="GG20" s="32">
        <f t="shared" si="26"/>
        <v>0</v>
      </c>
      <c r="GH20" s="32">
        <f t="shared" si="26"/>
        <v>0</v>
      </c>
      <c r="GI20" s="32">
        <f t="shared" si="26"/>
        <v>0</v>
      </c>
      <c r="GJ20" s="32">
        <f t="shared" si="26"/>
        <v>0</v>
      </c>
      <c r="GK20" s="32">
        <f t="shared" si="26"/>
        <v>0</v>
      </c>
      <c r="GL20" s="32">
        <f t="shared" si="26"/>
        <v>0</v>
      </c>
      <c r="GM20" s="32">
        <f t="shared" si="26"/>
        <v>0</v>
      </c>
      <c r="GN20" s="32">
        <f t="shared" ref="GN20:IY20" si="27">SUM(GN21:GN31)</f>
        <v>0</v>
      </c>
      <c r="GO20" s="32">
        <f t="shared" si="27"/>
        <v>0</v>
      </c>
      <c r="GP20" s="32">
        <f t="shared" si="27"/>
        <v>0</v>
      </c>
      <c r="GQ20" s="32">
        <f t="shared" si="27"/>
        <v>0</v>
      </c>
      <c r="GR20" s="32">
        <f t="shared" si="27"/>
        <v>0</v>
      </c>
      <c r="GS20" s="32">
        <f t="shared" si="27"/>
        <v>2607511.2000000007</v>
      </c>
      <c r="GT20" s="32">
        <f t="shared" si="27"/>
        <v>375926.8</v>
      </c>
      <c r="GU20" s="32">
        <f t="shared" si="27"/>
        <v>0</v>
      </c>
      <c r="GV20" s="32">
        <f t="shared" si="27"/>
        <v>0</v>
      </c>
      <c r="GW20" s="32">
        <f t="shared" si="27"/>
        <v>0</v>
      </c>
      <c r="GX20" s="32">
        <f t="shared" si="27"/>
        <v>0</v>
      </c>
      <c r="GY20" s="32">
        <f t="shared" si="27"/>
        <v>0</v>
      </c>
      <c r="GZ20" s="32">
        <f t="shared" si="27"/>
        <v>0</v>
      </c>
      <c r="HA20" s="32">
        <f t="shared" si="27"/>
        <v>0</v>
      </c>
      <c r="HB20" s="32">
        <f t="shared" si="27"/>
        <v>0</v>
      </c>
      <c r="HC20" s="32">
        <f t="shared" si="27"/>
        <v>0</v>
      </c>
      <c r="HD20" s="32">
        <f t="shared" si="27"/>
        <v>0</v>
      </c>
      <c r="HE20" s="32">
        <f t="shared" si="27"/>
        <v>0</v>
      </c>
      <c r="HF20" s="32">
        <f t="shared" si="27"/>
        <v>0</v>
      </c>
      <c r="HG20" s="32">
        <f t="shared" si="27"/>
        <v>0</v>
      </c>
      <c r="HH20" s="32">
        <f t="shared" si="27"/>
        <v>0</v>
      </c>
      <c r="HI20" s="32">
        <f t="shared" si="27"/>
        <v>0</v>
      </c>
      <c r="HJ20" s="32">
        <f t="shared" si="27"/>
        <v>0</v>
      </c>
      <c r="HK20" s="32">
        <f t="shared" si="27"/>
        <v>0</v>
      </c>
      <c r="HL20" s="32">
        <f t="shared" si="27"/>
        <v>0</v>
      </c>
      <c r="HM20" s="32">
        <f t="shared" si="27"/>
        <v>0</v>
      </c>
      <c r="HN20" s="32">
        <f t="shared" si="27"/>
        <v>0</v>
      </c>
      <c r="HO20" s="32">
        <f t="shared" si="27"/>
        <v>0</v>
      </c>
      <c r="HP20" s="32">
        <f t="shared" si="27"/>
        <v>2983438.0000000005</v>
      </c>
      <c r="HQ20" s="32">
        <f t="shared" si="27"/>
        <v>2983438.0000000005</v>
      </c>
      <c r="HR20" s="32">
        <f t="shared" si="27"/>
        <v>0</v>
      </c>
      <c r="HS20" s="32">
        <f t="shared" si="27"/>
        <v>0</v>
      </c>
      <c r="HT20" s="32">
        <f t="shared" si="27"/>
        <v>0</v>
      </c>
      <c r="HU20" s="32">
        <f t="shared" si="27"/>
        <v>0</v>
      </c>
      <c r="HV20" s="32">
        <f t="shared" si="27"/>
        <v>0</v>
      </c>
      <c r="HW20" s="32">
        <f t="shared" si="27"/>
        <v>0</v>
      </c>
      <c r="HX20" s="32">
        <f t="shared" si="27"/>
        <v>0</v>
      </c>
      <c r="HY20" s="32">
        <f t="shared" si="27"/>
        <v>0</v>
      </c>
      <c r="HZ20" s="32">
        <f t="shared" si="27"/>
        <v>0</v>
      </c>
      <c r="IA20" s="32">
        <f t="shared" si="27"/>
        <v>0</v>
      </c>
      <c r="IB20" s="32">
        <f t="shared" si="27"/>
        <v>0</v>
      </c>
      <c r="IC20" s="32">
        <f t="shared" si="27"/>
        <v>0</v>
      </c>
      <c r="ID20" s="32">
        <f t="shared" si="27"/>
        <v>0</v>
      </c>
      <c r="IE20" s="32">
        <f t="shared" si="27"/>
        <v>0</v>
      </c>
      <c r="IF20" s="32">
        <f t="shared" si="27"/>
        <v>0</v>
      </c>
      <c r="IG20" s="32">
        <f t="shared" si="27"/>
        <v>0</v>
      </c>
      <c r="IH20" s="32">
        <f t="shared" si="27"/>
        <v>0</v>
      </c>
      <c r="II20" s="32">
        <f t="shared" si="27"/>
        <v>0</v>
      </c>
      <c r="IJ20" s="32">
        <f t="shared" si="27"/>
        <v>0</v>
      </c>
      <c r="IK20" s="32">
        <f t="shared" si="27"/>
        <v>0</v>
      </c>
      <c r="IL20" s="32">
        <f t="shared" si="27"/>
        <v>0</v>
      </c>
      <c r="IM20" s="32">
        <f t="shared" si="27"/>
        <v>0</v>
      </c>
      <c r="IN20" s="32">
        <f t="shared" si="27"/>
        <v>0</v>
      </c>
      <c r="IO20" s="32">
        <f t="shared" si="27"/>
        <v>0</v>
      </c>
      <c r="IP20" s="32">
        <f t="shared" si="27"/>
        <v>0</v>
      </c>
      <c r="IQ20" s="32">
        <f t="shared" si="27"/>
        <v>0</v>
      </c>
      <c r="IR20" s="32">
        <f t="shared" si="27"/>
        <v>0</v>
      </c>
      <c r="IS20" s="32">
        <f t="shared" si="27"/>
        <v>0</v>
      </c>
      <c r="IT20" s="32">
        <f t="shared" si="27"/>
        <v>0</v>
      </c>
      <c r="IU20" s="32">
        <f t="shared" si="27"/>
        <v>0</v>
      </c>
      <c r="IV20" s="32">
        <f t="shared" si="27"/>
        <v>2577503.3000000007</v>
      </c>
      <c r="IW20" s="32">
        <f t="shared" si="27"/>
        <v>405934.69999999995</v>
      </c>
      <c r="IX20" s="32">
        <f t="shared" si="27"/>
        <v>0</v>
      </c>
      <c r="IY20" s="32">
        <f t="shared" si="27"/>
        <v>0</v>
      </c>
      <c r="IZ20" s="32">
        <f t="shared" ref="IZ20:JR20" si="28">SUM(IZ21:IZ31)</f>
        <v>0</v>
      </c>
      <c r="JA20" s="32">
        <f t="shared" si="28"/>
        <v>0</v>
      </c>
      <c r="JB20" s="32">
        <f t="shared" si="28"/>
        <v>0</v>
      </c>
      <c r="JC20" s="32">
        <f t="shared" si="28"/>
        <v>0</v>
      </c>
      <c r="JD20" s="32">
        <f t="shared" si="28"/>
        <v>0</v>
      </c>
      <c r="JE20" s="32">
        <f t="shared" si="28"/>
        <v>0</v>
      </c>
      <c r="JF20" s="32">
        <f t="shared" si="28"/>
        <v>0</v>
      </c>
      <c r="JG20" s="32">
        <f t="shared" si="28"/>
        <v>0</v>
      </c>
      <c r="JH20" s="32">
        <f t="shared" si="28"/>
        <v>0</v>
      </c>
      <c r="JI20" s="32">
        <f t="shared" si="28"/>
        <v>0</v>
      </c>
      <c r="JJ20" s="32">
        <f t="shared" si="28"/>
        <v>0</v>
      </c>
      <c r="JK20" s="32">
        <f t="shared" si="28"/>
        <v>0</v>
      </c>
      <c r="JL20" s="32">
        <f t="shared" si="28"/>
        <v>0</v>
      </c>
      <c r="JM20" s="32">
        <f t="shared" si="28"/>
        <v>0</v>
      </c>
      <c r="JN20" s="32">
        <f t="shared" si="28"/>
        <v>0</v>
      </c>
      <c r="JO20" s="32">
        <f t="shared" si="28"/>
        <v>0</v>
      </c>
      <c r="JP20" s="32">
        <f t="shared" si="28"/>
        <v>0</v>
      </c>
      <c r="JQ20" s="32">
        <f t="shared" si="28"/>
        <v>0</v>
      </c>
      <c r="JR20" s="32">
        <f t="shared" si="28"/>
        <v>0</v>
      </c>
    </row>
    <row r="21" spans="1:278" ht="25.5">
      <c r="A21" s="42"/>
      <c r="B21" s="42" t="str">
        <f>'2021-2022 mjcc'!E23</f>
        <v xml:space="preserve"> 11001</v>
      </c>
      <c r="C21" s="28" t="str">
        <f>'2021-2022 mjcc'!F23</f>
        <v xml:space="preserve"> Տարեցների և հաշմանդամություն ունեցող 18 տարին լրացած անձանց շուրջօրյա խնամքի ծառայություններ</v>
      </c>
      <c r="D21" s="28">
        <f>'2021-2022 mjcc'!H23</f>
        <v>2054107.4</v>
      </c>
      <c r="E21" s="28">
        <f t="shared" ref="E21:E31" si="29">SUM(F21:BF21)</f>
        <v>2054107.4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45">
        <v>2054107.4</v>
      </c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6">
        <f>'2021-2022 mjcc'!J23</f>
        <v>2512293.2000000002</v>
      </c>
      <c r="BH21" s="16">
        <f t="shared" si="6"/>
        <v>2512293.2000000002</v>
      </c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45">
        <v>2512293.2000000002</v>
      </c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6">
        <f>'2021-2022 mjcc'!K23</f>
        <v>2512293.2000000002</v>
      </c>
      <c r="DK21" s="29">
        <f t="shared" ref="DK21:DK31" si="30">SUM(DL21:FL21)</f>
        <v>2512293.2000000002</v>
      </c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45">
        <v>2512293.2000000002</v>
      </c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6">
        <f>'2021-2022 mjcc'!L23</f>
        <v>2512293.2000000002</v>
      </c>
      <c r="FN21" s="29">
        <f t="shared" ref="FN21:FN31" si="31">SUM(FO21:HO21)</f>
        <v>2512293.2000000002</v>
      </c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45">
        <v>2512293.2000000002</v>
      </c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6">
        <f>'2021-2022 mjcc'!M23</f>
        <v>2512293.2000000002</v>
      </c>
      <c r="HQ21" s="16">
        <f t="shared" si="7"/>
        <v>2512293.2000000002</v>
      </c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45">
        <v>2512293.2000000002</v>
      </c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</row>
    <row r="22" spans="1:278" ht="31.5" customHeight="1">
      <c r="A22" s="42"/>
      <c r="B22" s="42" t="str">
        <f>'2021-2022 mjcc'!E24</f>
        <v xml:space="preserve"> 11002</v>
      </c>
      <c r="C22" s="28" t="str">
        <f>'2021-2022 mjcc'!F24</f>
        <v>Միայնակ տարեցների և հաշմանդամների տնային պայմաններում սոցիալական սպասարկում</v>
      </c>
      <c r="D22" s="28">
        <f>'2021-2022 mjcc'!H24</f>
        <v>126562.5</v>
      </c>
      <c r="E22" s="28">
        <f t="shared" si="29"/>
        <v>126562.5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45">
        <v>126562.5</v>
      </c>
      <c r="AK22" s="45"/>
      <c r="AL22" s="45"/>
      <c r="AM22" s="45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6">
        <f>'2021-2022 mjcc'!J26</f>
        <v>210902.5</v>
      </c>
      <c r="BH22" s="16">
        <f t="shared" si="6"/>
        <v>236921.3</v>
      </c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45">
        <v>38535.699999999997</v>
      </c>
      <c r="CN22" s="45">
        <v>198385.6</v>
      </c>
      <c r="CO22" s="45"/>
      <c r="CP22" s="45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6">
        <f>'2021-2022 mjcc'!K26</f>
        <v>262500</v>
      </c>
      <c r="DK22" s="29">
        <f t="shared" si="30"/>
        <v>262500</v>
      </c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45">
        <v>38535.699999999997</v>
      </c>
      <c r="EQ22" s="45">
        <f>262500-EP22</f>
        <v>223964.3</v>
      </c>
      <c r="ER22" s="45"/>
      <c r="ES22" s="45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6">
        <f>'2021-2022 mjcc'!L26</f>
        <v>262500</v>
      </c>
      <c r="FN22" s="29">
        <f t="shared" si="31"/>
        <v>262500</v>
      </c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45">
        <v>38535.699999999997</v>
      </c>
      <c r="GT22" s="45">
        <f>262500-GS22</f>
        <v>223964.3</v>
      </c>
      <c r="GU22" s="45"/>
      <c r="GV22" s="45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6">
        <f>'2021-2022 mjcc'!M26</f>
        <v>262500</v>
      </c>
      <c r="HQ22" s="16">
        <f t="shared" si="7"/>
        <v>262500</v>
      </c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45">
        <v>38535.699999999997</v>
      </c>
      <c r="IW22" s="45">
        <f>262500-IV22</f>
        <v>223964.3</v>
      </c>
      <c r="IX22" s="45"/>
      <c r="IY22" s="45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</row>
    <row r="23" spans="1:278" ht="25.5">
      <c r="A23" s="52"/>
      <c r="B23" s="42">
        <f>'2021-2022 mjcc'!E26</f>
        <v>11003</v>
      </c>
      <c r="C23" s="28" t="str">
        <f>'2021-2022 mjcc'!F26</f>
        <v>Տարեցներին և հաշմանդամություն ունեցող անձանց տնային պայմաններում խնամքի ծառայություններ</v>
      </c>
      <c r="D23" s="28">
        <f>'2021-2022 mjcc'!H26</f>
        <v>204774.77</v>
      </c>
      <c r="E23" s="28">
        <f t="shared" ref="E23" si="32">SUM(F23:BF23)</f>
        <v>0</v>
      </c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4"/>
      <c r="AK23" s="54"/>
      <c r="AL23" s="54"/>
      <c r="AM23" s="54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16">
        <f>'2021-2022 mjcc'!J27</f>
        <v>30007.9</v>
      </c>
      <c r="BH23" s="16">
        <f t="shared" ref="BH23" si="33">SUM(BI23:DI23)</f>
        <v>210902.5</v>
      </c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4">
        <v>210902.5</v>
      </c>
      <c r="CN23" s="54"/>
      <c r="CO23" s="54"/>
      <c r="CP23" s="54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16">
        <f>'2021-2022 mjcc'!K27</f>
        <v>30007.9</v>
      </c>
      <c r="DK23" s="29">
        <f t="shared" ref="DK23" si="34">SUM(DL23:FL23)</f>
        <v>30007.9</v>
      </c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3"/>
      <c r="EI23" s="53"/>
      <c r="EJ23" s="53"/>
      <c r="EK23" s="53"/>
      <c r="EL23" s="53"/>
      <c r="EM23" s="53"/>
      <c r="EN23" s="53"/>
      <c r="EO23" s="53"/>
      <c r="EP23" s="54">
        <v>30007.9</v>
      </c>
      <c r="EQ23" s="54"/>
      <c r="ER23" s="54"/>
      <c r="ES23" s="54"/>
      <c r="ET23" s="53"/>
      <c r="EU23" s="53"/>
      <c r="EV23" s="53"/>
      <c r="EW23" s="53"/>
      <c r="EX23" s="53"/>
      <c r="EY23" s="53"/>
      <c r="EZ23" s="53"/>
      <c r="FA23" s="53"/>
      <c r="FB23" s="53"/>
      <c r="FC23" s="53"/>
      <c r="FD23" s="53"/>
      <c r="FE23" s="53"/>
      <c r="FF23" s="53"/>
      <c r="FG23" s="53"/>
      <c r="FH23" s="53"/>
      <c r="FI23" s="53"/>
      <c r="FJ23" s="53"/>
      <c r="FK23" s="53"/>
      <c r="FL23" s="53"/>
      <c r="FM23" s="16">
        <f>'2021-2022 mjcc'!L27</f>
        <v>30007.9</v>
      </c>
      <c r="FN23" s="29">
        <f t="shared" ref="FN23" si="35">SUM(FO23:HO23)</f>
        <v>30007.9</v>
      </c>
      <c r="FO23" s="53"/>
      <c r="FP23" s="53"/>
      <c r="FQ23" s="53"/>
      <c r="FR23" s="53"/>
      <c r="FS23" s="53"/>
      <c r="FT23" s="53"/>
      <c r="FU23" s="53"/>
      <c r="FV23" s="53"/>
      <c r="FW23" s="53"/>
      <c r="FX23" s="53"/>
      <c r="FY23" s="53"/>
      <c r="FZ23" s="53"/>
      <c r="GA23" s="53"/>
      <c r="GB23" s="53"/>
      <c r="GC23" s="53"/>
      <c r="GD23" s="53"/>
      <c r="GE23" s="53"/>
      <c r="GF23" s="53"/>
      <c r="GG23" s="53"/>
      <c r="GH23" s="53"/>
      <c r="GI23" s="53"/>
      <c r="GJ23" s="53"/>
      <c r="GK23" s="53"/>
      <c r="GL23" s="53"/>
      <c r="GM23" s="53"/>
      <c r="GN23" s="53"/>
      <c r="GO23" s="53"/>
      <c r="GP23" s="53"/>
      <c r="GQ23" s="53"/>
      <c r="GR23" s="53"/>
      <c r="GS23" s="54">
        <v>30007.9</v>
      </c>
      <c r="GT23" s="54"/>
      <c r="GU23" s="54"/>
      <c r="GV23" s="54"/>
      <c r="GW23" s="53"/>
      <c r="GX23" s="53"/>
      <c r="GY23" s="53"/>
      <c r="GZ23" s="53"/>
      <c r="HA23" s="53"/>
      <c r="HB23" s="53"/>
      <c r="HC23" s="53"/>
      <c r="HD23" s="53"/>
      <c r="HE23" s="53"/>
      <c r="HF23" s="53"/>
      <c r="HG23" s="53"/>
      <c r="HH23" s="53"/>
      <c r="HI23" s="53"/>
      <c r="HJ23" s="53"/>
      <c r="HK23" s="53"/>
      <c r="HL23" s="53"/>
      <c r="HM23" s="53"/>
      <c r="HN23" s="53"/>
      <c r="HO23" s="53"/>
      <c r="HP23" s="16">
        <f>'2021-2022 mjcc'!M27</f>
        <v>30007.9</v>
      </c>
      <c r="HQ23" s="16">
        <f t="shared" ref="HQ23" si="36">SUM(HR23:JR23)</f>
        <v>30007.9</v>
      </c>
      <c r="HR23" s="53"/>
      <c r="HS23" s="53"/>
      <c r="HT23" s="53"/>
      <c r="HU23" s="53"/>
      <c r="HV23" s="53"/>
      <c r="HW23" s="53"/>
      <c r="HX23" s="53"/>
      <c r="HY23" s="53"/>
      <c r="HZ23" s="53"/>
      <c r="IA23" s="53"/>
      <c r="IB23" s="53"/>
      <c r="IC23" s="53"/>
      <c r="ID23" s="53"/>
      <c r="IE23" s="53"/>
      <c r="IF23" s="53"/>
      <c r="IG23" s="53"/>
      <c r="IH23" s="53"/>
      <c r="II23" s="53"/>
      <c r="IJ23" s="53"/>
      <c r="IK23" s="53"/>
      <c r="IL23" s="53"/>
      <c r="IM23" s="53"/>
      <c r="IN23" s="53"/>
      <c r="IO23" s="53"/>
      <c r="IP23" s="53"/>
      <c r="IQ23" s="53"/>
      <c r="IR23" s="53"/>
      <c r="IS23" s="53"/>
      <c r="IT23" s="53"/>
      <c r="IU23" s="53"/>
      <c r="IV23" s="54"/>
      <c r="IW23" s="54">
        <v>30007.9</v>
      </c>
      <c r="IX23" s="54"/>
      <c r="IY23" s="54"/>
      <c r="IZ23" s="53"/>
      <c r="JA23" s="53"/>
      <c r="JB23" s="53"/>
      <c r="JC23" s="53"/>
      <c r="JD23" s="53"/>
      <c r="JE23" s="53"/>
      <c r="JF23" s="53"/>
      <c r="JG23" s="53"/>
      <c r="JH23" s="53"/>
      <c r="JI23" s="53"/>
      <c r="JJ23" s="53"/>
      <c r="JK23" s="53"/>
      <c r="JL23" s="53"/>
      <c r="JM23" s="53"/>
      <c r="JN23" s="53"/>
      <c r="JO23" s="53"/>
      <c r="JP23" s="53"/>
      <c r="JQ23" s="53"/>
      <c r="JR23" s="53"/>
    </row>
    <row r="24" spans="1:278" ht="25.5">
      <c r="A24" s="42"/>
      <c r="B24" s="42">
        <f>'2021-2022 mjcc'!E27</f>
        <v>11004</v>
      </c>
      <c r="C24" s="28" t="str">
        <f>'2021-2022 mjcc'!F27</f>
        <v xml:space="preserve">Տարեցներին, հաշմանդամություն ունեցող անձանց ցերեկային խնամքի ծառայություններ </v>
      </c>
      <c r="D24" s="28">
        <f>'2021-2022 mjcc'!H27</f>
        <v>24000.2</v>
      </c>
      <c r="E24" s="28">
        <f t="shared" si="29"/>
        <v>204774.8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45">
        <v>204774.8</v>
      </c>
      <c r="AL24" s="45"/>
      <c r="AM24" s="45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6">
        <f>'2021-2022 mjcc'!J27</f>
        <v>30007.9</v>
      </c>
      <c r="BH24" s="16">
        <f t="shared" si="6"/>
        <v>210902.5</v>
      </c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45">
        <v>210902.5</v>
      </c>
      <c r="CO24" s="45"/>
      <c r="CP24" s="45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6">
        <f>'2021-2022 mjcc'!K27</f>
        <v>30007.9</v>
      </c>
      <c r="DK24" s="29">
        <f t="shared" si="30"/>
        <v>30007.9</v>
      </c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45">
        <v>30007.9</v>
      </c>
      <c r="ER24" s="45"/>
      <c r="ES24" s="45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6">
        <f>'2021-2022 mjcc'!L27</f>
        <v>30007.9</v>
      </c>
      <c r="FN24" s="29">
        <f t="shared" si="31"/>
        <v>30007.9</v>
      </c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45">
        <v>30007.9</v>
      </c>
      <c r="GU24" s="45"/>
      <c r="GV24" s="45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6">
        <f>'2021-2022 mjcc'!M27</f>
        <v>30007.9</v>
      </c>
      <c r="HQ24" s="16">
        <f t="shared" si="7"/>
        <v>30007.9</v>
      </c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45">
        <v>30007.9</v>
      </c>
      <c r="IX24" s="45"/>
      <c r="IY24" s="45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</row>
    <row r="25" spans="1:278">
      <c r="A25" s="42"/>
      <c r="B25" s="42">
        <f>'2021-2022 mjcc'!E28</f>
        <v>11005</v>
      </c>
      <c r="C25" s="28" t="str">
        <f>'2021-2022 mjcc'!F28</f>
        <v xml:space="preserve">Տարեցների շուրջօրյա խնամք ծառայություններ </v>
      </c>
      <c r="D25" s="28">
        <f>'2021-2022 mjcc'!H28</f>
        <v>52140.5</v>
      </c>
      <c r="E25" s="28">
        <f t="shared" si="29"/>
        <v>24000.2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45">
        <v>24000.2</v>
      </c>
      <c r="AL25" s="45"/>
      <c r="AM25" s="45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6">
        <f>'2021-2022 mjcc'!J28</f>
        <v>58859.3</v>
      </c>
      <c r="BH25" s="16">
        <f t="shared" si="6"/>
        <v>30007.9</v>
      </c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45">
        <v>30007.9</v>
      </c>
      <c r="CO25" s="45"/>
      <c r="CP25" s="45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6">
        <f>'2021-2022 mjcc'!K28</f>
        <v>96954.6</v>
      </c>
      <c r="DK25" s="29">
        <f t="shared" si="30"/>
        <v>96954.6</v>
      </c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45">
        <v>96954.6</v>
      </c>
      <c r="ER25" s="45"/>
      <c r="ES25" s="45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6">
        <f>'2021-2022 mjcc'!L28</f>
        <v>96954.6</v>
      </c>
      <c r="FN25" s="29">
        <f t="shared" si="31"/>
        <v>96954.6</v>
      </c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45">
        <v>96954.6</v>
      </c>
      <c r="GU25" s="45"/>
      <c r="GV25" s="45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6">
        <f>'2021-2022 mjcc'!M28</f>
        <v>96954.6</v>
      </c>
      <c r="HQ25" s="16">
        <f t="shared" si="7"/>
        <v>96954.6</v>
      </c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45">
        <v>96954.6</v>
      </c>
      <c r="IX25" s="45"/>
      <c r="IY25" s="45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</row>
    <row r="26" spans="1:278" ht="25.5">
      <c r="A26" s="42"/>
      <c r="B26" s="42">
        <f>'2021-2022 mjcc'!E29</f>
        <v>11006</v>
      </c>
      <c r="C26" s="28" t="str">
        <f>'2021-2022 mjcc'!F29</f>
        <v>Անօթևան մարդկանց համար ժամանակավոր օթևանի տրամադրման ծառայություններ</v>
      </c>
      <c r="D26" s="28">
        <f>'2021-2022 mjcc'!H29</f>
        <v>0</v>
      </c>
      <c r="E26" s="28">
        <f t="shared" si="29"/>
        <v>52140.5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45">
        <v>52140.5</v>
      </c>
      <c r="AL26" s="45"/>
      <c r="AM26" s="45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6">
        <f>'2021-2022 mjcc'!J29</f>
        <v>0</v>
      </c>
      <c r="BH26" s="16">
        <f t="shared" si="6"/>
        <v>58859.3</v>
      </c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45">
        <v>58859.3</v>
      </c>
      <c r="CO26" s="45"/>
      <c r="CP26" s="45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6">
        <f>'2021-2022 mjcc'!K29</f>
        <v>0</v>
      </c>
      <c r="DK26" s="29">
        <f t="shared" si="30"/>
        <v>0</v>
      </c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45">
        <v>0</v>
      </c>
      <c r="ER26" s="45"/>
      <c r="ES26" s="45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6">
        <f>'2021-2022 mjcc'!L29</f>
        <v>0</v>
      </c>
      <c r="FN26" s="29">
        <f t="shared" si="31"/>
        <v>0</v>
      </c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45">
        <v>0</v>
      </c>
      <c r="GU26" s="45"/>
      <c r="GV26" s="45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6">
        <f>'2021-2022 mjcc'!M29</f>
        <v>0</v>
      </c>
      <c r="HQ26" s="16">
        <f t="shared" si="7"/>
        <v>0</v>
      </c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45">
        <v>0</v>
      </c>
      <c r="IX26" s="45"/>
      <c r="IY26" s="45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</row>
    <row r="27" spans="1:278">
      <c r="A27" s="42"/>
      <c r="B27" s="42">
        <f>'2021-2022 mjcc'!E30</f>
        <v>11007</v>
      </c>
      <c r="C27" s="28" t="str">
        <f>'2021-2022 mjcc'!F30</f>
        <v xml:space="preserve"> Սոցիալական բնակարանային ֆոնդի սպասարկման ծառայություններ</v>
      </c>
      <c r="D27" s="28">
        <f>'2021-2022 mjcc'!H30</f>
        <v>19963.2</v>
      </c>
      <c r="E27" s="28">
        <f t="shared" si="29"/>
        <v>19963.2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45">
        <v>19963.2</v>
      </c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6">
        <f>'2021-2022 mjcc'!J30</f>
        <v>19963.2</v>
      </c>
      <c r="BH27" s="16">
        <f t="shared" si="6"/>
        <v>19963.2</v>
      </c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45">
        <v>19963.2</v>
      </c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6">
        <f>'2021-2022 mjcc'!K30</f>
        <v>19963.2</v>
      </c>
      <c r="DK27" s="29">
        <f t="shared" si="30"/>
        <v>19963.2</v>
      </c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45">
        <v>19963.2</v>
      </c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6">
        <f>'2021-2022 mjcc'!L30</f>
        <v>19963.2</v>
      </c>
      <c r="FN27" s="29">
        <f t="shared" si="31"/>
        <v>19963.2</v>
      </c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45">
        <v>19963.2</v>
      </c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6">
        <f>'2021-2022 mjcc'!M30</f>
        <v>19963.2</v>
      </c>
      <c r="HQ27" s="16">
        <f t="shared" si="7"/>
        <v>19963.2</v>
      </c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45">
        <v>19963.2</v>
      </c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</row>
    <row r="28" spans="1:278" ht="25.5">
      <c r="A28" s="42"/>
      <c r="B28" s="42">
        <f>'2021-2022 mjcc'!E31</f>
        <v>11008</v>
      </c>
      <c r="C28" s="28" t="str">
        <f>'2021-2022 mjcc'!F31</f>
        <v>Մտավոր խնդիրներ ունեցող անձանց  շուրջօրյա խնամքի ծառայություններ</v>
      </c>
      <c r="D28" s="28">
        <f>'2021-2022 mjcc'!H31</f>
        <v>18019.43</v>
      </c>
      <c r="E28" s="28">
        <f t="shared" si="29"/>
        <v>18019.400000000001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45">
        <v>18019.400000000001</v>
      </c>
      <c r="AL28" s="45"/>
      <c r="AM28" s="45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6">
        <f>'2021-2022 mjcc'!J31</f>
        <v>43810.2</v>
      </c>
      <c r="BH28" s="16">
        <f t="shared" si="6"/>
        <v>43810.2</v>
      </c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45">
        <v>43810.2</v>
      </c>
      <c r="CO28" s="45"/>
      <c r="CP28" s="45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6">
        <f>'2021-2022 mjcc'!K31</f>
        <v>0</v>
      </c>
      <c r="DK28" s="29">
        <f t="shared" si="30"/>
        <v>0</v>
      </c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45"/>
      <c r="ER28" s="45"/>
      <c r="ES28" s="45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6">
        <f>'2021-2022 mjcc'!L31</f>
        <v>0</v>
      </c>
      <c r="FN28" s="29">
        <f t="shared" si="31"/>
        <v>0</v>
      </c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45"/>
      <c r="GU28" s="45"/>
      <c r="GV28" s="45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6">
        <f>'2021-2022 mjcc'!M31</f>
        <v>0</v>
      </c>
      <c r="HQ28" s="16">
        <f t="shared" si="7"/>
        <v>0</v>
      </c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45"/>
      <c r="IX28" s="45"/>
      <c r="IY28" s="45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</row>
    <row r="29" spans="1:278" ht="25.5">
      <c r="A29" s="42"/>
      <c r="B29" s="42">
        <f>'2021-2022 mjcc'!E32</f>
        <v>11009</v>
      </c>
      <c r="C29" s="28" t="str">
        <f>'2021-2022 mjcc'!F32</f>
        <v>Հոգեկան առողջության խնդիրներ ունեցող անձանց շուրջօրյա խնամքի ծառայություններ</v>
      </c>
      <c r="D29" s="28">
        <f>'2021-2022 mjcc'!H32</f>
        <v>12408.95</v>
      </c>
      <c r="E29" s="28">
        <f t="shared" si="29"/>
        <v>12409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45">
        <v>12409</v>
      </c>
      <c r="AL29" s="45"/>
      <c r="AM29" s="45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6">
        <f>'2021-2022 mjcc'!J32</f>
        <v>37787.699999999997</v>
      </c>
      <c r="BH29" s="16">
        <f t="shared" si="6"/>
        <v>37787.699999999997</v>
      </c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45">
        <v>37787.699999999997</v>
      </c>
      <c r="CO29" s="45"/>
      <c r="CP29" s="45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6">
        <f>'2021-2022 mjcc'!K32</f>
        <v>0</v>
      </c>
      <c r="DK29" s="29">
        <f t="shared" si="30"/>
        <v>0</v>
      </c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45"/>
      <c r="ER29" s="45"/>
      <c r="ES29" s="45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6">
        <f>'2021-2022 mjcc'!L32</f>
        <v>0</v>
      </c>
      <c r="FN29" s="29">
        <f t="shared" si="31"/>
        <v>0</v>
      </c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45"/>
      <c r="GU29" s="45"/>
      <c r="GV29" s="45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6">
        <f>'2021-2022 mjcc'!M32</f>
        <v>0</v>
      </c>
      <c r="HQ29" s="16">
        <f t="shared" si="7"/>
        <v>0</v>
      </c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45"/>
      <c r="IX29" s="45"/>
      <c r="IY29" s="45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</row>
    <row r="30" spans="1:278" ht="25.5">
      <c r="A30" s="42"/>
      <c r="B30" s="42">
        <f>'2021-2022 mjcc'!E33</f>
        <v>11010</v>
      </c>
      <c r="C30" s="28" t="str">
        <f>'2021-2022 mjcc'!F33</f>
        <v>Հատուկ խմբերին դասված որոշակի կատեգորիայի անձանց կացարանով ապահովման ծառայություններ</v>
      </c>
      <c r="D30" s="28">
        <f>'2021-2022 mjcc'!H33</f>
        <v>5721.4</v>
      </c>
      <c r="E30" s="28">
        <f t="shared" si="29"/>
        <v>5721.4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45">
        <v>5721.4</v>
      </c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6">
        <f>'2021-2022 mjcc'!J33</f>
        <v>6711.2</v>
      </c>
      <c r="BH30" s="16">
        <f t="shared" si="6"/>
        <v>6711.2</v>
      </c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45">
        <v>6711.2</v>
      </c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6">
        <f>'2021-2022 mjcc'!K33</f>
        <v>6711.2</v>
      </c>
      <c r="DK30" s="2">
        <f t="shared" si="30"/>
        <v>6711.2</v>
      </c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45">
        <v>6711.2</v>
      </c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6">
        <f>'2021-2022 mjcc'!L33</f>
        <v>6711.2</v>
      </c>
      <c r="FN30" s="2">
        <f t="shared" si="31"/>
        <v>6711.2</v>
      </c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45">
        <v>6711.2</v>
      </c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6">
        <f>'2021-2022 mjcc'!M33</f>
        <v>6711.2</v>
      </c>
      <c r="HQ30" s="16">
        <f t="shared" si="7"/>
        <v>6711.2</v>
      </c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45">
        <v>6711.2</v>
      </c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</row>
    <row r="31" spans="1:278" ht="25.5">
      <c r="A31" s="46"/>
      <c r="B31" s="46">
        <f>'2021-2022 mjcc'!E34</f>
        <v>11011</v>
      </c>
      <c r="C31" s="47" t="str">
        <f>'2021-2022 mjcc'!F34</f>
        <v>   Տնային խնամքի ծառայություններ հոգեկան առողջության խնդիրներ ունեցող անձանց համար</v>
      </c>
      <c r="D31" s="28">
        <f>'2021-2022 mjcc'!H34</f>
        <v>0</v>
      </c>
      <c r="E31" s="47">
        <f t="shared" si="29"/>
        <v>0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45">
        <v>0</v>
      </c>
      <c r="AL31" s="45"/>
      <c r="AM31" s="45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6">
        <f>'2021-2022 mjcc'!J34</f>
        <v>14448.3</v>
      </c>
      <c r="BH31" s="16">
        <f t="shared" si="6"/>
        <v>14448.3</v>
      </c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45">
        <v>14448.3</v>
      </c>
      <c r="CO31" s="45"/>
      <c r="CP31" s="45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6">
        <f>'2021-2022 mjcc'!K34</f>
        <v>25000</v>
      </c>
      <c r="DK31" s="16">
        <f t="shared" si="30"/>
        <v>25000</v>
      </c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45">
        <v>25000</v>
      </c>
      <c r="ER31" s="45"/>
      <c r="ES31" s="45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6">
        <f>'2021-2022 mjcc'!L34</f>
        <v>25000</v>
      </c>
      <c r="FN31" s="16">
        <f t="shared" si="31"/>
        <v>25000</v>
      </c>
      <c r="FO31" s="17"/>
      <c r="FP31" s="17"/>
      <c r="FQ31" s="17"/>
      <c r="FR31" s="17"/>
      <c r="FS31" s="17"/>
      <c r="FT31" s="17"/>
      <c r="FU31" s="17"/>
      <c r="FV31" s="17"/>
      <c r="FW31" s="17"/>
      <c r="FX31" s="17"/>
      <c r="FY31" s="17"/>
      <c r="FZ31" s="17"/>
      <c r="GA31" s="17"/>
      <c r="GB31" s="17"/>
      <c r="GC31" s="17"/>
      <c r="GD31" s="17"/>
      <c r="GE31" s="17"/>
      <c r="GF31" s="17"/>
      <c r="GG31" s="17"/>
      <c r="GH31" s="17"/>
      <c r="GI31" s="17"/>
      <c r="GJ31" s="17"/>
      <c r="GK31" s="17"/>
      <c r="GL31" s="17"/>
      <c r="GM31" s="17"/>
      <c r="GN31" s="17"/>
      <c r="GO31" s="17"/>
      <c r="GP31" s="17"/>
      <c r="GQ31" s="17"/>
      <c r="GR31" s="17"/>
      <c r="GS31" s="17"/>
      <c r="GT31" s="45">
        <v>25000</v>
      </c>
      <c r="GU31" s="45"/>
      <c r="GV31" s="45"/>
      <c r="GW31" s="17"/>
      <c r="GX31" s="17"/>
      <c r="GY31" s="17"/>
      <c r="GZ31" s="17"/>
      <c r="HA31" s="17"/>
      <c r="HB31" s="17"/>
      <c r="HC31" s="17"/>
      <c r="HD31" s="17"/>
      <c r="HE31" s="17"/>
      <c r="HF31" s="17"/>
      <c r="HG31" s="17"/>
      <c r="HH31" s="17"/>
      <c r="HI31" s="17"/>
      <c r="HJ31" s="17"/>
      <c r="HK31" s="17"/>
      <c r="HL31" s="17"/>
      <c r="HM31" s="17"/>
      <c r="HN31" s="17"/>
      <c r="HO31" s="17"/>
      <c r="HP31" s="16">
        <f>'2021-2022 mjcc'!M34</f>
        <v>25000</v>
      </c>
      <c r="HQ31" s="16">
        <f t="shared" si="7"/>
        <v>25000</v>
      </c>
      <c r="HR31" s="17"/>
      <c r="HS31" s="17"/>
      <c r="HT31" s="17"/>
      <c r="HU31" s="17"/>
      <c r="HV31" s="17"/>
      <c r="HW31" s="17"/>
      <c r="HX31" s="17"/>
      <c r="HY31" s="17"/>
      <c r="HZ31" s="17"/>
      <c r="IA31" s="17"/>
      <c r="IB31" s="17"/>
      <c r="IC31" s="17"/>
      <c r="ID31" s="17"/>
      <c r="IE31" s="17"/>
      <c r="IF31" s="17"/>
      <c r="IG31" s="17"/>
      <c r="IH31" s="17"/>
      <c r="II31" s="17"/>
      <c r="IJ31" s="17"/>
      <c r="IK31" s="17"/>
      <c r="IL31" s="17"/>
      <c r="IM31" s="17"/>
      <c r="IN31" s="17"/>
      <c r="IO31" s="17"/>
      <c r="IP31" s="17"/>
      <c r="IQ31" s="17"/>
      <c r="IR31" s="17"/>
      <c r="IS31" s="17"/>
      <c r="IT31" s="17"/>
      <c r="IU31" s="17"/>
      <c r="IV31" s="17"/>
      <c r="IW31" s="45">
        <v>25000</v>
      </c>
      <c r="IX31" s="45"/>
      <c r="IY31" s="45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</row>
    <row r="32" spans="1:278" s="105" customFormat="1" ht="24" customHeight="1">
      <c r="A32" s="103">
        <f>'2021-2022 mjcc'!D35</f>
        <v>1068</v>
      </c>
      <c r="B32" s="103"/>
      <c r="C32" s="32" t="str">
        <f>'2021-2022 mjcc'!F35</f>
        <v xml:space="preserve"> Ժողովրդագրական վիճակի բարելավում </v>
      </c>
      <c r="D32" s="32">
        <f>SUM(D33:D36)</f>
        <v>14455919.5</v>
      </c>
      <c r="E32" s="32">
        <f t="shared" ref="E32:DG32" si="37">SUM(E33:E36)</f>
        <v>14455919.5</v>
      </c>
      <c r="F32" s="32">
        <f t="shared" ref="F32:BF32" si="38">SUM(F33:F36)</f>
        <v>0</v>
      </c>
      <c r="G32" s="32">
        <f t="shared" si="38"/>
        <v>0</v>
      </c>
      <c r="H32" s="32">
        <f t="shared" si="38"/>
        <v>0</v>
      </c>
      <c r="I32" s="32">
        <f t="shared" si="38"/>
        <v>0</v>
      </c>
      <c r="J32" s="32">
        <f t="shared" si="38"/>
        <v>0</v>
      </c>
      <c r="K32" s="32">
        <f t="shared" si="38"/>
        <v>0</v>
      </c>
      <c r="L32" s="32">
        <f t="shared" si="38"/>
        <v>12140.4</v>
      </c>
      <c r="M32" s="32">
        <f t="shared" si="38"/>
        <v>0</v>
      </c>
      <c r="N32" s="32">
        <f t="shared" si="38"/>
        <v>0</v>
      </c>
      <c r="O32" s="32">
        <f t="shared" si="38"/>
        <v>0</v>
      </c>
      <c r="P32" s="32">
        <f t="shared" si="38"/>
        <v>0</v>
      </c>
      <c r="Q32" s="32">
        <f t="shared" si="38"/>
        <v>0</v>
      </c>
      <c r="R32" s="32">
        <f t="shared" si="38"/>
        <v>0</v>
      </c>
      <c r="S32" s="32">
        <f t="shared" si="38"/>
        <v>0</v>
      </c>
      <c r="T32" s="32">
        <f t="shared" si="38"/>
        <v>0</v>
      </c>
      <c r="U32" s="32">
        <f t="shared" si="38"/>
        <v>0</v>
      </c>
      <c r="V32" s="32">
        <f t="shared" si="38"/>
        <v>0</v>
      </c>
      <c r="W32" s="32">
        <f t="shared" si="38"/>
        <v>0</v>
      </c>
      <c r="X32" s="32">
        <f t="shared" si="38"/>
        <v>0</v>
      </c>
      <c r="Y32" s="32">
        <f t="shared" si="38"/>
        <v>0</v>
      </c>
      <c r="Z32" s="32">
        <f t="shared" si="38"/>
        <v>0</v>
      </c>
      <c r="AA32" s="32">
        <f t="shared" si="38"/>
        <v>0</v>
      </c>
      <c r="AB32" s="32">
        <f t="shared" si="38"/>
        <v>0</v>
      </c>
      <c r="AC32" s="32">
        <f t="shared" si="38"/>
        <v>0</v>
      </c>
      <c r="AD32" s="32">
        <f t="shared" si="38"/>
        <v>0</v>
      </c>
      <c r="AE32" s="32">
        <f t="shared" si="38"/>
        <v>0</v>
      </c>
      <c r="AF32" s="32">
        <f t="shared" si="38"/>
        <v>0</v>
      </c>
      <c r="AG32" s="32">
        <f t="shared" si="38"/>
        <v>0</v>
      </c>
      <c r="AH32" s="32">
        <f t="shared" si="38"/>
        <v>0</v>
      </c>
      <c r="AI32" s="32">
        <f t="shared" si="38"/>
        <v>0</v>
      </c>
      <c r="AJ32" s="32">
        <f t="shared" si="38"/>
        <v>0</v>
      </c>
      <c r="AK32" s="32">
        <f t="shared" si="38"/>
        <v>0</v>
      </c>
      <c r="AL32" s="32">
        <f t="shared" si="38"/>
        <v>0</v>
      </c>
      <c r="AM32" s="32">
        <f t="shared" si="38"/>
        <v>0</v>
      </c>
      <c r="AN32" s="32">
        <f t="shared" si="38"/>
        <v>0</v>
      </c>
      <c r="AO32" s="32">
        <f t="shared" si="38"/>
        <v>0</v>
      </c>
      <c r="AP32" s="32">
        <f t="shared" si="38"/>
        <v>2728612</v>
      </c>
      <c r="AQ32" s="32">
        <f t="shared" si="38"/>
        <v>11715167.1</v>
      </c>
      <c r="AR32" s="32">
        <f t="shared" si="38"/>
        <v>0</v>
      </c>
      <c r="AS32" s="32">
        <f t="shared" si="38"/>
        <v>0</v>
      </c>
      <c r="AT32" s="32">
        <f t="shared" si="38"/>
        <v>0</v>
      </c>
      <c r="AU32" s="32">
        <f t="shared" si="38"/>
        <v>0</v>
      </c>
      <c r="AV32" s="32">
        <f t="shared" si="38"/>
        <v>0</v>
      </c>
      <c r="AW32" s="32">
        <f t="shared" si="38"/>
        <v>0</v>
      </c>
      <c r="AX32" s="32">
        <f t="shared" si="38"/>
        <v>0</v>
      </c>
      <c r="AY32" s="32">
        <f t="shared" si="38"/>
        <v>0</v>
      </c>
      <c r="AZ32" s="32">
        <f t="shared" si="38"/>
        <v>0</v>
      </c>
      <c r="BA32" s="32">
        <f t="shared" si="38"/>
        <v>0</v>
      </c>
      <c r="BB32" s="32">
        <f t="shared" si="38"/>
        <v>0</v>
      </c>
      <c r="BC32" s="32">
        <f t="shared" si="38"/>
        <v>0</v>
      </c>
      <c r="BD32" s="32">
        <f t="shared" si="38"/>
        <v>0</v>
      </c>
      <c r="BE32" s="32">
        <f t="shared" si="38"/>
        <v>0</v>
      </c>
      <c r="BF32" s="32">
        <f t="shared" si="38"/>
        <v>0</v>
      </c>
      <c r="BG32" s="32">
        <f t="shared" si="37"/>
        <v>18385936.699999999</v>
      </c>
      <c r="BH32" s="32">
        <f t="shared" si="37"/>
        <v>18033097.699999999</v>
      </c>
      <c r="BI32" s="32">
        <f t="shared" si="37"/>
        <v>0</v>
      </c>
      <c r="BJ32" s="32">
        <f t="shared" si="37"/>
        <v>0</v>
      </c>
      <c r="BK32" s="32">
        <f t="shared" si="37"/>
        <v>0</v>
      </c>
      <c r="BL32" s="32">
        <f t="shared" si="37"/>
        <v>0</v>
      </c>
      <c r="BM32" s="32">
        <f t="shared" si="37"/>
        <v>0</v>
      </c>
      <c r="BN32" s="32">
        <f t="shared" si="37"/>
        <v>0</v>
      </c>
      <c r="BO32" s="32">
        <f t="shared" si="37"/>
        <v>10056.700000000001</v>
      </c>
      <c r="BP32" s="32">
        <f t="shared" si="37"/>
        <v>0</v>
      </c>
      <c r="BQ32" s="32">
        <f t="shared" si="37"/>
        <v>0</v>
      </c>
      <c r="BR32" s="32">
        <f t="shared" si="37"/>
        <v>0</v>
      </c>
      <c r="BS32" s="32">
        <f t="shared" si="37"/>
        <v>0</v>
      </c>
      <c r="BT32" s="32">
        <f t="shared" si="37"/>
        <v>0</v>
      </c>
      <c r="BU32" s="32">
        <f t="shared" ref="BU32:CO32" si="39">SUM(BU33:BU36)</f>
        <v>0</v>
      </c>
      <c r="BV32" s="32">
        <f t="shared" si="39"/>
        <v>0</v>
      </c>
      <c r="BW32" s="32">
        <f t="shared" si="39"/>
        <v>0</v>
      </c>
      <c r="BX32" s="32">
        <f t="shared" si="39"/>
        <v>0</v>
      </c>
      <c r="BY32" s="32">
        <f t="shared" si="39"/>
        <v>0</v>
      </c>
      <c r="BZ32" s="32">
        <f t="shared" si="39"/>
        <v>0</v>
      </c>
      <c r="CA32" s="32">
        <f t="shared" si="39"/>
        <v>0</v>
      </c>
      <c r="CB32" s="32">
        <f t="shared" si="39"/>
        <v>0</v>
      </c>
      <c r="CC32" s="32">
        <f t="shared" si="39"/>
        <v>0</v>
      </c>
      <c r="CD32" s="32">
        <f t="shared" si="39"/>
        <v>0</v>
      </c>
      <c r="CE32" s="32">
        <f t="shared" si="39"/>
        <v>0</v>
      </c>
      <c r="CF32" s="32">
        <f t="shared" si="39"/>
        <v>0</v>
      </c>
      <c r="CG32" s="32">
        <f t="shared" si="39"/>
        <v>0</v>
      </c>
      <c r="CH32" s="32">
        <f t="shared" si="39"/>
        <v>0</v>
      </c>
      <c r="CI32" s="32">
        <f t="shared" si="39"/>
        <v>0</v>
      </c>
      <c r="CJ32" s="32">
        <f t="shared" si="39"/>
        <v>0</v>
      </c>
      <c r="CK32" s="32">
        <f t="shared" si="39"/>
        <v>0</v>
      </c>
      <c r="CL32" s="32">
        <f t="shared" si="39"/>
        <v>0</v>
      </c>
      <c r="CM32" s="32">
        <f t="shared" si="39"/>
        <v>0</v>
      </c>
      <c r="CN32" s="32">
        <f t="shared" si="39"/>
        <v>0</v>
      </c>
      <c r="CO32" s="32">
        <f t="shared" si="39"/>
        <v>0</v>
      </c>
      <c r="CP32" s="32">
        <f t="shared" si="37"/>
        <v>0</v>
      </c>
      <c r="CQ32" s="32">
        <f t="shared" si="37"/>
        <v>0</v>
      </c>
      <c r="CR32" s="32">
        <f t="shared" si="37"/>
        <v>0</v>
      </c>
      <c r="CS32" s="32">
        <f t="shared" si="37"/>
        <v>3740931</v>
      </c>
      <c r="CT32" s="32">
        <f t="shared" si="37"/>
        <v>13755350</v>
      </c>
      <c r="CU32" s="32">
        <f t="shared" si="37"/>
        <v>0</v>
      </c>
      <c r="CV32" s="32">
        <f t="shared" si="37"/>
        <v>0</v>
      </c>
      <c r="CW32" s="32">
        <f t="shared" si="37"/>
        <v>0</v>
      </c>
      <c r="CX32" s="32">
        <f t="shared" si="37"/>
        <v>0</v>
      </c>
      <c r="CY32" s="32">
        <f t="shared" si="37"/>
        <v>526760</v>
      </c>
      <c r="CZ32" s="32">
        <f t="shared" si="37"/>
        <v>0</v>
      </c>
      <c r="DA32" s="32">
        <f t="shared" si="37"/>
        <v>0</v>
      </c>
      <c r="DB32" s="32">
        <f t="shared" si="37"/>
        <v>0</v>
      </c>
      <c r="DC32" s="32">
        <f t="shared" si="37"/>
        <v>0</v>
      </c>
      <c r="DD32" s="32">
        <f t="shared" si="37"/>
        <v>0</v>
      </c>
      <c r="DE32" s="32">
        <f t="shared" si="37"/>
        <v>0</v>
      </c>
      <c r="DF32" s="32">
        <f t="shared" si="37"/>
        <v>0</v>
      </c>
      <c r="DG32" s="32">
        <f t="shared" si="37"/>
        <v>0</v>
      </c>
      <c r="DH32" s="32">
        <f t="shared" ref="DH32:GN32" si="40">SUM(DH33:DH36)</f>
        <v>0</v>
      </c>
      <c r="DI32" s="32">
        <f t="shared" si="40"/>
        <v>0</v>
      </c>
      <c r="DJ32" s="32">
        <f t="shared" si="40"/>
        <v>26513535.300000001</v>
      </c>
      <c r="DK32" s="32">
        <f t="shared" si="40"/>
        <v>26513535.300000001</v>
      </c>
      <c r="DL32" s="32">
        <f t="shared" si="40"/>
        <v>0</v>
      </c>
      <c r="DM32" s="32">
        <f t="shared" si="40"/>
        <v>0</v>
      </c>
      <c r="DN32" s="32">
        <f t="shared" si="40"/>
        <v>0</v>
      </c>
      <c r="DO32" s="32">
        <f t="shared" si="40"/>
        <v>0</v>
      </c>
      <c r="DP32" s="32">
        <f t="shared" si="40"/>
        <v>0</v>
      </c>
      <c r="DQ32" s="32">
        <f t="shared" si="40"/>
        <v>0</v>
      </c>
      <c r="DR32" s="32">
        <f t="shared" si="40"/>
        <v>10261.299999999999</v>
      </c>
      <c r="DS32" s="32">
        <f t="shared" si="40"/>
        <v>0</v>
      </c>
      <c r="DT32" s="32">
        <f t="shared" si="40"/>
        <v>0</v>
      </c>
      <c r="DU32" s="32">
        <f t="shared" si="40"/>
        <v>0</v>
      </c>
      <c r="DV32" s="32">
        <f t="shared" si="40"/>
        <v>0</v>
      </c>
      <c r="DW32" s="32">
        <f t="shared" si="40"/>
        <v>0</v>
      </c>
      <c r="DX32" s="32">
        <f t="shared" si="40"/>
        <v>0</v>
      </c>
      <c r="DY32" s="32">
        <f t="shared" si="40"/>
        <v>0</v>
      </c>
      <c r="DZ32" s="32">
        <f t="shared" si="40"/>
        <v>0</v>
      </c>
      <c r="EA32" s="32">
        <f t="shared" si="40"/>
        <v>0</v>
      </c>
      <c r="EB32" s="32">
        <f t="shared" si="40"/>
        <v>0</v>
      </c>
      <c r="EC32" s="32">
        <f t="shared" si="40"/>
        <v>0</v>
      </c>
      <c r="ED32" s="32">
        <f t="shared" si="40"/>
        <v>0</v>
      </c>
      <c r="EE32" s="32">
        <f t="shared" si="40"/>
        <v>0</v>
      </c>
      <c r="EF32" s="32">
        <f t="shared" si="40"/>
        <v>0</v>
      </c>
      <c r="EG32" s="32">
        <f t="shared" si="40"/>
        <v>0</v>
      </c>
      <c r="EH32" s="32">
        <f t="shared" si="40"/>
        <v>0</v>
      </c>
      <c r="EI32" s="32">
        <f t="shared" si="40"/>
        <v>0</v>
      </c>
      <c r="EJ32" s="32">
        <f t="shared" si="40"/>
        <v>0</v>
      </c>
      <c r="EK32" s="32">
        <f t="shared" si="40"/>
        <v>0</v>
      </c>
      <c r="EL32" s="32">
        <f t="shared" si="40"/>
        <v>0</v>
      </c>
      <c r="EM32" s="32">
        <f t="shared" si="40"/>
        <v>0</v>
      </c>
      <c r="EN32" s="32">
        <f t="shared" si="40"/>
        <v>0</v>
      </c>
      <c r="EO32" s="32">
        <f t="shared" si="40"/>
        <v>0</v>
      </c>
      <c r="EP32" s="32">
        <f t="shared" si="40"/>
        <v>0</v>
      </c>
      <c r="EQ32" s="32">
        <f t="shared" si="40"/>
        <v>0</v>
      </c>
      <c r="ER32" s="32">
        <f t="shared" si="40"/>
        <v>0</v>
      </c>
      <c r="ES32" s="32">
        <f t="shared" si="40"/>
        <v>0</v>
      </c>
      <c r="ET32" s="32">
        <f t="shared" si="40"/>
        <v>0</v>
      </c>
      <c r="EU32" s="32">
        <f t="shared" si="40"/>
        <v>0</v>
      </c>
      <c r="EV32" s="32">
        <f t="shared" si="40"/>
        <v>8551074</v>
      </c>
      <c r="EW32" s="32">
        <f t="shared" si="40"/>
        <v>16852200</v>
      </c>
      <c r="EX32" s="32">
        <f t="shared" si="40"/>
        <v>0</v>
      </c>
      <c r="EY32" s="32">
        <f t="shared" si="40"/>
        <v>0</v>
      </c>
      <c r="EZ32" s="32">
        <f t="shared" si="40"/>
        <v>0</v>
      </c>
      <c r="FA32" s="32">
        <f t="shared" si="40"/>
        <v>0</v>
      </c>
      <c r="FB32" s="32">
        <f t="shared" si="40"/>
        <v>1100000</v>
      </c>
      <c r="FC32" s="32">
        <f t="shared" si="40"/>
        <v>0</v>
      </c>
      <c r="FD32" s="32">
        <f t="shared" si="40"/>
        <v>0</v>
      </c>
      <c r="FE32" s="32">
        <f t="shared" si="40"/>
        <v>0</v>
      </c>
      <c r="FF32" s="32">
        <f t="shared" si="40"/>
        <v>0</v>
      </c>
      <c r="FG32" s="32">
        <f t="shared" si="40"/>
        <v>0</v>
      </c>
      <c r="FH32" s="32">
        <f t="shared" si="40"/>
        <v>0</v>
      </c>
      <c r="FI32" s="32">
        <f t="shared" si="40"/>
        <v>0</v>
      </c>
      <c r="FJ32" s="32">
        <f t="shared" si="40"/>
        <v>0</v>
      </c>
      <c r="FK32" s="32">
        <f t="shared" ref="FK32:FL32" si="41">SUM(FK33:FK36)</f>
        <v>0</v>
      </c>
      <c r="FL32" s="32">
        <f t="shared" si="41"/>
        <v>0</v>
      </c>
      <c r="FM32" s="32">
        <f t="shared" si="40"/>
        <v>31724167.100000001</v>
      </c>
      <c r="FN32" s="32">
        <f t="shared" si="40"/>
        <v>31724167.100000001</v>
      </c>
      <c r="FO32" s="32">
        <f t="shared" si="40"/>
        <v>0</v>
      </c>
      <c r="FP32" s="32">
        <f t="shared" si="40"/>
        <v>0</v>
      </c>
      <c r="FQ32" s="32">
        <f t="shared" si="40"/>
        <v>0</v>
      </c>
      <c r="FR32" s="32">
        <f t="shared" si="40"/>
        <v>0</v>
      </c>
      <c r="FS32" s="32">
        <f t="shared" si="40"/>
        <v>0</v>
      </c>
      <c r="FT32" s="32">
        <f t="shared" si="40"/>
        <v>0</v>
      </c>
      <c r="FU32" s="32">
        <f t="shared" si="40"/>
        <v>6882.5</v>
      </c>
      <c r="FV32" s="32">
        <f t="shared" si="40"/>
        <v>0</v>
      </c>
      <c r="FW32" s="32">
        <f t="shared" si="40"/>
        <v>0</v>
      </c>
      <c r="FX32" s="32">
        <f t="shared" si="40"/>
        <v>0</v>
      </c>
      <c r="FY32" s="32">
        <f t="shared" si="40"/>
        <v>0</v>
      </c>
      <c r="FZ32" s="32">
        <f t="shared" si="40"/>
        <v>0</v>
      </c>
      <c r="GA32" s="32">
        <f t="shared" si="40"/>
        <v>0</v>
      </c>
      <c r="GB32" s="32">
        <f t="shared" si="40"/>
        <v>0</v>
      </c>
      <c r="GC32" s="32">
        <f t="shared" si="40"/>
        <v>0</v>
      </c>
      <c r="GD32" s="32">
        <f t="shared" si="40"/>
        <v>0</v>
      </c>
      <c r="GE32" s="32">
        <f t="shared" si="40"/>
        <v>0</v>
      </c>
      <c r="GF32" s="32">
        <f t="shared" si="40"/>
        <v>0</v>
      </c>
      <c r="GG32" s="32">
        <f t="shared" si="40"/>
        <v>0</v>
      </c>
      <c r="GH32" s="32">
        <f t="shared" si="40"/>
        <v>0</v>
      </c>
      <c r="GI32" s="32">
        <f t="shared" si="40"/>
        <v>0</v>
      </c>
      <c r="GJ32" s="32">
        <f t="shared" si="40"/>
        <v>0</v>
      </c>
      <c r="GK32" s="32">
        <f t="shared" si="40"/>
        <v>0</v>
      </c>
      <c r="GL32" s="32">
        <f t="shared" si="40"/>
        <v>0</v>
      </c>
      <c r="GM32" s="32">
        <f t="shared" si="40"/>
        <v>0</v>
      </c>
      <c r="GN32" s="32">
        <f t="shared" si="40"/>
        <v>0</v>
      </c>
      <c r="GO32" s="32">
        <f t="shared" ref="GO32:HO32" si="42">SUM(GO33:GO36)</f>
        <v>0</v>
      </c>
      <c r="GP32" s="32">
        <f t="shared" si="42"/>
        <v>0</v>
      </c>
      <c r="GQ32" s="32">
        <f t="shared" si="42"/>
        <v>0</v>
      </c>
      <c r="GR32" s="32">
        <f t="shared" si="42"/>
        <v>0</v>
      </c>
      <c r="GS32" s="32">
        <f t="shared" si="42"/>
        <v>0</v>
      </c>
      <c r="GT32" s="32">
        <f t="shared" si="42"/>
        <v>0</v>
      </c>
      <c r="GU32" s="32">
        <f t="shared" si="42"/>
        <v>0</v>
      </c>
      <c r="GV32" s="32">
        <f t="shared" si="42"/>
        <v>0</v>
      </c>
      <c r="GW32" s="32">
        <f t="shared" si="42"/>
        <v>0</v>
      </c>
      <c r="GX32" s="32">
        <f t="shared" si="42"/>
        <v>0</v>
      </c>
      <c r="GY32" s="32">
        <f t="shared" si="42"/>
        <v>13765084.6</v>
      </c>
      <c r="GZ32" s="32">
        <f t="shared" si="42"/>
        <v>16852200</v>
      </c>
      <c r="HA32" s="32">
        <f t="shared" si="42"/>
        <v>0</v>
      </c>
      <c r="HB32" s="32">
        <f t="shared" si="42"/>
        <v>0</v>
      </c>
      <c r="HC32" s="32">
        <f t="shared" si="42"/>
        <v>0</v>
      </c>
      <c r="HD32" s="32">
        <f t="shared" si="42"/>
        <v>0</v>
      </c>
      <c r="HE32" s="32">
        <f t="shared" si="42"/>
        <v>1100000</v>
      </c>
      <c r="HF32" s="32">
        <f t="shared" si="42"/>
        <v>0</v>
      </c>
      <c r="HG32" s="32">
        <f t="shared" si="42"/>
        <v>0</v>
      </c>
      <c r="HH32" s="32">
        <f t="shared" si="42"/>
        <v>0</v>
      </c>
      <c r="HI32" s="32">
        <f t="shared" si="42"/>
        <v>0</v>
      </c>
      <c r="HJ32" s="32">
        <f t="shared" si="42"/>
        <v>0</v>
      </c>
      <c r="HK32" s="32">
        <f t="shared" si="42"/>
        <v>0</v>
      </c>
      <c r="HL32" s="32">
        <f t="shared" si="42"/>
        <v>0</v>
      </c>
      <c r="HM32" s="32">
        <f t="shared" si="42"/>
        <v>0</v>
      </c>
      <c r="HN32" s="32">
        <f t="shared" si="42"/>
        <v>0</v>
      </c>
      <c r="HO32" s="32">
        <f t="shared" si="42"/>
        <v>0</v>
      </c>
      <c r="HP32" s="32">
        <f t="shared" ref="HP32:IZ32" si="43">SUM(HP33:HP36)</f>
        <v>33383396.100000001</v>
      </c>
      <c r="HQ32" s="32">
        <f t="shared" si="43"/>
        <v>33383396.100000001</v>
      </c>
      <c r="HR32" s="32">
        <f t="shared" si="43"/>
        <v>0</v>
      </c>
      <c r="HS32" s="32">
        <f t="shared" si="43"/>
        <v>0</v>
      </c>
      <c r="HT32" s="32">
        <f t="shared" si="43"/>
        <v>0</v>
      </c>
      <c r="HU32" s="32">
        <f t="shared" si="43"/>
        <v>0</v>
      </c>
      <c r="HV32" s="32">
        <f t="shared" si="43"/>
        <v>0</v>
      </c>
      <c r="HW32" s="32">
        <f t="shared" si="43"/>
        <v>0</v>
      </c>
      <c r="HX32" s="32">
        <f t="shared" si="43"/>
        <v>4936.3999999999996</v>
      </c>
      <c r="HY32" s="32">
        <f t="shared" si="43"/>
        <v>0</v>
      </c>
      <c r="HZ32" s="32">
        <f t="shared" si="43"/>
        <v>0</v>
      </c>
      <c r="IA32" s="32">
        <f t="shared" si="43"/>
        <v>0</v>
      </c>
      <c r="IB32" s="32">
        <f t="shared" si="43"/>
        <v>0</v>
      </c>
      <c r="IC32" s="32">
        <f t="shared" si="43"/>
        <v>0</v>
      </c>
      <c r="ID32" s="32">
        <f t="shared" si="43"/>
        <v>0</v>
      </c>
      <c r="IE32" s="32">
        <f t="shared" si="43"/>
        <v>0</v>
      </c>
      <c r="IF32" s="32">
        <f t="shared" si="43"/>
        <v>0</v>
      </c>
      <c r="IG32" s="32">
        <f t="shared" si="43"/>
        <v>0</v>
      </c>
      <c r="IH32" s="32">
        <f t="shared" si="43"/>
        <v>0</v>
      </c>
      <c r="II32" s="32">
        <f t="shared" si="43"/>
        <v>0</v>
      </c>
      <c r="IJ32" s="32">
        <f t="shared" si="43"/>
        <v>0</v>
      </c>
      <c r="IK32" s="32">
        <f t="shared" si="43"/>
        <v>0</v>
      </c>
      <c r="IL32" s="32">
        <f t="shared" si="43"/>
        <v>0</v>
      </c>
      <c r="IM32" s="32">
        <f t="shared" si="43"/>
        <v>0</v>
      </c>
      <c r="IN32" s="32">
        <f t="shared" si="43"/>
        <v>0</v>
      </c>
      <c r="IO32" s="32">
        <f t="shared" si="43"/>
        <v>0</v>
      </c>
      <c r="IP32" s="32">
        <f t="shared" si="43"/>
        <v>0</v>
      </c>
      <c r="IQ32" s="32">
        <f t="shared" si="43"/>
        <v>0</v>
      </c>
      <c r="IR32" s="32">
        <f t="shared" si="43"/>
        <v>0</v>
      </c>
      <c r="IS32" s="32">
        <f t="shared" si="43"/>
        <v>0</v>
      </c>
      <c r="IT32" s="32">
        <f t="shared" si="43"/>
        <v>0</v>
      </c>
      <c r="IU32" s="32">
        <f t="shared" si="43"/>
        <v>0</v>
      </c>
      <c r="IV32" s="32">
        <f t="shared" si="43"/>
        <v>0</v>
      </c>
      <c r="IW32" s="32">
        <f t="shared" si="43"/>
        <v>0</v>
      </c>
      <c r="IX32" s="32">
        <f t="shared" si="43"/>
        <v>0</v>
      </c>
      <c r="IY32" s="32">
        <f t="shared" si="43"/>
        <v>0</v>
      </c>
      <c r="IZ32" s="32">
        <f t="shared" si="43"/>
        <v>0</v>
      </c>
      <c r="JA32" s="32">
        <f t="shared" ref="JA32:JR32" si="44">SUM(JA33:JA36)</f>
        <v>0</v>
      </c>
      <c r="JB32" s="32">
        <f t="shared" si="44"/>
        <v>15426259.699999999</v>
      </c>
      <c r="JC32" s="32">
        <f t="shared" si="44"/>
        <v>16852200</v>
      </c>
      <c r="JD32" s="32">
        <f t="shared" si="44"/>
        <v>0</v>
      </c>
      <c r="JE32" s="32">
        <f t="shared" si="44"/>
        <v>0</v>
      </c>
      <c r="JF32" s="32">
        <f t="shared" si="44"/>
        <v>0</v>
      </c>
      <c r="JG32" s="32">
        <f t="shared" si="44"/>
        <v>0</v>
      </c>
      <c r="JH32" s="32">
        <f t="shared" si="44"/>
        <v>1100000</v>
      </c>
      <c r="JI32" s="32">
        <f t="shared" si="44"/>
        <v>0</v>
      </c>
      <c r="JJ32" s="32">
        <f t="shared" si="44"/>
        <v>0</v>
      </c>
      <c r="JK32" s="32">
        <f t="shared" si="44"/>
        <v>0</v>
      </c>
      <c r="JL32" s="32">
        <f t="shared" si="44"/>
        <v>0</v>
      </c>
      <c r="JM32" s="32">
        <f t="shared" si="44"/>
        <v>0</v>
      </c>
      <c r="JN32" s="32">
        <f t="shared" si="44"/>
        <v>0</v>
      </c>
      <c r="JO32" s="32">
        <f t="shared" si="44"/>
        <v>0</v>
      </c>
      <c r="JP32" s="32">
        <f t="shared" si="44"/>
        <v>0</v>
      </c>
      <c r="JQ32" s="32">
        <f t="shared" si="44"/>
        <v>0</v>
      </c>
      <c r="JR32" s="32">
        <f t="shared" si="44"/>
        <v>0</v>
      </c>
    </row>
    <row r="33" spans="1:278" ht="25.5">
      <c r="A33" s="42"/>
      <c r="B33" s="42" t="str">
        <f>'2021-2022 mjcc'!E36</f>
        <v xml:space="preserve"> 11001</v>
      </c>
      <c r="C33" s="28" t="str">
        <f>'2021-2022 mjcc'!F36</f>
        <v xml:space="preserve"> Մինչև 2 տարեկան երեխայի խնամքի նպաստի տրամադրման ապահովում</v>
      </c>
      <c r="D33" s="28">
        <f>'2021-2022 mjcc'!H36</f>
        <v>12140.4</v>
      </c>
      <c r="E33" s="28">
        <f>SUM(F33:BF33)</f>
        <v>12140.4</v>
      </c>
      <c r="F33" s="17"/>
      <c r="G33" s="17"/>
      <c r="H33" s="17"/>
      <c r="I33" s="17"/>
      <c r="J33" s="17"/>
      <c r="K33" s="17"/>
      <c r="L33" s="45">
        <v>12140.4</v>
      </c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6">
        <f>'2021-2022 mjcc'!J36</f>
        <v>10056.700000000001</v>
      </c>
      <c r="BH33" s="16">
        <f t="shared" si="6"/>
        <v>10056.700000000001</v>
      </c>
      <c r="BI33" s="17"/>
      <c r="BJ33" s="17"/>
      <c r="BK33" s="17"/>
      <c r="BL33" s="17"/>
      <c r="BM33" s="17"/>
      <c r="BN33" s="17"/>
      <c r="BO33" s="45">
        <v>10056.700000000001</v>
      </c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6">
        <f>'2021-2022 mjcc'!K36</f>
        <v>10261.299999999999</v>
      </c>
      <c r="DK33" s="16">
        <f>SUM(DL33:FL33)</f>
        <v>10261.299999999999</v>
      </c>
      <c r="DL33" s="17"/>
      <c r="DM33" s="17"/>
      <c r="DN33" s="17"/>
      <c r="DO33" s="17"/>
      <c r="DP33" s="17"/>
      <c r="DQ33" s="17"/>
      <c r="DR33" s="45">
        <v>10261.299999999999</v>
      </c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  <c r="FF33" s="17"/>
      <c r="FG33" s="17"/>
      <c r="FH33" s="17"/>
      <c r="FI33" s="17"/>
      <c r="FJ33" s="17"/>
      <c r="FK33" s="17"/>
      <c r="FL33" s="17"/>
      <c r="FM33" s="16">
        <f>'2021-2022 mjcc'!L36</f>
        <v>6882.5</v>
      </c>
      <c r="FN33" s="16">
        <f>SUM(FO33:HO33)</f>
        <v>6882.5</v>
      </c>
      <c r="FO33" s="17"/>
      <c r="FP33" s="17"/>
      <c r="FQ33" s="17"/>
      <c r="FR33" s="17"/>
      <c r="FS33" s="17"/>
      <c r="FT33" s="17"/>
      <c r="FU33" s="45">
        <v>6882.5</v>
      </c>
      <c r="FV33" s="17"/>
      <c r="FW33" s="17"/>
      <c r="FX33" s="17"/>
      <c r="FY33" s="17"/>
      <c r="FZ33" s="17"/>
      <c r="GA33" s="17"/>
      <c r="GB33" s="17"/>
      <c r="GC33" s="17"/>
      <c r="GD33" s="17"/>
      <c r="GE33" s="17"/>
      <c r="GF33" s="17"/>
      <c r="GG33" s="17"/>
      <c r="GH33" s="17"/>
      <c r="GI33" s="17"/>
      <c r="GJ33" s="17"/>
      <c r="GK33" s="17"/>
      <c r="GL33" s="17"/>
      <c r="GM33" s="17"/>
      <c r="GN33" s="17"/>
      <c r="GO33" s="17"/>
      <c r="GP33" s="17"/>
      <c r="GQ33" s="17"/>
      <c r="GR33" s="17"/>
      <c r="GS33" s="17"/>
      <c r="GT33" s="17"/>
      <c r="GU33" s="17"/>
      <c r="GV33" s="17"/>
      <c r="GW33" s="17"/>
      <c r="GX33" s="17"/>
      <c r="GY33" s="17"/>
      <c r="GZ33" s="17"/>
      <c r="HA33" s="17"/>
      <c r="HB33" s="17"/>
      <c r="HC33" s="17"/>
      <c r="HD33" s="17"/>
      <c r="HE33" s="17"/>
      <c r="HF33" s="17"/>
      <c r="HG33" s="17"/>
      <c r="HH33" s="17"/>
      <c r="HI33" s="17"/>
      <c r="HJ33" s="17"/>
      <c r="HK33" s="17"/>
      <c r="HL33" s="17"/>
      <c r="HM33" s="17"/>
      <c r="HN33" s="17"/>
      <c r="HO33" s="17"/>
      <c r="HP33" s="16">
        <f>'2021-2022 mjcc'!M36</f>
        <v>4936.3999999999996</v>
      </c>
      <c r="HQ33" s="16">
        <f t="shared" si="7"/>
        <v>4936.3999999999996</v>
      </c>
      <c r="HR33" s="17"/>
      <c r="HS33" s="17"/>
      <c r="HT33" s="17"/>
      <c r="HU33" s="17"/>
      <c r="HV33" s="17"/>
      <c r="HW33" s="17"/>
      <c r="HX33" s="45">
        <v>4936.3999999999996</v>
      </c>
      <c r="HY33" s="17"/>
      <c r="HZ33" s="17"/>
      <c r="IA33" s="17"/>
      <c r="IB33" s="17"/>
      <c r="IC33" s="17"/>
      <c r="ID33" s="17"/>
      <c r="IE33" s="17"/>
      <c r="IF33" s="17"/>
      <c r="IG33" s="17"/>
      <c r="IH33" s="17"/>
      <c r="II33" s="17"/>
      <c r="IJ33" s="17"/>
      <c r="IK33" s="17"/>
      <c r="IL33" s="17"/>
      <c r="IM33" s="17"/>
      <c r="IN33" s="17"/>
      <c r="IO33" s="17"/>
      <c r="IP33" s="17"/>
      <c r="IQ33" s="17"/>
      <c r="IR33" s="17"/>
      <c r="IS33" s="17"/>
      <c r="IT33" s="17"/>
      <c r="IU33" s="17"/>
      <c r="IV33" s="17"/>
      <c r="IW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</row>
    <row r="34" spans="1:278">
      <c r="A34" s="42"/>
      <c r="B34" s="42" t="str">
        <f>'2021-2022 mjcc'!E37</f>
        <v xml:space="preserve"> 12001</v>
      </c>
      <c r="C34" s="28" t="str">
        <f>'2021-2022 mjcc'!F37</f>
        <v xml:space="preserve"> Մինչև 2 տարեկան երեխայի խնամքի նպաստ</v>
      </c>
      <c r="D34" s="28">
        <f>'2021-2022 mjcc'!H37</f>
        <v>2728612</v>
      </c>
      <c r="E34" s="28">
        <f>SUM(F34:BF34)</f>
        <v>2728612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45">
        <v>2728612</v>
      </c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6">
        <f>'2021-2022 mjcc'!J37</f>
        <v>3740880</v>
      </c>
      <c r="BH34" s="16">
        <f t="shared" si="6"/>
        <v>3740931</v>
      </c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45">
        <v>3740931</v>
      </c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6">
        <f>'2021-2022 mjcc'!K37</f>
        <v>8551074</v>
      </c>
      <c r="DK34" s="16">
        <f>SUM(DL34:FL34)</f>
        <v>8551074</v>
      </c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45">
        <v>8551074</v>
      </c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6">
        <f>'2021-2022 mjcc'!L37</f>
        <v>13765084.6</v>
      </c>
      <c r="FN34" s="16">
        <f>SUM(FO34:HO34)</f>
        <v>13765084.6</v>
      </c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7"/>
      <c r="GS34" s="17"/>
      <c r="GT34" s="17"/>
      <c r="GU34" s="17"/>
      <c r="GV34" s="17"/>
      <c r="GW34" s="17"/>
      <c r="GX34" s="17"/>
      <c r="GY34" s="45">
        <v>13765084.6</v>
      </c>
      <c r="GZ34" s="17"/>
      <c r="HA34" s="17"/>
      <c r="HB34" s="17"/>
      <c r="HC34" s="17"/>
      <c r="HD34" s="17"/>
      <c r="HE34" s="17"/>
      <c r="HF34" s="17"/>
      <c r="HG34" s="17"/>
      <c r="HH34" s="17"/>
      <c r="HI34" s="17"/>
      <c r="HJ34" s="17"/>
      <c r="HK34" s="17"/>
      <c r="HL34" s="17"/>
      <c r="HM34" s="17"/>
      <c r="HN34" s="17"/>
      <c r="HO34" s="17"/>
      <c r="HP34" s="16">
        <f>'2021-2022 mjcc'!M37</f>
        <v>15426259.699999999</v>
      </c>
      <c r="HQ34" s="16">
        <f t="shared" si="7"/>
        <v>15426259.699999999</v>
      </c>
      <c r="HR34" s="17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  <c r="IF34" s="17"/>
      <c r="IG34" s="17"/>
      <c r="IH34" s="17"/>
      <c r="II34" s="17"/>
      <c r="IJ34" s="17"/>
      <c r="IK34" s="17"/>
      <c r="IL34" s="17"/>
      <c r="IM34" s="17"/>
      <c r="IN34" s="17"/>
      <c r="IO34" s="17"/>
      <c r="IP34" s="17"/>
      <c r="IQ34" s="17"/>
      <c r="IR34" s="17"/>
      <c r="IS34" s="17"/>
      <c r="IT34" s="17"/>
      <c r="IU34" s="17"/>
      <c r="IV34" s="17"/>
      <c r="IW34" s="17"/>
      <c r="IX34" s="17"/>
      <c r="IY34" s="17"/>
      <c r="IZ34" s="17"/>
      <c r="JA34" s="17"/>
      <c r="JB34" s="45">
        <v>15426259.699999999</v>
      </c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</row>
    <row r="35" spans="1:278" ht="14.25">
      <c r="A35" s="42"/>
      <c r="B35" s="42" t="str">
        <f>'2021-2022 mjcc'!E38</f>
        <v xml:space="preserve"> 12002</v>
      </c>
      <c r="C35" s="28" t="str">
        <f>'2021-2022 mjcc'!F38</f>
        <v xml:space="preserve"> Երեխայի ծննդյան միանվագ նպաստ</v>
      </c>
      <c r="D35" s="28">
        <f>'2021-2022 mjcc'!H38</f>
        <v>11715167.1</v>
      </c>
      <c r="E35" s="28">
        <f>SUM(F35:BF35)</f>
        <v>11715167.1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45">
        <v>11715167.1</v>
      </c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6">
        <f>'2021-2022 mjcc'!J38</f>
        <v>14109000</v>
      </c>
      <c r="BH35" s="16">
        <f t="shared" si="6"/>
        <v>13755350</v>
      </c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45">
        <v>13755350</v>
      </c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6">
        <f>'2021-2022 mjcc'!K38</f>
        <v>16852200</v>
      </c>
      <c r="DK35" s="2">
        <f>SUM(DL35:FL35)</f>
        <v>16852200</v>
      </c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45">
        <v>16852200</v>
      </c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6">
        <f>'2021-2022 mjcc'!L38</f>
        <v>16852200</v>
      </c>
      <c r="FN35" s="2">
        <f>SUM(FO35:HO35)</f>
        <v>16852200</v>
      </c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45">
        <v>16852200</v>
      </c>
      <c r="HA35" s="17"/>
      <c r="HB35" s="17"/>
      <c r="HC35" s="17"/>
      <c r="HD35" s="17"/>
      <c r="HE35" s="17"/>
      <c r="HF35" s="17"/>
      <c r="HG35" s="17"/>
      <c r="HH35" s="17"/>
      <c r="HI35" s="17"/>
      <c r="HJ35" s="17"/>
      <c r="HK35" s="17"/>
      <c r="HL35" s="17"/>
      <c r="HM35" s="17"/>
      <c r="HN35" s="17"/>
      <c r="HO35" s="17"/>
      <c r="HP35" s="16">
        <f>'2021-2022 mjcc'!M38</f>
        <v>16852200</v>
      </c>
      <c r="HQ35" s="16">
        <f t="shared" si="7"/>
        <v>16852200</v>
      </c>
      <c r="HR35" s="17"/>
      <c r="HS35" s="17"/>
      <c r="HT35" s="17"/>
      <c r="HU35" s="17"/>
      <c r="HV35" s="17"/>
      <c r="HW35" s="17"/>
      <c r="HX35" s="17"/>
      <c r="HY35" s="17"/>
      <c r="HZ35" s="17"/>
      <c r="IA35" s="17"/>
      <c r="IB35" s="17"/>
      <c r="IC35" s="17"/>
      <c r="ID35" s="17"/>
      <c r="IE35" s="17"/>
      <c r="IF35" s="17"/>
      <c r="IG35" s="17"/>
      <c r="IH35" s="17"/>
      <c r="II35" s="17"/>
      <c r="IJ35" s="17"/>
      <c r="IK35" s="17"/>
      <c r="IL35" s="17"/>
      <c r="IM35" s="17"/>
      <c r="IN35" s="17"/>
      <c r="IO35" s="17"/>
      <c r="IP35" s="17"/>
      <c r="IQ35" s="17"/>
      <c r="IR35" s="17"/>
      <c r="IS35" s="17"/>
      <c r="IT35" s="17"/>
      <c r="IU35" s="17"/>
      <c r="IV35" s="17"/>
      <c r="IW35" s="17"/>
      <c r="IX35" s="17"/>
      <c r="IY35" s="17"/>
      <c r="IZ35" s="17"/>
      <c r="JA35" s="17"/>
      <c r="JB35" s="17"/>
      <c r="JC35" s="45">
        <v>16852200</v>
      </c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</row>
    <row r="36" spans="1:278" ht="25.5">
      <c r="A36" s="48"/>
      <c r="B36" s="48" t="str">
        <f>'2021-2022 mjcc'!E39</f>
        <v xml:space="preserve"> 12003</v>
      </c>
      <c r="C36" s="49" t="str">
        <f>'2021-2022 mjcc'!F39</f>
        <v>Երիտասարդ և երեխա ունեցող ընտանիքների բնակարանային ապահովման աջակցություն</v>
      </c>
      <c r="D36" s="28">
        <f>'2021-2022 mjcc'!H39</f>
        <v>0</v>
      </c>
      <c r="E36" s="49">
        <f>SUM(F36:BF36)</f>
        <v>0</v>
      </c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45">
        <v>0</v>
      </c>
      <c r="AW36" s="45"/>
      <c r="AX36" s="17"/>
      <c r="AY36" s="17"/>
      <c r="AZ36" s="17"/>
      <c r="BA36" s="17"/>
      <c r="BB36" s="17"/>
      <c r="BC36" s="17"/>
      <c r="BD36" s="17"/>
      <c r="BE36" s="17"/>
      <c r="BF36" s="17"/>
      <c r="BG36" s="16">
        <f>'2021-2022 mjcc'!J39</f>
        <v>526000</v>
      </c>
      <c r="BH36" s="16">
        <f t="shared" si="6"/>
        <v>526760</v>
      </c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45">
        <v>526760</v>
      </c>
      <c r="CZ36" s="45"/>
      <c r="DA36" s="17"/>
      <c r="DB36" s="17"/>
      <c r="DC36" s="17"/>
      <c r="DD36" s="17"/>
      <c r="DE36" s="17"/>
      <c r="DF36" s="17"/>
      <c r="DG36" s="17"/>
      <c r="DH36" s="17"/>
      <c r="DI36" s="17"/>
      <c r="DJ36" s="16">
        <f>'2021-2022 mjcc'!K39</f>
        <v>1100000</v>
      </c>
      <c r="DK36" s="16">
        <f>SUM(DL36:FL36)</f>
        <v>1100000</v>
      </c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45">
        <v>1100000</v>
      </c>
      <c r="FC36" s="45"/>
      <c r="FD36" s="17"/>
      <c r="FE36" s="17"/>
      <c r="FF36" s="17"/>
      <c r="FG36" s="17"/>
      <c r="FH36" s="17"/>
      <c r="FI36" s="17"/>
      <c r="FJ36" s="17"/>
      <c r="FK36" s="17"/>
      <c r="FL36" s="17"/>
      <c r="FM36" s="16">
        <f>'2021-2022 mjcc'!L39</f>
        <v>1100000</v>
      </c>
      <c r="FN36" s="16">
        <f>SUM(FO36:HO36)</f>
        <v>1100000</v>
      </c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7"/>
      <c r="GS36" s="17"/>
      <c r="GT36" s="17"/>
      <c r="GU36" s="17"/>
      <c r="GV36" s="17"/>
      <c r="GW36" s="17"/>
      <c r="GX36" s="17"/>
      <c r="GY36" s="17"/>
      <c r="GZ36" s="17"/>
      <c r="HA36" s="17"/>
      <c r="HB36" s="17"/>
      <c r="HC36" s="17"/>
      <c r="HD36" s="17"/>
      <c r="HE36" s="45">
        <v>1100000</v>
      </c>
      <c r="HF36" s="45"/>
      <c r="HG36" s="17"/>
      <c r="HH36" s="17"/>
      <c r="HI36" s="17"/>
      <c r="HJ36" s="17"/>
      <c r="HK36" s="17"/>
      <c r="HL36" s="17"/>
      <c r="HM36" s="17"/>
      <c r="HN36" s="17"/>
      <c r="HO36" s="17"/>
      <c r="HP36" s="16">
        <f>'2021-2022 mjcc'!M39</f>
        <v>1100000</v>
      </c>
      <c r="HQ36" s="16">
        <f t="shared" si="7"/>
        <v>1100000</v>
      </c>
      <c r="HR36" s="17"/>
      <c r="HS36" s="17"/>
      <c r="HT36" s="17"/>
      <c r="HU36" s="17"/>
      <c r="HV36" s="17"/>
      <c r="HW36" s="17"/>
      <c r="HX36" s="17"/>
      <c r="HY36" s="17"/>
      <c r="HZ36" s="17"/>
      <c r="IA36" s="17"/>
      <c r="IB36" s="17"/>
      <c r="IC36" s="17"/>
      <c r="ID36" s="17"/>
      <c r="IE36" s="17"/>
      <c r="IF36" s="17"/>
      <c r="IG36" s="17"/>
      <c r="IH36" s="17"/>
      <c r="II36" s="17"/>
      <c r="IJ36" s="17"/>
      <c r="IK36" s="17"/>
      <c r="IL36" s="17"/>
      <c r="IM36" s="17"/>
      <c r="IN36" s="17"/>
      <c r="IO36" s="17"/>
      <c r="IP36" s="17"/>
      <c r="IQ36" s="17"/>
      <c r="IR36" s="17"/>
      <c r="IS36" s="17"/>
      <c r="IT36" s="17"/>
      <c r="IU36" s="17"/>
      <c r="IV36" s="17"/>
      <c r="IW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45">
        <v>1100000</v>
      </c>
      <c r="JI36" s="45"/>
      <c r="JJ36" s="17"/>
      <c r="JK36" s="17"/>
      <c r="JL36" s="17"/>
      <c r="JM36" s="17"/>
      <c r="JN36" s="17"/>
      <c r="JO36" s="17"/>
      <c r="JP36" s="17"/>
      <c r="JQ36" s="17"/>
      <c r="JR36" s="17"/>
    </row>
    <row r="37" spans="1:278" s="105" customFormat="1" ht="28.5">
      <c r="A37" s="103">
        <f>'2021-2022 mjcc'!D40</f>
        <v>1082</v>
      </c>
      <c r="B37" s="103"/>
      <c r="C37" s="32" t="str">
        <f>'2021-2022 mjcc'!F40</f>
        <v xml:space="preserve"> Սոցիալական աջակցություն անաշխատունակության դեպքում </v>
      </c>
      <c r="D37" s="32">
        <f>SUM(D38:D41)</f>
        <v>12328523.370000001</v>
      </c>
      <c r="E37" s="32">
        <f t="shared" ref="E37:DG37" si="45">SUM(E38:E41)</f>
        <v>12328523.5</v>
      </c>
      <c r="F37" s="32">
        <f t="shared" ref="F37:BF37" si="46">SUM(F38:F41)</f>
        <v>0</v>
      </c>
      <c r="G37" s="32">
        <f t="shared" si="46"/>
        <v>0</v>
      </c>
      <c r="H37" s="32">
        <f t="shared" si="46"/>
        <v>0</v>
      </c>
      <c r="I37" s="32">
        <f t="shared" si="46"/>
        <v>0</v>
      </c>
      <c r="J37" s="32">
        <f t="shared" si="46"/>
        <v>0</v>
      </c>
      <c r="K37" s="32">
        <f t="shared" si="46"/>
        <v>0</v>
      </c>
      <c r="L37" s="32">
        <f t="shared" si="46"/>
        <v>0</v>
      </c>
      <c r="M37" s="32">
        <f t="shared" si="46"/>
        <v>0</v>
      </c>
      <c r="N37" s="32">
        <f t="shared" si="46"/>
        <v>0</v>
      </c>
      <c r="O37" s="32">
        <f t="shared" si="46"/>
        <v>0</v>
      </c>
      <c r="P37" s="32">
        <f t="shared" si="46"/>
        <v>0</v>
      </c>
      <c r="Q37" s="32">
        <f t="shared" si="46"/>
        <v>0</v>
      </c>
      <c r="R37" s="32">
        <f t="shared" si="46"/>
        <v>0</v>
      </c>
      <c r="S37" s="32">
        <f t="shared" si="46"/>
        <v>981.1</v>
      </c>
      <c r="T37" s="32">
        <f t="shared" si="46"/>
        <v>0</v>
      </c>
      <c r="U37" s="32">
        <f t="shared" si="46"/>
        <v>0</v>
      </c>
      <c r="V37" s="32">
        <f t="shared" si="46"/>
        <v>0</v>
      </c>
      <c r="W37" s="32">
        <f t="shared" si="46"/>
        <v>0</v>
      </c>
      <c r="X37" s="32">
        <f t="shared" si="46"/>
        <v>0</v>
      </c>
      <c r="Y37" s="32">
        <f t="shared" si="46"/>
        <v>0</v>
      </c>
      <c r="Z37" s="32">
        <f t="shared" si="46"/>
        <v>0</v>
      </c>
      <c r="AA37" s="32">
        <f t="shared" si="46"/>
        <v>0</v>
      </c>
      <c r="AB37" s="32">
        <f t="shared" si="46"/>
        <v>0</v>
      </c>
      <c r="AC37" s="32">
        <f t="shared" si="46"/>
        <v>0</v>
      </c>
      <c r="AD37" s="32">
        <f t="shared" si="46"/>
        <v>0</v>
      </c>
      <c r="AE37" s="32">
        <f t="shared" si="46"/>
        <v>0</v>
      </c>
      <c r="AF37" s="32">
        <f t="shared" si="46"/>
        <v>0</v>
      </c>
      <c r="AG37" s="32">
        <f t="shared" si="46"/>
        <v>0</v>
      </c>
      <c r="AH37" s="32">
        <f t="shared" si="46"/>
        <v>0</v>
      </c>
      <c r="AI37" s="32">
        <f t="shared" si="46"/>
        <v>0</v>
      </c>
      <c r="AJ37" s="32">
        <f t="shared" si="46"/>
        <v>0</v>
      </c>
      <c r="AK37" s="32">
        <f t="shared" si="46"/>
        <v>0</v>
      </c>
      <c r="AL37" s="32">
        <f t="shared" si="46"/>
        <v>0</v>
      </c>
      <c r="AM37" s="32">
        <f t="shared" si="46"/>
        <v>0</v>
      </c>
      <c r="AN37" s="32">
        <f t="shared" si="46"/>
        <v>0</v>
      </c>
      <c r="AO37" s="32">
        <f t="shared" si="46"/>
        <v>2776438</v>
      </c>
      <c r="AP37" s="32">
        <f t="shared" si="46"/>
        <v>9480824.8000000007</v>
      </c>
      <c r="AQ37" s="32">
        <f t="shared" si="46"/>
        <v>0</v>
      </c>
      <c r="AR37" s="32">
        <f t="shared" si="46"/>
        <v>0</v>
      </c>
      <c r="AS37" s="32">
        <f t="shared" si="46"/>
        <v>0</v>
      </c>
      <c r="AT37" s="32">
        <f t="shared" si="46"/>
        <v>0</v>
      </c>
      <c r="AU37" s="32">
        <f t="shared" si="46"/>
        <v>0</v>
      </c>
      <c r="AV37" s="32">
        <f t="shared" si="46"/>
        <v>70279.600000000006</v>
      </c>
      <c r="AW37" s="32">
        <f t="shared" si="46"/>
        <v>0</v>
      </c>
      <c r="AX37" s="32">
        <f t="shared" si="46"/>
        <v>0</v>
      </c>
      <c r="AY37" s="32">
        <f t="shared" si="46"/>
        <v>0</v>
      </c>
      <c r="AZ37" s="32">
        <f t="shared" si="46"/>
        <v>0</v>
      </c>
      <c r="BA37" s="32">
        <f t="shared" si="46"/>
        <v>0</v>
      </c>
      <c r="BB37" s="32">
        <f t="shared" si="46"/>
        <v>0</v>
      </c>
      <c r="BC37" s="32">
        <f t="shared" si="46"/>
        <v>0</v>
      </c>
      <c r="BD37" s="32">
        <f t="shared" si="46"/>
        <v>0</v>
      </c>
      <c r="BE37" s="32">
        <f t="shared" si="46"/>
        <v>0</v>
      </c>
      <c r="BF37" s="32">
        <f t="shared" si="46"/>
        <v>0</v>
      </c>
      <c r="BG37" s="32">
        <f t="shared" si="45"/>
        <v>14042934.32</v>
      </c>
      <c r="BH37" s="32">
        <f t="shared" si="45"/>
        <v>9997028.1999999993</v>
      </c>
      <c r="BI37" s="32">
        <f t="shared" si="45"/>
        <v>0</v>
      </c>
      <c r="BJ37" s="32">
        <f t="shared" si="45"/>
        <v>0</v>
      </c>
      <c r="BK37" s="32">
        <f t="shared" si="45"/>
        <v>0</v>
      </c>
      <c r="BL37" s="32">
        <f t="shared" si="45"/>
        <v>0</v>
      </c>
      <c r="BM37" s="32">
        <f t="shared" si="45"/>
        <v>0</v>
      </c>
      <c r="BN37" s="32">
        <f t="shared" si="45"/>
        <v>0</v>
      </c>
      <c r="BO37" s="32">
        <f t="shared" si="45"/>
        <v>0</v>
      </c>
      <c r="BP37" s="32">
        <f t="shared" si="45"/>
        <v>0</v>
      </c>
      <c r="BQ37" s="32">
        <f t="shared" si="45"/>
        <v>0</v>
      </c>
      <c r="BR37" s="32">
        <f t="shared" si="45"/>
        <v>0</v>
      </c>
      <c r="BS37" s="32">
        <f t="shared" si="45"/>
        <v>0</v>
      </c>
      <c r="BT37" s="32">
        <f t="shared" si="45"/>
        <v>0</v>
      </c>
      <c r="BU37" s="32">
        <f t="shared" ref="BU37:CO37" si="47">SUM(BU38:BU41)</f>
        <v>0</v>
      </c>
      <c r="BV37" s="32">
        <f t="shared" si="47"/>
        <v>3325</v>
      </c>
      <c r="BW37" s="32">
        <f t="shared" si="47"/>
        <v>0</v>
      </c>
      <c r="BX37" s="32">
        <f t="shared" si="47"/>
        <v>0</v>
      </c>
      <c r="BY37" s="32">
        <f t="shared" si="47"/>
        <v>0</v>
      </c>
      <c r="BZ37" s="32">
        <f t="shared" si="47"/>
        <v>0</v>
      </c>
      <c r="CA37" s="32">
        <f t="shared" si="47"/>
        <v>0</v>
      </c>
      <c r="CB37" s="32">
        <f t="shared" si="47"/>
        <v>0</v>
      </c>
      <c r="CC37" s="32">
        <f t="shared" si="47"/>
        <v>0</v>
      </c>
      <c r="CD37" s="32">
        <f t="shared" si="47"/>
        <v>0</v>
      </c>
      <c r="CE37" s="32">
        <f t="shared" si="47"/>
        <v>0</v>
      </c>
      <c r="CF37" s="32">
        <f t="shared" si="47"/>
        <v>0</v>
      </c>
      <c r="CG37" s="32">
        <f t="shared" si="47"/>
        <v>0</v>
      </c>
      <c r="CH37" s="32">
        <f t="shared" si="47"/>
        <v>0</v>
      </c>
      <c r="CI37" s="32">
        <f t="shared" si="47"/>
        <v>0</v>
      </c>
      <c r="CJ37" s="32">
        <f t="shared" si="47"/>
        <v>0</v>
      </c>
      <c r="CK37" s="32">
        <f t="shared" si="47"/>
        <v>0</v>
      </c>
      <c r="CL37" s="32">
        <f t="shared" si="47"/>
        <v>0</v>
      </c>
      <c r="CM37" s="32">
        <f t="shared" si="47"/>
        <v>0</v>
      </c>
      <c r="CN37" s="32">
        <f t="shared" si="47"/>
        <v>0</v>
      </c>
      <c r="CO37" s="32">
        <f t="shared" si="47"/>
        <v>0</v>
      </c>
      <c r="CP37" s="32">
        <f t="shared" si="45"/>
        <v>0</v>
      </c>
      <c r="CQ37" s="32">
        <f t="shared" si="45"/>
        <v>0</v>
      </c>
      <c r="CR37" s="32">
        <f t="shared" si="45"/>
        <v>1643056.1</v>
      </c>
      <c r="CS37" s="32">
        <f t="shared" si="45"/>
        <v>8268255.5999999996</v>
      </c>
      <c r="CT37" s="32">
        <f t="shared" si="45"/>
        <v>0</v>
      </c>
      <c r="CU37" s="32">
        <f t="shared" si="45"/>
        <v>0</v>
      </c>
      <c r="CV37" s="32">
        <f t="shared" si="45"/>
        <v>0</v>
      </c>
      <c r="CW37" s="32">
        <f t="shared" si="45"/>
        <v>0</v>
      </c>
      <c r="CX37" s="32">
        <f t="shared" si="45"/>
        <v>0</v>
      </c>
      <c r="CY37" s="32">
        <f t="shared" si="45"/>
        <v>82391.5</v>
      </c>
      <c r="CZ37" s="32">
        <f t="shared" si="45"/>
        <v>0</v>
      </c>
      <c r="DA37" s="32">
        <f t="shared" si="45"/>
        <v>0</v>
      </c>
      <c r="DB37" s="32">
        <f t="shared" si="45"/>
        <v>0</v>
      </c>
      <c r="DC37" s="32">
        <f t="shared" si="45"/>
        <v>0</v>
      </c>
      <c r="DD37" s="32">
        <f t="shared" si="45"/>
        <v>0</v>
      </c>
      <c r="DE37" s="32">
        <f t="shared" si="45"/>
        <v>0</v>
      </c>
      <c r="DF37" s="32">
        <f t="shared" si="45"/>
        <v>0</v>
      </c>
      <c r="DG37" s="32">
        <f t="shared" si="45"/>
        <v>0</v>
      </c>
      <c r="DH37" s="32">
        <f t="shared" ref="DH37:GN37" si="48">SUM(DH38:DH41)</f>
        <v>0</v>
      </c>
      <c r="DI37" s="32">
        <f t="shared" si="48"/>
        <v>0</v>
      </c>
      <c r="DJ37" s="32">
        <f t="shared" si="48"/>
        <v>14338899.300000001</v>
      </c>
      <c r="DK37" s="32">
        <f t="shared" si="48"/>
        <v>14338899.300000001</v>
      </c>
      <c r="DL37" s="32">
        <f t="shared" si="48"/>
        <v>0</v>
      </c>
      <c r="DM37" s="32">
        <f t="shared" si="48"/>
        <v>0</v>
      </c>
      <c r="DN37" s="32">
        <f t="shared" si="48"/>
        <v>0</v>
      </c>
      <c r="DO37" s="32">
        <f t="shared" si="48"/>
        <v>0</v>
      </c>
      <c r="DP37" s="32">
        <f t="shared" si="48"/>
        <v>0</v>
      </c>
      <c r="DQ37" s="32">
        <f t="shared" si="48"/>
        <v>0</v>
      </c>
      <c r="DR37" s="32">
        <f t="shared" si="48"/>
        <v>0</v>
      </c>
      <c r="DS37" s="32">
        <f t="shared" si="48"/>
        <v>0</v>
      </c>
      <c r="DT37" s="32">
        <f t="shared" si="48"/>
        <v>0</v>
      </c>
      <c r="DU37" s="32">
        <f t="shared" si="48"/>
        <v>0</v>
      </c>
      <c r="DV37" s="32">
        <f t="shared" si="48"/>
        <v>0</v>
      </c>
      <c r="DW37" s="32">
        <f t="shared" si="48"/>
        <v>0</v>
      </c>
      <c r="DX37" s="32">
        <f t="shared" si="48"/>
        <v>0</v>
      </c>
      <c r="DY37" s="32">
        <f t="shared" si="48"/>
        <v>7980</v>
      </c>
      <c r="DZ37" s="32">
        <f t="shared" si="48"/>
        <v>0</v>
      </c>
      <c r="EA37" s="32">
        <f t="shared" si="48"/>
        <v>0</v>
      </c>
      <c r="EB37" s="32">
        <f t="shared" si="48"/>
        <v>0</v>
      </c>
      <c r="EC37" s="32">
        <f t="shared" si="48"/>
        <v>0</v>
      </c>
      <c r="ED37" s="32">
        <f t="shared" si="48"/>
        <v>0</v>
      </c>
      <c r="EE37" s="32">
        <f t="shared" si="48"/>
        <v>0</v>
      </c>
      <c r="EF37" s="32">
        <f t="shared" si="48"/>
        <v>0</v>
      </c>
      <c r="EG37" s="32">
        <f t="shared" si="48"/>
        <v>0</v>
      </c>
      <c r="EH37" s="32">
        <f t="shared" si="48"/>
        <v>0</v>
      </c>
      <c r="EI37" s="32">
        <f t="shared" si="48"/>
        <v>0</v>
      </c>
      <c r="EJ37" s="32">
        <f t="shared" si="48"/>
        <v>0</v>
      </c>
      <c r="EK37" s="32">
        <f t="shared" si="48"/>
        <v>0</v>
      </c>
      <c r="EL37" s="32">
        <f t="shared" si="48"/>
        <v>0</v>
      </c>
      <c r="EM37" s="32">
        <f t="shared" si="48"/>
        <v>0</v>
      </c>
      <c r="EN37" s="32">
        <f t="shared" si="48"/>
        <v>0</v>
      </c>
      <c r="EO37" s="32">
        <f t="shared" si="48"/>
        <v>0</v>
      </c>
      <c r="EP37" s="32">
        <f t="shared" si="48"/>
        <v>0</v>
      </c>
      <c r="EQ37" s="32">
        <f t="shared" si="48"/>
        <v>0</v>
      </c>
      <c r="ER37" s="32">
        <f t="shared" si="48"/>
        <v>0</v>
      </c>
      <c r="ES37" s="32">
        <f t="shared" si="48"/>
        <v>0</v>
      </c>
      <c r="ET37" s="32">
        <f t="shared" si="48"/>
        <v>0</v>
      </c>
      <c r="EU37" s="32">
        <f t="shared" si="48"/>
        <v>3037988.4</v>
      </c>
      <c r="EV37" s="32">
        <f t="shared" si="48"/>
        <v>11216847.1</v>
      </c>
      <c r="EW37" s="32">
        <f t="shared" si="48"/>
        <v>0</v>
      </c>
      <c r="EX37" s="32">
        <f t="shared" si="48"/>
        <v>0</v>
      </c>
      <c r="EY37" s="32">
        <f t="shared" si="48"/>
        <v>0</v>
      </c>
      <c r="EZ37" s="32">
        <f t="shared" si="48"/>
        <v>0</v>
      </c>
      <c r="FA37" s="32">
        <f t="shared" si="48"/>
        <v>0</v>
      </c>
      <c r="FB37" s="32">
        <f t="shared" si="48"/>
        <v>76083.8</v>
      </c>
      <c r="FC37" s="32">
        <f t="shared" si="48"/>
        <v>0</v>
      </c>
      <c r="FD37" s="32">
        <f t="shared" si="48"/>
        <v>0</v>
      </c>
      <c r="FE37" s="32">
        <f t="shared" si="48"/>
        <v>0</v>
      </c>
      <c r="FF37" s="32">
        <f t="shared" si="48"/>
        <v>0</v>
      </c>
      <c r="FG37" s="32">
        <f t="shared" si="48"/>
        <v>0</v>
      </c>
      <c r="FH37" s="32">
        <f t="shared" si="48"/>
        <v>0</v>
      </c>
      <c r="FI37" s="32">
        <f t="shared" si="48"/>
        <v>0</v>
      </c>
      <c r="FJ37" s="32">
        <f t="shared" si="48"/>
        <v>0</v>
      </c>
      <c r="FK37" s="32">
        <f t="shared" ref="FK37:FL37" si="49">SUM(FK38:FK41)</f>
        <v>0</v>
      </c>
      <c r="FL37" s="32">
        <f t="shared" si="49"/>
        <v>0</v>
      </c>
      <c r="FM37" s="32">
        <f t="shared" si="48"/>
        <v>14582853.9</v>
      </c>
      <c r="FN37" s="32">
        <f t="shared" si="48"/>
        <v>14582853.9</v>
      </c>
      <c r="FO37" s="32">
        <f t="shared" si="48"/>
        <v>0</v>
      </c>
      <c r="FP37" s="32">
        <f t="shared" si="48"/>
        <v>0</v>
      </c>
      <c r="FQ37" s="32">
        <f t="shared" si="48"/>
        <v>0</v>
      </c>
      <c r="FR37" s="32">
        <f t="shared" si="48"/>
        <v>0</v>
      </c>
      <c r="FS37" s="32">
        <f t="shared" si="48"/>
        <v>0</v>
      </c>
      <c r="FT37" s="32">
        <f t="shared" si="48"/>
        <v>0</v>
      </c>
      <c r="FU37" s="32">
        <f t="shared" si="48"/>
        <v>0</v>
      </c>
      <c r="FV37" s="32">
        <f t="shared" si="48"/>
        <v>0</v>
      </c>
      <c r="FW37" s="32">
        <f t="shared" si="48"/>
        <v>0</v>
      </c>
      <c r="FX37" s="32">
        <f t="shared" si="48"/>
        <v>0</v>
      </c>
      <c r="FY37" s="32">
        <f t="shared" si="48"/>
        <v>0</v>
      </c>
      <c r="FZ37" s="32">
        <f t="shared" si="48"/>
        <v>0</v>
      </c>
      <c r="GA37" s="32">
        <f t="shared" si="48"/>
        <v>0</v>
      </c>
      <c r="GB37" s="32">
        <f t="shared" si="48"/>
        <v>7980</v>
      </c>
      <c r="GC37" s="32">
        <f t="shared" si="48"/>
        <v>0</v>
      </c>
      <c r="GD37" s="32">
        <f t="shared" si="48"/>
        <v>0</v>
      </c>
      <c r="GE37" s="32">
        <f t="shared" si="48"/>
        <v>0</v>
      </c>
      <c r="GF37" s="32">
        <f t="shared" si="48"/>
        <v>0</v>
      </c>
      <c r="GG37" s="32">
        <f t="shared" si="48"/>
        <v>0</v>
      </c>
      <c r="GH37" s="32">
        <f t="shared" si="48"/>
        <v>0</v>
      </c>
      <c r="GI37" s="32">
        <f t="shared" si="48"/>
        <v>0</v>
      </c>
      <c r="GJ37" s="32">
        <f t="shared" si="48"/>
        <v>0</v>
      </c>
      <c r="GK37" s="32">
        <f t="shared" si="48"/>
        <v>0</v>
      </c>
      <c r="GL37" s="32">
        <f t="shared" si="48"/>
        <v>0</v>
      </c>
      <c r="GM37" s="32">
        <f t="shared" si="48"/>
        <v>0</v>
      </c>
      <c r="GN37" s="32">
        <f t="shared" si="48"/>
        <v>0</v>
      </c>
      <c r="GO37" s="32">
        <f t="shared" ref="GO37:HO37" si="50">SUM(GO38:GO41)</f>
        <v>0</v>
      </c>
      <c r="GP37" s="32">
        <f t="shared" si="50"/>
        <v>0</v>
      </c>
      <c r="GQ37" s="32">
        <f t="shared" si="50"/>
        <v>0</v>
      </c>
      <c r="GR37" s="32">
        <f t="shared" si="50"/>
        <v>0</v>
      </c>
      <c r="GS37" s="32">
        <f t="shared" si="50"/>
        <v>0</v>
      </c>
      <c r="GT37" s="32">
        <f t="shared" si="50"/>
        <v>0</v>
      </c>
      <c r="GU37" s="32">
        <f t="shared" si="50"/>
        <v>0</v>
      </c>
      <c r="GV37" s="32">
        <f t="shared" si="50"/>
        <v>0</v>
      </c>
      <c r="GW37" s="32">
        <f t="shared" si="50"/>
        <v>0</v>
      </c>
      <c r="GX37" s="32">
        <f t="shared" si="50"/>
        <v>3037988.4</v>
      </c>
      <c r="GY37" s="32">
        <f t="shared" si="50"/>
        <v>11460801.699999999</v>
      </c>
      <c r="GZ37" s="32">
        <f t="shared" si="50"/>
        <v>0</v>
      </c>
      <c r="HA37" s="32">
        <f t="shared" si="50"/>
        <v>0</v>
      </c>
      <c r="HB37" s="32">
        <f t="shared" si="50"/>
        <v>0</v>
      </c>
      <c r="HC37" s="32">
        <f t="shared" si="50"/>
        <v>0</v>
      </c>
      <c r="HD37" s="32">
        <f t="shared" si="50"/>
        <v>0</v>
      </c>
      <c r="HE37" s="32">
        <f t="shared" si="50"/>
        <v>76083.8</v>
      </c>
      <c r="HF37" s="32">
        <f t="shared" si="50"/>
        <v>0</v>
      </c>
      <c r="HG37" s="32">
        <f t="shared" si="50"/>
        <v>0</v>
      </c>
      <c r="HH37" s="32">
        <f t="shared" si="50"/>
        <v>0</v>
      </c>
      <c r="HI37" s="32">
        <f t="shared" si="50"/>
        <v>0</v>
      </c>
      <c r="HJ37" s="32">
        <f t="shared" si="50"/>
        <v>0</v>
      </c>
      <c r="HK37" s="32">
        <f t="shared" si="50"/>
        <v>0</v>
      </c>
      <c r="HL37" s="32">
        <f t="shared" si="50"/>
        <v>0</v>
      </c>
      <c r="HM37" s="32">
        <f t="shared" si="50"/>
        <v>0</v>
      </c>
      <c r="HN37" s="32">
        <f t="shared" si="50"/>
        <v>0</v>
      </c>
      <c r="HO37" s="32">
        <f t="shared" si="50"/>
        <v>0</v>
      </c>
      <c r="HP37" s="32">
        <f t="shared" ref="HP37:IZ37" si="51">SUM(HP38:HP41)</f>
        <v>14833201.600000001</v>
      </c>
      <c r="HQ37" s="32">
        <f t="shared" si="51"/>
        <v>14833201.600000001</v>
      </c>
      <c r="HR37" s="32">
        <f t="shared" si="51"/>
        <v>0</v>
      </c>
      <c r="HS37" s="32">
        <f t="shared" si="51"/>
        <v>0</v>
      </c>
      <c r="HT37" s="32">
        <f t="shared" si="51"/>
        <v>0</v>
      </c>
      <c r="HU37" s="32">
        <f t="shared" si="51"/>
        <v>0</v>
      </c>
      <c r="HV37" s="32">
        <f t="shared" si="51"/>
        <v>0</v>
      </c>
      <c r="HW37" s="32">
        <f t="shared" si="51"/>
        <v>0</v>
      </c>
      <c r="HX37" s="32">
        <f t="shared" si="51"/>
        <v>0</v>
      </c>
      <c r="HY37" s="32">
        <f t="shared" si="51"/>
        <v>0</v>
      </c>
      <c r="HZ37" s="32">
        <f t="shared" si="51"/>
        <v>0</v>
      </c>
      <c r="IA37" s="32">
        <f t="shared" si="51"/>
        <v>0</v>
      </c>
      <c r="IB37" s="32">
        <f t="shared" si="51"/>
        <v>0</v>
      </c>
      <c r="IC37" s="32">
        <f t="shared" si="51"/>
        <v>0</v>
      </c>
      <c r="ID37" s="32">
        <f t="shared" si="51"/>
        <v>0</v>
      </c>
      <c r="IE37" s="32">
        <f t="shared" si="51"/>
        <v>7980</v>
      </c>
      <c r="IF37" s="32">
        <f t="shared" si="51"/>
        <v>0</v>
      </c>
      <c r="IG37" s="32">
        <f t="shared" si="51"/>
        <v>0</v>
      </c>
      <c r="IH37" s="32">
        <f t="shared" si="51"/>
        <v>0</v>
      </c>
      <c r="II37" s="32">
        <f t="shared" si="51"/>
        <v>0</v>
      </c>
      <c r="IJ37" s="32">
        <f t="shared" si="51"/>
        <v>0</v>
      </c>
      <c r="IK37" s="32">
        <f t="shared" si="51"/>
        <v>0</v>
      </c>
      <c r="IL37" s="32">
        <f t="shared" si="51"/>
        <v>0</v>
      </c>
      <c r="IM37" s="32">
        <f t="shared" si="51"/>
        <v>0</v>
      </c>
      <c r="IN37" s="32">
        <f t="shared" si="51"/>
        <v>0</v>
      </c>
      <c r="IO37" s="32">
        <f t="shared" si="51"/>
        <v>0</v>
      </c>
      <c r="IP37" s="32">
        <f t="shared" si="51"/>
        <v>0</v>
      </c>
      <c r="IQ37" s="32">
        <f t="shared" si="51"/>
        <v>0</v>
      </c>
      <c r="IR37" s="32">
        <f t="shared" si="51"/>
        <v>0</v>
      </c>
      <c r="IS37" s="32">
        <f t="shared" si="51"/>
        <v>0</v>
      </c>
      <c r="IT37" s="32">
        <f t="shared" si="51"/>
        <v>0</v>
      </c>
      <c r="IU37" s="32">
        <f t="shared" si="51"/>
        <v>0</v>
      </c>
      <c r="IV37" s="32">
        <f t="shared" si="51"/>
        <v>0</v>
      </c>
      <c r="IW37" s="32">
        <f t="shared" si="51"/>
        <v>0</v>
      </c>
      <c r="IX37" s="32">
        <f t="shared" si="51"/>
        <v>0</v>
      </c>
      <c r="IY37" s="32">
        <f t="shared" si="51"/>
        <v>0</v>
      </c>
      <c r="IZ37" s="32">
        <f t="shared" si="51"/>
        <v>0</v>
      </c>
      <c r="JA37" s="32">
        <f t="shared" ref="JA37:JR37" si="52">SUM(JA38:JA41)</f>
        <v>3037988.4</v>
      </c>
      <c r="JB37" s="32">
        <f t="shared" si="52"/>
        <v>11711149.4</v>
      </c>
      <c r="JC37" s="32">
        <f t="shared" si="52"/>
        <v>0</v>
      </c>
      <c r="JD37" s="32">
        <f t="shared" si="52"/>
        <v>0</v>
      </c>
      <c r="JE37" s="32">
        <f t="shared" si="52"/>
        <v>0</v>
      </c>
      <c r="JF37" s="32">
        <f t="shared" si="52"/>
        <v>0</v>
      </c>
      <c r="JG37" s="32">
        <f t="shared" si="52"/>
        <v>0</v>
      </c>
      <c r="JH37" s="32">
        <f t="shared" si="52"/>
        <v>76083.8</v>
      </c>
      <c r="JI37" s="32">
        <f t="shared" si="52"/>
        <v>0</v>
      </c>
      <c r="JJ37" s="32">
        <f t="shared" si="52"/>
        <v>0</v>
      </c>
      <c r="JK37" s="32">
        <f t="shared" si="52"/>
        <v>0</v>
      </c>
      <c r="JL37" s="32">
        <f t="shared" si="52"/>
        <v>0</v>
      </c>
      <c r="JM37" s="32">
        <f t="shared" si="52"/>
        <v>0</v>
      </c>
      <c r="JN37" s="32">
        <f t="shared" si="52"/>
        <v>0</v>
      </c>
      <c r="JO37" s="32">
        <f t="shared" si="52"/>
        <v>0</v>
      </c>
      <c r="JP37" s="32">
        <f t="shared" si="52"/>
        <v>0</v>
      </c>
      <c r="JQ37" s="32">
        <f t="shared" si="52"/>
        <v>0</v>
      </c>
      <c r="JR37" s="32">
        <f t="shared" si="52"/>
        <v>0</v>
      </c>
    </row>
    <row r="38" spans="1:278">
      <c r="A38" s="42"/>
      <c r="B38" s="42" t="str">
        <f>'2021-2022 mjcc'!E41</f>
        <v xml:space="preserve"> 11001</v>
      </c>
      <c r="C38" s="28" t="str">
        <f>'2021-2022 mjcc'!F41</f>
        <v xml:space="preserve"> Ժամանակավոր անաշխատունակության թերթիկների տպագրություն</v>
      </c>
      <c r="D38" s="28">
        <f>'2021-2022 mjcc'!H41</f>
        <v>981.09</v>
      </c>
      <c r="E38" s="28">
        <f>SUM(F38:BF38)</f>
        <v>981.1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45">
        <v>981.1</v>
      </c>
      <c r="T38" s="45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6">
        <f>'2021-2022 mjcc'!J41</f>
        <v>3300</v>
      </c>
      <c r="BH38" s="16">
        <f t="shared" si="6"/>
        <v>3325</v>
      </c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45">
        <v>3325</v>
      </c>
      <c r="BW38" s="45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6">
        <f>'2021-2022 mjcc'!K41</f>
        <v>7980</v>
      </c>
      <c r="DK38" s="16">
        <f>SUM(DL38:FL38)</f>
        <v>7980</v>
      </c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45">
        <v>7980</v>
      </c>
      <c r="DZ38" s="45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  <c r="FK38" s="17"/>
      <c r="FL38" s="17"/>
      <c r="FM38" s="16">
        <f>'2021-2022 mjcc'!L41</f>
        <v>7980</v>
      </c>
      <c r="FN38" s="16">
        <f>SUM(FO38:HO38)</f>
        <v>7980</v>
      </c>
      <c r="FO38" s="17"/>
      <c r="FP38" s="17"/>
      <c r="FQ38" s="17"/>
      <c r="FR38" s="17"/>
      <c r="FS38" s="17"/>
      <c r="FT38" s="17"/>
      <c r="FU38" s="17"/>
      <c r="FV38" s="17"/>
      <c r="FW38" s="17"/>
      <c r="FX38" s="17"/>
      <c r="FY38" s="17"/>
      <c r="FZ38" s="17"/>
      <c r="GA38" s="17"/>
      <c r="GB38" s="45">
        <v>7980</v>
      </c>
      <c r="GC38" s="45"/>
      <c r="GD38" s="17"/>
      <c r="GE38" s="17"/>
      <c r="GF38" s="17"/>
      <c r="GG38" s="17"/>
      <c r="GH38" s="17"/>
      <c r="GI38" s="17"/>
      <c r="GJ38" s="17"/>
      <c r="GK38" s="17"/>
      <c r="GL38" s="17"/>
      <c r="GM38" s="17"/>
      <c r="GN38" s="17"/>
      <c r="GO38" s="17"/>
      <c r="GP38" s="17"/>
      <c r="GQ38" s="17"/>
      <c r="GR38" s="17"/>
      <c r="GS38" s="17"/>
      <c r="GT38" s="17"/>
      <c r="GU38" s="17"/>
      <c r="GV38" s="17"/>
      <c r="GW38" s="17"/>
      <c r="GX38" s="17"/>
      <c r="GY38" s="17"/>
      <c r="GZ38" s="17"/>
      <c r="HA38" s="17"/>
      <c r="HB38" s="17"/>
      <c r="HC38" s="17"/>
      <c r="HD38" s="17"/>
      <c r="HE38" s="17"/>
      <c r="HF38" s="17"/>
      <c r="HG38" s="17"/>
      <c r="HH38" s="17"/>
      <c r="HI38" s="17"/>
      <c r="HJ38" s="17"/>
      <c r="HK38" s="17"/>
      <c r="HL38" s="17"/>
      <c r="HM38" s="17"/>
      <c r="HN38" s="17"/>
      <c r="HO38" s="17"/>
      <c r="HP38" s="16">
        <f>'2021-2022 mjcc'!M41</f>
        <v>7980</v>
      </c>
      <c r="HQ38" s="16">
        <f t="shared" si="7"/>
        <v>7980</v>
      </c>
      <c r="HR38" s="17"/>
      <c r="HS38" s="17"/>
      <c r="HT38" s="17"/>
      <c r="HU38" s="17"/>
      <c r="HV38" s="17"/>
      <c r="HW38" s="17"/>
      <c r="HX38" s="17"/>
      <c r="HY38" s="17"/>
      <c r="HZ38" s="17"/>
      <c r="IA38" s="17"/>
      <c r="IB38" s="17"/>
      <c r="IC38" s="17"/>
      <c r="ID38" s="17"/>
      <c r="IE38" s="45">
        <v>7980</v>
      </c>
      <c r="IF38" s="45"/>
      <c r="IG38" s="17"/>
      <c r="IH38" s="17"/>
      <c r="II38" s="17"/>
      <c r="IJ38" s="17"/>
      <c r="IK38" s="17"/>
      <c r="IL38" s="17"/>
      <c r="IM38" s="17"/>
      <c r="IN38" s="17"/>
      <c r="IO38" s="17"/>
      <c r="IP38" s="17"/>
      <c r="IQ38" s="17"/>
      <c r="IR38" s="17"/>
      <c r="IS38" s="17"/>
      <c r="IT38" s="17"/>
      <c r="IU38" s="17"/>
      <c r="IV38" s="17"/>
      <c r="IW38" s="17"/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</row>
    <row r="39" spans="1:278">
      <c r="A39" s="42"/>
      <c r="B39" s="42" t="str">
        <f>'2021-2022 mjcc'!E42</f>
        <v xml:space="preserve"> 12001</v>
      </c>
      <c r="C39" s="28" t="str">
        <f>'2021-2022 mjcc'!F42</f>
        <v xml:space="preserve"> Ժամանակավոր անաշխատունակության դեպքում նպաստ</v>
      </c>
      <c r="D39" s="28">
        <f>'2021-2022 mjcc'!H42</f>
        <v>2776437.97</v>
      </c>
      <c r="E39" s="28">
        <f>SUM(F39:BF39)</f>
        <v>2776438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45">
        <v>2776438</v>
      </c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6">
        <f>'2021-2022 mjcc'!J42</f>
        <v>2978420</v>
      </c>
      <c r="BH39" s="16">
        <f t="shared" si="6"/>
        <v>1643056.1</v>
      </c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45">
        <v>1643056.1</v>
      </c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6">
        <f>'2021-2022 mjcc'!K42</f>
        <v>3037988.4</v>
      </c>
      <c r="DK39" s="16">
        <f>SUM(DL39:FL39)</f>
        <v>3037988.4</v>
      </c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45">
        <v>3037988.4</v>
      </c>
      <c r="EV39" s="17"/>
      <c r="EW39" s="17"/>
      <c r="EX39" s="17"/>
      <c r="EY39" s="17"/>
      <c r="EZ39" s="17"/>
      <c r="FA39" s="17"/>
      <c r="FB39" s="17"/>
      <c r="FC39" s="17"/>
      <c r="FD39" s="17"/>
      <c r="FE39" s="17"/>
      <c r="FF39" s="17"/>
      <c r="FG39" s="17"/>
      <c r="FH39" s="17"/>
      <c r="FI39" s="17"/>
      <c r="FJ39" s="17"/>
      <c r="FK39" s="17"/>
      <c r="FL39" s="17"/>
      <c r="FM39" s="16">
        <f>'2021-2022 mjcc'!L42</f>
        <v>3037988.4</v>
      </c>
      <c r="FN39" s="16">
        <f>SUM(FO39:HO39)</f>
        <v>3037988.4</v>
      </c>
      <c r="FO39" s="17"/>
      <c r="FP39" s="17"/>
      <c r="FQ39" s="17"/>
      <c r="FR39" s="17"/>
      <c r="FS39" s="17"/>
      <c r="FT39" s="17"/>
      <c r="FU39" s="17"/>
      <c r="FV39" s="17"/>
      <c r="FW39" s="17"/>
      <c r="FX39" s="17"/>
      <c r="FY39" s="17"/>
      <c r="FZ39" s="17"/>
      <c r="GA39" s="17"/>
      <c r="GB39" s="17"/>
      <c r="GC39" s="17"/>
      <c r="GD39" s="17"/>
      <c r="GE39" s="17"/>
      <c r="GF39" s="17"/>
      <c r="GG39" s="17"/>
      <c r="GH39" s="17"/>
      <c r="GI39" s="17"/>
      <c r="GJ39" s="17"/>
      <c r="GK39" s="17"/>
      <c r="GL39" s="17"/>
      <c r="GM39" s="17"/>
      <c r="GN39" s="17"/>
      <c r="GO39" s="17"/>
      <c r="GP39" s="17"/>
      <c r="GQ39" s="17"/>
      <c r="GR39" s="17"/>
      <c r="GS39" s="17"/>
      <c r="GT39" s="17"/>
      <c r="GU39" s="17"/>
      <c r="GV39" s="17"/>
      <c r="GW39" s="17"/>
      <c r="GX39" s="45">
        <v>3037988.4</v>
      </c>
      <c r="GY39" s="17"/>
      <c r="GZ39" s="17"/>
      <c r="HA39" s="17"/>
      <c r="HB39" s="17"/>
      <c r="HC39" s="17"/>
      <c r="HD39" s="17"/>
      <c r="HE39" s="17"/>
      <c r="HF39" s="17"/>
      <c r="HG39" s="17"/>
      <c r="HH39" s="17"/>
      <c r="HI39" s="17"/>
      <c r="HJ39" s="17"/>
      <c r="HK39" s="17"/>
      <c r="HL39" s="17"/>
      <c r="HM39" s="17"/>
      <c r="HN39" s="17"/>
      <c r="HO39" s="17"/>
      <c r="HP39" s="16">
        <f>'2021-2022 mjcc'!M42</f>
        <v>3037988.4</v>
      </c>
      <c r="HQ39" s="16">
        <f t="shared" si="7"/>
        <v>3037988.4</v>
      </c>
      <c r="HR39" s="17"/>
      <c r="HS39" s="17"/>
      <c r="HT39" s="17"/>
      <c r="HU39" s="17"/>
      <c r="HV39" s="17"/>
      <c r="HW39" s="17"/>
      <c r="HX39" s="17"/>
      <c r="HY39" s="17"/>
      <c r="HZ39" s="17"/>
      <c r="IA39" s="17"/>
      <c r="IB39" s="17"/>
      <c r="IC39" s="17"/>
      <c r="ID39" s="17"/>
      <c r="IE39" s="17"/>
      <c r="IF39" s="17"/>
      <c r="IG39" s="17"/>
      <c r="IH39" s="17"/>
      <c r="II39" s="17"/>
      <c r="IJ39" s="17"/>
      <c r="IK39" s="17"/>
      <c r="IL39" s="17"/>
      <c r="IM39" s="17"/>
      <c r="IN39" s="17"/>
      <c r="IO39" s="17"/>
      <c r="IP39" s="17"/>
      <c r="IQ39" s="17"/>
      <c r="IR39" s="17"/>
      <c r="IS39" s="17"/>
      <c r="IT39" s="17"/>
      <c r="IU39" s="17"/>
      <c r="IV39" s="17"/>
      <c r="IW39" s="17"/>
      <c r="IX39" s="17"/>
      <c r="IY39" s="17"/>
      <c r="IZ39" s="17"/>
      <c r="JA39" s="45">
        <v>3037988.4</v>
      </c>
      <c r="JB39" s="17"/>
      <c r="JC39" s="17"/>
      <c r="JD39" s="17"/>
      <c r="JE39" s="17"/>
      <c r="JF39" s="17"/>
      <c r="JG39" s="17"/>
      <c r="JH39" s="17"/>
      <c r="JI39" s="17"/>
      <c r="JJ39" s="17"/>
      <c r="JK39" s="17"/>
      <c r="JL39" s="17"/>
      <c r="JM39" s="17"/>
      <c r="JN39" s="17"/>
      <c r="JO39" s="17"/>
      <c r="JP39" s="17"/>
      <c r="JQ39" s="17"/>
      <c r="JR39" s="17"/>
    </row>
    <row r="40" spans="1:278" ht="14.25">
      <c r="A40" s="42"/>
      <c r="B40" s="42" t="str">
        <f>'2021-2022 mjcc'!E43</f>
        <v xml:space="preserve"> 12002</v>
      </c>
      <c r="C40" s="28" t="str">
        <f>'2021-2022 mjcc'!F43</f>
        <v xml:space="preserve"> Մայրության նպաստ</v>
      </c>
      <c r="D40" s="28">
        <f>'2021-2022 mjcc'!H43</f>
        <v>9480824.7599999998</v>
      </c>
      <c r="E40" s="28">
        <f>SUM(F40:BF40)</f>
        <v>9480824.8000000007</v>
      </c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45">
        <v>9480824.8000000007</v>
      </c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6">
        <f>'2021-2022 mjcc'!J43</f>
        <v>10979108.4</v>
      </c>
      <c r="BH40" s="16">
        <f t="shared" si="6"/>
        <v>8268255.5999999996</v>
      </c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45">
        <v>8268255.5999999996</v>
      </c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6">
        <f>'2021-2022 mjcc'!K43</f>
        <v>11216847.1</v>
      </c>
      <c r="DK40" s="2">
        <f>SUM(DL40:FL40)</f>
        <v>11216847.1</v>
      </c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45">
        <v>11216847.1</v>
      </c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  <c r="FK40" s="17"/>
      <c r="FL40" s="17"/>
      <c r="FM40" s="16">
        <f>'2021-2022 mjcc'!L43</f>
        <v>11460801.699999999</v>
      </c>
      <c r="FN40" s="2">
        <f>SUM(FO40:HO40)</f>
        <v>11460801.699999999</v>
      </c>
      <c r="FO40" s="17"/>
      <c r="FP40" s="17"/>
      <c r="FQ40" s="17"/>
      <c r="FR40" s="17"/>
      <c r="FS40" s="17"/>
      <c r="FT40" s="17"/>
      <c r="FU40" s="17"/>
      <c r="FV40" s="17"/>
      <c r="FW40" s="17"/>
      <c r="FX40" s="17"/>
      <c r="FY40" s="17"/>
      <c r="FZ40" s="17"/>
      <c r="GA40" s="17"/>
      <c r="GB40" s="17"/>
      <c r="GC40" s="17"/>
      <c r="GD40" s="17"/>
      <c r="GE40" s="17"/>
      <c r="GF40" s="17"/>
      <c r="GG40" s="17"/>
      <c r="GH40" s="17"/>
      <c r="GI40" s="17"/>
      <c r="GJ40" s="17"/>
      <c r="GK40" s="17"/>
      <c r="GL40" s="17"/>
      <c r="GM40" s="17"/>
      <c r="GN40" s="17"/>
      <c r="GO40" s="17"/>
      <c r="GP40" s="17"/>
      <c r="GQ40" s="17"/>
      <c r="GR40" s="17"/>
      <c r="GS40" s="17"/>
      <c r="GT40" s="17"/>
      <c r="GU40" s="17"/>
      <c r="GV40" s="17"/>
      <c r="GW40" s="17"/>
      <c r="GX40" s="17"/>
      <c r="GY40" s="45">
        <v>11460801.699999999</v>
      </c>
      <c r="GZ40" s="17"/>
      <c r="HA40" s="17"/>
      <c r="HB40" s="17"/>
      <c r="HC40" s="17"/>
      <c r="HD40" s="17"/>
      <c r="HE40" s="17"/>
      <c r="HF40" s="17"/>
      <c r="HG40" s="17"/>
      <c r="HH40" s="17"/>
      <c r="HI40" s="17"/>
      <c r="HJ40" s="17"/>
      <c r="HK40" s="17"/>
      <c r="HL40" s="17"/>
      <c r="HM40" s="17"/>
      <c r="HN40" s="17"/>
      <c r="HO40" s="17"/>
      <c r="HP40" s="16">
        <f>'2021-2022 mjcc'!M43</f>
        <v>11711149.4</v>
      </c>
      <c r="HQ40" s="16">
        <f t="shared" si="7"/>
        <v>11711149.4</v>
      </c>
      <c r="HR40" s="17"/>
      <c r="HS40" s="17"/>
      <c r="HT40" s="17"/>
      <c r="HU40" s="17"/>
      <c r="HV40" s="17"/>
      <c r="HW40" s="17"/>
      <c r="HX40" s="17"/>
      <c r="HY40" s="17"/>
      <c r="HZ40" s="17"/>
      <c r="IA40" s="17"/>
      <c r="IB40" s="17"/>
      <c r="IC40" s="17"/>
      <c r="ID40" s="17"/>
      <c r="IE40" s="17"/>
      <c r="IF40" s="17"/>
      <c r="IG40" s="17"/>
      <c r="IH40" s="17"/>
      <c r="II40" s="17"/>
      <c r="IJ40" s="17"/>
      <c r="IK40" s="17"/>
      <c r="IL40" s="17"/>
      <c r="IM40" s="17"/>
      <c r="IN40" s="17"/>
      <c r="IO40" s="17"/>
      <c r="IP40" s="17"/>
      <c r="IQ40" s="17"/>
      <c r="IR40" s="17"/>
      <c r="IS40" s="17"/>
      <c r="IT40" s="17"/>
      <c r="IU40" s="17"/>
      <c r="IV40" s="17"/>
      <c r="IW40" s="17"/>
      <c r="IX40" s="17"/>
      <c r="IY40" s="17"/>
      <c r="IZ40" s="17"/>
      <c r="JA40" s="17"/>
      <c r="JB40" s="45">
        <v>11711149.4</v>
      </c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</row>
    <row r="41" spans="1:278" ht="41.25" customHeight="1">
      <c r="A41" s="42"/>
      <c r="B41" s="42" t="str">
        <f>'2021-2022 mjcc'!E44</f>
        <v xml:space="preserve"> 12003</v>
      </c>
      <c r="C41" s="28" t="str">
        <f>'2021-2022 mjcc'!F44</f>
        <v xml:space="preserve"> Աշխատողների աշխատանքային պարտականությունների կատարման հետ կապված խեղման՝ մասնագիտական հիվանդության և առողջության այլ վնասման հետևանքով պատճառված վնասի փոխհատուցում</v>
      </c>
      <c r="D41" s="28">
        <f>'2021-2022 mjcc'!H44</f>
        <v>70279.55</v>
      </c>
      <c r="E41" s="28">
        <f>SUM(F41:BF41)</f>
        <v>70279.600000000006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45">
        <v>70279.600000000006</v>
      </c>
      <c r="AW41" s="45"/>
      <c r="AX41" s="17"/>
      <c r="AY41" s="17"/>
      <c r="AZ41" s="17"/>
      <c r="BA41" s="17"/>
      <c r="BB41" s="17"/>
      <c r="BC41" s="17"/>
      <c r="BD41" s="17"/>
      <c r="BE41" s="17"/>
      <c r="BF41" s="17"/>
      <c r="BG41" s="16">
        <f>'2021-2022 mjcc'!J44</f>
        <v>82105.919999999998</v>
      </c>
      <c r="BH41" s="16">
        <f t="shared" si="6"/>
        <v>82391.5</v>
      </c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45">
        <v>82391.5</v>
      </c>
      <c r="CZ41" s="45"/>
      <c r="DA41" s="17"/>
      <c r="DB41" s="17"/>
      <c r="DC41" s="17"/>
      <c r="DD41" s="17"/>
      <c r="DE41" s="17"/>
      <c r="DF41" s="17"/>
      <c r="DG41" s="17"/>
      <c r="DH41" s="17"/>
      <c r="DI41" s="17"/>
      <c r="DJ41" s="16">
        <f>'2021-2022 mjcc'!K44</f>
        <v>76083.8</v>
      </c>
      <c r="DK41" s="29">
        <f>SUM(DL41:FL41)</f>
        <v>76083.8</v>
      </c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45">
        <v>76083.8</v>
      </c>
      <c r="FC41" s="45"/>
      <c r="FD41" s="17"/>
      <c r="FE41" s="17"/>
      <c r="FF41" s="17"/>
      <c r="FG41" s="17"/>
      <c r="FH41" s="17"/>
      <c r="FI41" s="17"/>
      <c r="FJ41" s="17"/>
      <c r="FK41" s="17"/>
      <c r="FL41" s="17"/>
      <c r="FM41" s="16">
        <f>'2021-2022 mjcc'!L44</f>
        <v>76083.8</v>
      </c>
      <c r="FN41" s="29">
        <f>SUM(FO41:HO41)</f>
        <v>76083.8</v>
      </c>
      <c r="FO41" s="17"/>
      <c r="FP41" s="17"/>
      <c r="FQ41" s="17"/>
      <c r="FR41" s="17"/>
      <c r="FS41" s="17"/>
      <c r="FT41" s="17"/>
      <c r="FU41" s="17"/>
      <c r="FV41" s="17"/>
      <c r="FW41" s="17"/>
      <c r="FX41" s="17"/>
      <c r="FY41" s="17"/>
      <c r="FZ41" s="17"/>
      <c r="GA41" s="17"/>
      <c r="GB41" s="17"/>
      <c r="GC41" s="17"/>
      <c r="GD41" s="17"/>
      <c r="GE41" s="17"/>
      <c r="GF41" s="17"/>
      <c r="GG41" s="17"/>
      <c r="GH41" s="17"/>
      <c r="GI41" s="17"/>
      <c r="GJ41" s="17"/>
      <c r="GK41" s="17"/>
      <c r="GL41" s="17"/>
      <c r="GM41" s="17"/>
      <c r="GN41" s="17"/>
      <c r="GO41" s="17"/>
      <c r="GP41" s="17"/>
      <c r="GQ41" s="17"/>
      <c r="GR41" s="17"/>
      <c r="GS41" s="17"/>
      <c r="GT41" s="17"/>
      <c r="GU41" s="17"/>
      <c r="GV41" s="17"/>
      <c r="GW41" s="17"/>
      <c r="GX41" s="17"/>
      <c r="GY41" s="17"/>
      <c r="GZ41" s="17"/>
      <c r="HA41" s="17"/>
      <c r="HB41" s="17"/>
      <c r="HC41" s="17"/>
      <c r="HD41" s="17"/>
      <c r="HE41" s="45">
        <v>76083.8</v>
      </c>
      <c r="HF41" s="45"/>
      <c r="HG41" s="17"/>
      <c r="HH41" s="17"/>
      <c r="HI41" s="17"/>
      <c r="HJ41" s="17"/>
      <c r="HK41" s="17"/>
      <c r="HL41" s="17"/>
      <c r="HM41" s="17"/>
      <c r="HN41" s="17"/>
      <c r="HO41" s="17"/>
      <c r="HP41" s="16">
        <f>'2021-2022 mjcc'!M44</f>
        <v>76083.8</v>
      </c>
      <c r="HQ41" s="16">
        <f t="shared" si="7"/>
        <v>76083.8</v>
      </c>
      <c r="HR41" s="17"/>
      <c r="HS41" s="17"/>
      <c r="HT41" s="17"/>
      <c r="HU41" s="17"/>
      <c r="HV41" s="17"/>
      <c r="HW41" s="17"/>
      <c r="HX41" s="17"/>
      <c r="HY41" s="17"/>
      <c r="HZ41" s="17"/>
      <c r="IA41" s="17"/>
      <c r="IB41" s="17"/>
      <c r="IC41" s="17"/>
      <c r="ID41" s="17"/>
      <c r="IE41" s="17"/>
      <c r="IF41" s="17"/>
      <c r="IG41" s="17"/>
      <c r="IH41" s="17"/>
      <c r="II41" s="17"/>
      <c r="IJ41" s="17"/>
      <c r="IK41" s="17"/>
      <c r="IL41" s="17"/>
      <c r="IM41" s="17"/>
      <c r="IN41" s="17"/>
      <c r="IO41" s="17"/>
      <c r="IP41" s="17"/>
      <c r="IQ41" s="17"/>
      <c r="IR41" s="17"/>
      <c r="IS41" s="17"/>
      <c r="IT41" s="17"/>
      <c r="IU41" s="17"/>
      <c r="IV41" s="17"/>
      <c r="IW41" s="17"/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45">
        <v>76083.8</v>
      </c>
      <c r="JI41" s="45"/>
      <c r="JJ41" s="17"/>
      <c r="JK41" s="17"/>
      <c r="JL41" s="17"/>
      <c r="JM41" s="17"/>
      <c r="JN41" s="17"/>
      <c r="JO41" s="17"/>
      <c r="JP41" s="17"/>
      <c r="JQ41" s="17"/>
      <c r="JR41" s="17"/>
    </row>
    <row r="42" spans="1:278" s="105" customFormat="1" ht="30" customHeight="1">
      <c r="A42" s="103">
        <f>'2021-2022 mjcc'!D45</f>
        <v>1088</v>
      </c>
      <c r="B42" s="103"/>
      <c r="C42" s="32" t="str">
        <f>'2021-2022 mjcc'!F45</f>
        <v xml:space="preserve"> Զբաղվածության ծրագիր </v>
      </c>
      <c r="D42" s="32">
        <f t="shared" ref="D42:BO42" si="53">SUM(D43:D60)</f>
        <v>1714045.5400000003</v>
      </c>
      <c r="E42" s="32">
        <f t="shared" si="53"/>
        <v>1714045.7000000002</v>
      </c>
      <c r="F42" s="32">
        <f t="shared" si="53"/>
        <v>0</v>
      </c>
      <c r="G42" s="32">
        <f t="shared" si="53"/>
        <v>0</v>
      </c>
      <c r="H42" s="32">
        <f t="shared" si="53"/>
        <v>0</v>
      </c>
      <c r="I42" s="32">
        <f t="shared" si="53"/>
        <v>0</v>
      </c>
      <c r="J42" s="32">
        <f t="shared" si="53"/>
        <v>0</v>
      </c>
      <c r="K42" s="32">
        <f t="shared" si="53"/>
        <v>0</v>
      </c>
      <c r="L42" s="32">
        <f t="shared" si="53"/>
        <v>0</v>
      </c>
      <c r="M42" s="32">
        <f t="shared" si="53"/>
        <v>0</v>
      </c>
      <c r="N42" s="32">
        <f t="shared" si="53"/>
        <v>0</v>
      </c>
      <c r="O42" s="32">
        <f t="shared" si="53"/>
        <v>51.5</v>
      </c>
      <c r="P42" s="32">
        <f t="shared" si="53"/>
        <v>0</v>
      </c>
      <c r="Q42" s="32">
        <f t="shared" si="53"/>
        <v>0</v>
      </c>
      <c r="R42" s="32">
        <f t="shared" si="53"/>
        <v>0</v>
      </c>
      <c r="S42" s="32">
        <f t="shared" si="53"/>
        <v>0</v>
      </c>
      <c r="T42" s="32">
        <f t="shared" si="53"/>
        <v>0</v>
      </c>
      <c r="U42" s="32">
        <f t="shared" si="53"/>
        <v>0</v>
      </c>
      <c r="V42" s="32">
        <f t="shared" si="53"/>
        <v>0</v>
      </c>
      <c r="W42" s="32">
        <f t="shared" si="53"/>
        <v>45810.5</v>
      </c>
      <c r="X42" s="32">
        <f t="shared" si="53"/>
        <v>0</v>
      </c>
      <c r="Y42" s="32">
        <f t="shared" si="53"/>
        <v>0</v>
      </c>
      <c r="Z42" s="32">
        <f t="shared" si="53"/>
        <v>0</v>
      </c>
      <c r="AA42" s="32">
        <f t="shared" si="53"/>
        <v>0</v>
      </c>
      <c r="AB42" s="32">
        <f t="shared" si="53"/>
        <v>0</v>
      </c>
      <c r="AC42" s="32">
        <f t="shared" si="53"/>
        <v>0</v>
      </c>
      <c r="AD42" s="32">
        <f t="shared" si="53"/>
        <v>0</v>
      </c>
      <c r="AE42" s="32">
        <f t="shared" si="53"/>
        <v>0</v>
      </c>
      <c r="AF42" s="32">
        <f t="shared" si="53"/>
        <v>0</v>
      </c>
      <c r="AG42" s="32">
        <f t="shared" si="53"/>
        <v>0</v>
      </c>
      <c r="AH42" s="32">
        <f t="shared" si="53"/>
        <v>126074.1</v>
      </c>
      <c r="AI42" s="32">
        <f t="shared" si="53"/>
        <v>0</v>
      </c>
      <c r="AJ42" s="32">
        <f t="shared" si="53"/>
        <v>0</v>
      </c>
      <c r="AK42" s="32">
        <f t="shared" si="53"/>
        <v>286092</v>
      </c>
      <c r="AL42" s="32">
        <f t="shared" si="53"/>
        <v>0</v>
      </c>
      <c r="AM42" s="32">
        <f t="shared" si="53"/>
        <v>0</v>
      </c>
      <c r="AN42" s="32">
        <f t="shared" si="53"/>
        <v>0</v>
      </c>
      <c r="AO42" s="32">
        <f t="shared" si="53"/>
        <v>0</v>
      </c>
      <c r="AP42" s="32">
        <f t="shared" si="53"/>
        <v>0</v>
      </c>
      <c r="AQ42" s="32">
        <f t="shared" si="53"/>
        <v>0</v>
      </c>
      <c r="AR42" s="32">
        <f t="shared" si="53"/>
        <v>0</v>
      </c>
      <c r="AS42" s="32">
        <f t="shared" si="53"/>
        <v>0</v>
      </c>
      <c r="AT42" s="32">
        <f t="shared" si="53"/>
        <v>23863.9</v>
      </c>
      <c r="AU42" s="32">
        <f t="shared" si="53"/>
        <v>0</v>
      </c>
      <c r="AV42" s="32">
        <f t="shared" si="53"/>
        <v>1232153.7</v>
      </c>
      <c r="AW42" s="32">
        <f t="shared" si="53"/>
        <v>0</v>
      </c>
      <c r="AX42" s="32">
        <f t="shared" si="53"/>
        <v>0</v>
      </c>
      <c r="AY42" s="32">
        <f t="shared" si="53"/>
        <v>0</v>
      </c>
      <c r="AZ42" s="32">
        <f t="shared" si="53"/>
        <v>0</v>
      </c>
      <c r="BA42" s="32">
        <f t="shared" si="53"/>
        <v>0</v>
      </c>
      <c r="BB42" s="32">
        <f t="shared" si="53"/>
        <v>0</v>
      </c>
      <c r="BC42" s="32">
        <f t="shared" si="53"/>
        <v>0</v>
      </c>
      <c r="BD42" s="32">
        <f t="shared" si="53"/>
        <v>0</v>
      </c>
      <c r="BE42" s="32">
        <f t="shared" si="53"/>
        <v>0</v>
      </c>
      <c r="BF42" s="32">
        <f t="shared" si="53"/>
        <v>0</v>
      </c>
      <c r="BG42" s="32">
        <f t="shared" si="53"/>
        <v>2426587.9</v>
      </c>
      <c r="BH42" s="32">
        <f t="shared" si="53"/>
        <v>2426587.9</v>
      </c>
      <c r="BI42" s="32">
        <f t="shared" si="53"/>
        <v>0</v>
      </c>
      <c r="BJ42" s="32">
        <f t="shared" si="53"/>
        <v>0</v>
      </c>
      <c r="BK42" s="32">
        <f t="shared" si="53"/>
        <v>0</v>
      </c>
      <c r="BL42" s="32">
        <f t="shared" si="53"/>
        <v>0</v>
      </c>
      <c r="BM42" s="32">
        <f t="shared" si="53"/>
        <v>0</v>
      </c>
      <c r="BN42" s="32">
        <f t="shared" si="53"/>
        <v>0</v>
      </c>
      <c r="BO42" s="32">
        <f t="shared" si="53"/>
        <v>0</v>
      </c>
      <c r="BP42" s="32">
        <f t="shared" ref="BP42:EA42" si="54">SUM(BP43:BP60)</f>
        <v>0</v>
      </c>
      <c r="BQ42" s="32">
        <f t="shared" si="54"/>
        <v>0</v>
      </c>
      <c r="BR42" s="32">
        <f t="shared" si="54"/>
        <v>714</v>
      </c>
      <c r="BS42" s="32">
        <f t="shared" si="54"/>
        <v>0</v>
      </c>
      <c r="BT42" s="32">
        <f t="shared" si="54"/>
        <v>0</v>
      </c>
      <c r="BU42" s="32">
        <f t="shared" si="54"/>
        <v>0</v>
      </c>
      <c r="BV42" s="32">
        <f t="shared" si="54"/>
        <v>0</v>
      </c>
      <c r="BW42" s="32">
        <f t="shared" si="54"/>
        <v>0</v>
      </c>
      <c r="BX42" s="32">
        <f t="shared" si="54"/>
        <v>0</v>
      </c>
      <c r="BY42" s="32">
        <f t="shared" si="54"/>
        <v>0</v>
      </c>
      <c r="BZ42" s="32">
        <f t="shared" si="54"/>
        <v>80875</v>
      </c>
      <c r="CA42" s="32">
        <f t="shared" si="54"/>
        <v>0</v>
      </c>
      <c r="CB42" s="32">
        <f t="shared" si="54"/>
        <v>0</v>
      </c>
      <c r="CC42" s="32">
        <f t="shared" si="54"/>
        <v>102</v>
      </c>
      <c r="CD42" s="32">
        <f t="shared" si="54"/>
        <v>84</v>
      </c>
      <c r="CE42" s="32">
        <f t="shared" si="54"/>
        <v>0</v>
      </c>
      <c r="CF42" s="32">
        <f t="shared" si="54"/>
        <v>0</v>
      </c>
      <c r="CG42" s="32">
        <f t="shared" si="54"/>
        <v>0</v>
      </c>
      <c r="CH42" s="32">
        <f t="shared" si="54"/>
        <v>0</v>
      </c>
      <c r="CI42" s="32">
        <f t="shared" si="54"/>
        <v>0</v>
      </c>
      <c r="CJ42" s="32">
        <f t="shared" si="54"/>
        <v>0</v>
      </c>
      <c r="CK42" s="32">
        <f t="shared" si="54"/>
        <v>90000</v>
      </c>
      <c r="CL42" s="32">
        <f t="shared" si="54"/>
        <v>0</v>
      </c>
      <c r="CM42" s="32">
        <f t="shared" si="54"/>
        <v>0</v>
      </c>
      <c r="CN42" s="32">
        <f t="shared" si="54"/>
        <v>462344.1</v>
      </c>
      <c r="CO42" s="32">
        <f t="shared" si="54"/>
        <v>0</v>
      </c>
      <c r="CP42" s="32">
        <f t="shared" si="54"/>
        <v>0</v>
      </c>
      <c r="CQ42" s="32">
        <f t="shared" si="54"/>
        <v>0</v>
      </c>
      <c r="CR42" s="32">
        <f t="shared" si="54"/>
        <v>0</v>
      </c>
      <c r="CS42" s="32">
        <f t="shared" si="54"/>
        <v>0</v>
      </c>
      <c r="CT42" s="32">
        <f t="shared" si="54"/>
        <v>0</v>
      </c>
      <c r="CU42" s="32">
        <f t="shared" si="54"/>
        <v>0</v>
      </c>
      <c r="CV42" s="32">
        <f t="shared" si="54"/>
        <v>0</v>
      </c>
      <c r="CW42" s="32">
        <f t="shared" si="54"/>
        <v>71400</v>
      </c>
      <c r="CX42" s="32">
        <f t="shared" si="54"/>
        <v>0</v>
      </c>
      <c r="CY42" s="32">
        <f t="shared" si="54"/>
        <v>1721068.8</v>
      </c>
      <c r="CZ42" s="32">
        <f t="shared" si="54"/>
        <v>0</v>
      </c>
      <c r="DA42" s="32">
        <f t="shared" si="54"/>
        <v>0</v>
      </c>
      <c r="DB42" s="32">
        <f t="shared" si="54"/>
        <v>0</v>
      </c>
      <c r="DC42" s="32">
        <f t="shared" si="54"/>
        <v>0</v>
      </c>
      <c r="DD42" s="32">
        <f t="shared" si="54"/>
        <v>0</v>
      </c>
      <c r="DE42" s="32">
        <f t="shared" si="54"/>
        <v>0</v>
      </c>
      <c r="DF42" s="32">
        <f t="shared" si="54"/>
        <v>0</v>
      </c>
      <c r="DG42" s="32">
        <f t="shared" si="54"/>
        <v>0</v>
      </c>
      <c r="DH42" s="32">
        <f t="shared" si="54"/>
        <v>0</v>
      </c>
      <c r="DI42" s="32">
        <f t="shared" si="54"/>
        <v>0</v>
      </c>
      <c r="DJ42" s="32">
        <f t="shared" si="54"/>
        <v>2826399</v>
      </c>
      <c r="DK42" s="32">
        <f t="shared" si="54"/>
        <v>2826399</v>
      </c>
      <c r="DL42" s="32">
        <f t="shared" si="54"/>
        <v>0</v>
      </c>
      <c r="DM42" s="32">
        <f t="shared" si="54"/>
        <v>0</v>
      </c>
      <c r="DN42" s="32">
        <f t="shared" si="54"/>
        <v>0</v>
      </c>
      <c r="DO42" s="32">
        <f t="shared" si="54"/>
        <v>0</v>
      </c>
      <c r="DP42" s="32">
        <f t="shared" si="54"/>
        <v>0</v>
      </c>
      <c r="DQ42" s="32">
        <f t="shared" si="54"/>
        <v>0</v>
      </c>
      <c r="DR42" s="32">
        <f t="shared" si="54"/>
        <v>0</v>
      </c>
      <c r="DS42" s="32">
        <f t="shared" si="54"/>
        <v>0</v>
      </c>
      <c r="DT42" s="32">
        <f t="shared" si="54"/>
        <v>0</v>
      </c>
      <c r="DU42" s="32">
        <f t="shared" si="54"/>
        <v>905</v>
      </c>
      <c r="DV42" s="32">
        <f t="shared" si="54"/>
        <v>0</v>
      </c>
      <c r="DW42" s="32">
        <f t="shared" si="54"/>
        <v>0</v>
      </c>
      <c r="DX42" s="32">
        <f t="shared" si="54"/>
        <v>0</v>
      </c>
      <c r="DY42" s="32">
        <f t="shared" si="54"/>
        <v>0</v>
      </c>
      <c r="DZ42" s="32">
        <f t="shared" si="54"/>
        <v>0</v>
      </c>
      <c r="EA42" s="32">
        <f t="shared" si="54"/>
        <v>0</v>
      </c>
      <c r="EB42" s="32">
        <f t="shared" ref="EB42:GM42" si="55">SUM(EB43:EB60)</f>
        <v>0</v>
      </c>
      <c r="EC42" s="32">
        <f t="shared" si="55"/>
        <v>90875</v>
      </c>
      <c r="ED42" s="32">
        <f t="shared" si="55"/>
        <v>0</v>
      </c>
      <c r="EE42" s="32">
        <f t="shared" si="55"/>
        <v>0</v>
      </c>
      <c r="EF42" s="32">
        <f t="shared" si="55"/>
        <v>280</v>
      </c>
      <c r="EG42" s="32">
        <f t="shared" si="55"/>
        <v>315</v>
      </c>
      <c r="EH42" s="32">
        <f t="shared" si="55"/>
        <v>0</v>
      </c>
      <c r="EI42" s="32">
        <f t="shared" si="55"/>
        <v>0</v>
      </c>
      <c r="EJ42" s="32">
        <f t="shared" si="55"/>
        <v>0</v>
      </c>
      <c r="EK42" s="32">
        <f t="shared" si="55"/>
        <v>0</v>
      </c>
      <c r="EL42" s="32">
        <f t="shared" si="55"/>
        <v>0</v>
      </c>
      <c r="EM42" s="32">
        <f t="shared" si="55"/>
        <v>0</v>
      </c>
      <c r="EN42" s="32">
        <f t="shared" si="55"/>
        <v>150000</v>
      </c>
      <c r="EO42" s="32">
        <f t="shared" si="55"/>
        <v>0</v>
      </c>
      <c r="EP42" s="32">
        <f t="shared" si="55"/>
        <v>0</v>
      </c>
      <c r="EQ42" s="32">
        <f t="shared" si="55"/>
        <v>628294</v>
      </c>
      <c r="ER42" s="32">
        <f t="shared" si="55"/>
        <v>0</v>
      </c>
      <c r="ES42" s="32">
        <f t="shared" si="55"/>
        <v>0</v>
      </c>
      <c r="ET42" s="32">
        <f t="shared" si="55"/>
        <v>0</v>
      </c>
      <c r="EU42" s="32">
        <f t="shared" si="55"/>
        <v>0</v>
      </c>
      <c r="EV42" s="32">
        <f t="shared" si="55"/>
        <v>0</v>
      </c>
      <c r="EW42" s="32">
        <f t="shared" si="55"/>
        <v>0</v>
      </c>
      <c r="EX42" s="32">
        <f t="shared" si="55"/>
        <v>0</v>
      </c>
      <c r="EY42" s="32">
        <f t="shared" si="55"/>
        <v>0</v>
      </c>
      <c r="EZ42" s="32">
        <f t="shared" si="55"/>
        <v>71400</v>
      </c>
      <c r="FA42" s="32">
        <f t="shared" si="55"/>
        <v>0</v>
      </c>
      <c r="FB42" s="32">
        <f t="shared" si="55"/>
        <v>1884330</v>
      </c>
      <c r="FC42" s="32">
        <f t="shared" si="55"/>
        <v>0</v>
      </c>
      <c r="FD42" s="32">
        <f t="shared" si="55"/>
        <v>0</v>
      </c>
      <c r="FE42" s="32">
        <f t="shared" si="55"/>
        <v>0</v>
      </c>
      <c r="FF42" s="32">
        <f t="shared" si="55"/>
        <v>0</v>
      </c>
      <c r="FG42" s="32">
        <f t="shared" si="55"/>
        <v>0</v>
      </c>
      <c r="FH42" s="32">
        <f t="shared" si="55"/>
        <v>0</v>
      </c>
      <c r="FI42" s="32">
        <f t="shared" si="55"/>
        <v>0</v>
      </c>
      <c r="FJ42" s="32">
        <f t="shared" si="55"/>
        <v>0</v>
      </c>
      <c r="FK42" s="32">
        <f t="shared" si="55"/>
        <v>0</v>
      </c>
      <c r="FL42" s="32">
        <f t="shared" si="55"/>
        <v>0</v>
      </c>
      <c r="FM42" s="32">
        <f t="shared" si="55"/>
        <v>3158712.2</v>
      </c>
      <c r="FN42" s="32">
        <f t="shared" si="55"/>
        <v>3158712.2</v>
      </c>
      <c r="FO42" s="32">
        <f t="shared" si="55"/>
        <v>0</v>
      </c>
      <c r="FP42" s="32">
        <f t="shared" si="55"/>
        <v>0</v>
      </c>
      <c r="FQ42" s="32">
        <f t="shared" si="55"/>
        <v>0</v>
      </c>
      <c r="FR42" s="32">
        <f t="shared" si="55"/>
        <v>0</v>
      </c>
      <c r="FS42" s="32">
        <f t="shared" si="55"/>
        <v>0</v>
      </c>
      <c r="FT42" s="32">
        <f t="shared" si="55"/>
        <v>0</v>
      </c>
      <c r="FU42" s="32">
        <f t="shared" si="55"/>
        <v>0</v>
      </c>
      <c r="FV42" s="32">
        <f t="shared" si="55"/>
        <v>0</v>
      </c>
      <c r="FW42" s="32">
        <f t="shared" si="55"/>
        <v>0</v>
      </c>
      <c r="FX42" s="32">
        <f t="shared" si="55"/>
        <v>1098</v>
      </c>
      <c r="FY42" s="32">
        <f t="shared" si="55"/>
        <v>0</v>
      </c>
      <c r="FZ42" s="32">
        <f t="shared" si="55"/>
        <v>0</v>
      </c>
      <c r="GA42" s="32">
        <f t="shared" si="55"/>
        <v>0</v>
      </c>
      <c r="GB42" s="32">
        <f t="shared" si="55"/>
        <v>0</v>
      </c>
      <c r="GC42" s="32">
        <f t="shared" si="55"/>
        <v>0</v>
      </c>
      <c r="GD42" s="32">
        <f t="shared" si="55"/>
        <v>0</v>
      </c>
      <c r="GE42" s="32">
        <f t="shared" si="55"/>
        <v>0</v>
      </c>
      <c r="GF42" s="32">
        <f t="shared" si="55"/>
        <v>92875</v>
      </c>
      <c r="GG42" s="32">
        <f t="shared" si="55"/>
        <v>0</v>
      </c>
      <c r="GH42" s="32">
        <f t="shared" si="55"/>
        <v>0</v>
      </c>
      <c r="GI42" s="32">
        <f t="shared" si="55"/>
        <v>679.5</v>
      </c>
      <c r="GJ42" s="32">
        <f t="shared" si="55"/>
        <v>472.5</v>
      </c>
      <c r="GK42" s="32">
        <f t="shared" si="55"/>
        <v>0</v>
      </c>
      <c r="GL42" s="32">
        <f t="shared" si="55"/>
        <v>0</v>
      </c>
      <c r="GM42" s="32">
        <f t="shared" si="55"/>
        <v>0</v>
      </c>
      <c r="GN42" s="32">
        <f t="shared" ref="GN42:IY42" si="56">SUM(GN43:GN60)</f>
        <v>0</v>
      </c>
      <c r="GO42" s="32">
        <f t="shared" si="56"/>
        <v>0</v>
      </c>
      <c r="GP42" s="32">
        <f t="shared" si="56"/>
        <v>0</v>
      </c>
      <c r="GQ42" s="32">
        <f t="shared" si="56"/>
        <v>225000</v>
      </c>
      <c r="GR42" s="32">
        <f t="shared" si="56"/>
        <v>0</v>
      </c>
      <c r="GS42" s="32">
        <f t="shared" si="56"/>
        <v>0</v>
      </c>
      <c r="GT42" s="32">
        <f t="shared" si="56"/>
        <v>628057</v>
      </c>
      <c r="GU42" s="32">
        <f t="shared" si="56"/>
        <v>0</v>
      </c>
      <c r="GV42" s="32">
        <f t="shared" si="56"/>
        <v>0</v>
      </c>
      <c r="GW42" s="32">
        <f t="shared" si="56"/>
        <v>0</v>
      </c>
      <c r="GX42" s="32">
        <f t="shared" si="56"/>
        <v>0</v>
      </c>
      <c r="GY42" s="32">
        <f t="shared" si="56"/>
        <v>0</v>
      </c>
      <c r="GZ42" s="32">
        <f t="shared" si="56"/>
        <v>0</v>
      </c>
      <c r="HA42" s="32">
        <f t="shared" si="56"/>
        <v>0</v>
      </c>
      <c r="HB42" s="32">
        <f t="shared" si="56"/>
        <v>0</v>
      </c>
      <c r="HC42" s="32">
        <f t="shared" si="56"/>
        <v>71400</v>
      </c>
      <c r="HD42" s="32">
        <f t="shared" si="56"/>
        <v>0</v>
      </c>
      <c r="HE42" s="32">
        <f t="shared" si="56"/>
        <v>2139130.2000000002</v>
      </c>
      <c r="HF42" s="32">
        <f t="shared" si="56"/>
        <v>0</v>
      </c>
      <c r="HG42" s="32">
        <f t="shared" si="56"/>
        <v>0</v>
      </c>
      <c r="HH42" s="32">
        <f t="shared" si="56"/>
        <v>0</v>
      </c>
      <c r="HI42" s="32">
        <f t="shared" si="56"/>
        <v>0</v>
      </c>
      <c r="HJ42" s="32">
        <f t="shared" si="56"/>
        <v>0</v>
      </c>
      <c r="HK42" s="32">
        <f t="shared" si="56"/>
        <v>0</v>
      </c>
      <c r="HL42" s="32">
        <f t="shared" si="56"/>
        <v>0</v>
      </c>
      <c r="HM42" s="32">
        <f t="shared" si="56"/>
        <v>0</v>
      </c>
      <c r="HN42" s="32">
        <f t="shared" si="56"/>
        <v>0</v>
      </c>
      <c r="HO42" s="32">
        <f t="shared" si="56"/>
        <v>0</v>
      </c>
      <c r="HP42" s="32">
        <f t="shared" si="56"/>
        <v>3450592.2</v>
      </c>
      <c r="HQ42" s="32">
        <f t="shared" si="56"/>
        <v>3450592.2</v>
      </c>
      <c r="HR42" s="32">
        <f t="shared" si="56"/>
        <v>0</v>
      </c>
      <c r="HS42" s="32">
        <f t="shared" si="56"/>
        <v>0</v>
      </c>
      <c r="HT42" s="32">
        <f t="shared" si="56"/>
        <v>0</v>
      </c>
      <c r="HU42" s="32">
        <f t="shared" si="56"/>
        <v>0</v>
      </c>
      <c r="HV42" s="32">
        <f t="shared" si="56"/>
        <v>0</v>
      </c>
      <c r="HW42" s="32">
        <f t="shared" si="56"/>
        <v>0</v>
      </c>
      <c r="HX42" s="32">
        <f t="shared" si="56"/>
        <v>0</v>
      </c>
      <c r="HY42" s="32">
        <f t="shared" si="56"/>
        <v>0</v>
      </c>
      <c r="HZ42" s="32">
        <f t="shared" si="56"/>
        <v>0</v>
      </c>
      <c r="IA42" s="32">
        <f t="shared" si="56"/>
        <v>1390</v>
      </c>
      <c r="IB42" s="32">
        <f t="shared" si="56"/>
        <v>0</v>
      </c>
      <c r="IC42" s="32">
        <f t="shared" si="56"/>
        <v>0</v>
      </c>
      <c r="ID42" s="32">
        <f t="shared" si="56"/>
        <v>0</v>
      </c>
      <c r="IE42" s="32">
        <f t="shared" si="56"/>
        <v>0</v>
      </c>
      <c r="IF42" s="32">
        <f t="shared" si="56"/>
        <v>0</v>
      </c>
      <c r="IG42" s="32">
        <f t="shared" si="56"/>
        <v>0</v>
      </c>
      <c r="IH42" s="32">
        <f t="shared" si="56"/>
        <v>0</v>
      </c>
      <c r="II42" s="32">
        <f t="shared" si="56"/>
        <v>94875</v>
      </c>
      <c r="IJ42" s="32">
        <f t="shared" si="56"/>
        <v>0</v>
      </c>
      <c r="IK42" s="32">
        <f t="shared" si="56"/>
        <v>0</v>
      </c>
      <c r="IL42" s="32">
        <f t="shared" si="56"/>
        <v>980</v>
      </c>
      <c r="IM42" s="32">
        <f t="shared" si="56"/>
        <v>630</v>
      </c>
      <c r="IN42" s="32">
        <f t="shared" si="56"/>
        <v>0</v>
      </c>
      <c r="IO42" s="32">
        <f t="shared" si="56"/>
        <v>0</v>
      </c>
      <c r="IP42" s="32">
        <f t="shared" si="56"/>
        <v>0</v>
      </c>
      <c r="IQ42" s="32">
        <f t="shared" si="56"/>
        <v>0</v>
      </c>
      <c r="IR42" s="32">
        <f t="shared" si="56"/>
        <v>0</v>
      </c>
      <c r="IS42" s="32">
        <f t="shared" si="56"/>
        <v>0</v>
      </c>
      <c r="IT42" s="32">
        <f t="shared" si="56"/>
        <v>300000</v>
      </c>
      <c r="IU42" s="32">
        <f t="shared" si="56"/>
        <v>0</v>
      </c>
      <c r="IV42" s="32">
        <f t="shared" si="56"/>
        <v>0</v>
      </c>
      <c r="IW42" s="32">
        <f t="shared" si="56"/>
        <v>766946</v>
      </c>
      <c r="IX42" s="32">
        <f t="shared" si="56"/>
        <v>0</v>
      </c>
      <c r="IY42" s="32">
        <f t="shared" si="56"/>
        <v>0</v>
      </c>
      <c r="IZ42" s="32">
        <f t="shared" ref="IZ42:JR42" si="57">SUM(IZ43:IZ60)</f>
        <v>0</v>
      </c>
      <c r="JA42" s="32">
        <f t="shared" si="57"/>
        <v>0</v>
      </c>
      <c r="JB42" s="32">
        <f t="shared" si="57"/>
        <v>0</v>
      </c>
      <c r="JC42" s="32">
        <f t="shared" si="57"/>
        <v>0</v>
      </c>
      <c r="JD42" s="32">
        <f t="shared" si="57"/>
        <v>0</v>
      </c>
      <c r="JE42" s="32">
        <f t="shared" si="57"/>
        <v>0</v>
      </c>
      <c r="JF42" s="32">
        <f t="shared" si="57"/>
        <v>71400</v>
      </c>
      <c r="JG42" s="32">
        <f t="shared" si="57"/>
        <v>0</v>
      </c>
      <c r="JH42" s="32">
        <f t="shared" si="57"/>
        <v>2214371.2000000002</v>
      </c>
      <c r="JI42" s="32">
        <f t="shared" si="57"/>
        <v>0</v>
      </c>
      <c r="JJ42" s="32">
        <f t="shared" si="57"/>
        <v>0</v>
      </c>
      <c r="JK42" s="32">
        <f t="shared" si="57"/>
        <v>0</v>
      </c>
      <c r="JL42" s="32">
        <f t="shared" si="57"/>
        <v>0</v>
      </c>
      <c r="JM42" s="32">
        <f t="shared" si="57"/>
        <v>0</v>
      </c>
      <c r="JN42" s="32">
        <f t="shared" si="57"/>
        <v>0</v>
      </c>
      <c r="JO42" s="32">
        <f t="shared" si="57"/>
        <v>0</v>
      </c>
      <c r="JP42" s="32">
        <f t="shared" si="57"/>
        <v>0</v>
      </c>
      <c r="JQ42" s="32">
        <f t="shared" si="57"/>
        <v>0</v>
      </c>
      <c r="JR42" s="32">
        <f t="shared" si="57"/>
        <v>0</v>
      </c>
    </row>
    <row r="43" spans="1:278" ht="51">
      <c r="A43" s="42"/>
      <c r="B43" s="42" t="str">
        <f>'2021-2022 mjcc'!E46</f>
        <v xml:space="preserve"> 11001</v>
      </c>
      <c r="C43" s="28" t="str">
        <f>'2021-2022 mjcc'!F46</f>
        <v xml:space="preserve"> Գործազուրկների՝ աշխատանաքից ազատման ռիսկ ունեցող՝ ինչպես նաև ազատազրկման ձևով պատիժը կրելու ավարտին վեց ամիս մնացած աշխատանք փնտրող անձանց մասնագիտական ուսուցման կազմակերպում</v>
      </c>
      <c r="D43" s="28">
        <f>'2021-2022 mjcc'!H46</f>
        <v>30662.48</v>
      </c>
      <c r="E43" s="28">
        <f t="shared" ref="E43:E60" si="58">SUM(F43:BF43)</f>
        <v>30662.5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45">
        <v>30662.5</v>
      </c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6">
        <f>'2021-2022 mjcc'!J46</f>
        <v>63875</v>
      </c>
      <c r="BH43" s="16">
        <f t="shared" si="6"/>
        <v>63875</v>
      </c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45">
        <v>63875</v>
      </c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6">
        <f>'2021-2022 mjcc'!K46</f>
        <v>63875</v>
      </c>
      <c r="DK43" s="29">
        <f t="shared" ref="DK43:DK60" si="59">SUM(DL43:FL43)</f>
        <v>63875</v>
      </c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45">
        <v>63875</v>
      </c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  <c r="FK43" s="17"/>
      <c r="FL43" s="17"/>
      <c r="FM43" s="16">
        <f>'2021-2022 mjcc'!L46</f>
        <v>63875</v>
      </c>
      <c r="FN43" s="29">
        <f t="shared" ref="FN43:FN60" si="60">SUM(FO43:HO43)</f>
        <v>63875</v>
      </c>
      <c r="FO43" s="17"/>
      <c r="FP43" s="17"/>
      <c r="FQ43" s="17"/>
      <c r="FR43" s="17"/>
      <c r="FS43" s="17"/>
      <c r="FT43" s="17"/>
      <c r="FU43" s="17"/>
      <c r="FV43" s="17"/>
      <c r="FW43" s="17"/>
      <c r="FX43" s="17"/>
      <c r="FY43" s="17"/>
      <c r="FZ43" s="17"/>
      <c r="GA43" s="17"/>
      <c r="GB43" s="17"/>
      <c r="GC43" s="17"/>
      <c r="GD43" s="17"/>
      <c r="GE43" s="17"/>
      <c r="GF43" s="45">
        <v>63875</v>
      </c>
      <c r="GG43" s="17"/>
      <c r="GH43" s="17"/>
      <c r="GI43" s="17"/>
      <c r="GJ43" s="17"/>
      <c r="GK43" s="17"/>
      <c r="GL43" s="17"/>
      <c r="GM43" s="17"/>
      <c r="GN43" s="17"/>
      <c r="GO43" s="17"/>
      <c r="GP43" s="17"/>
      <c r="GQ43" s="17"/>
      <c r="GR43" s="17"/>
      <c r="GS43" s="17"/>
      <c r="GT43" s="17"/>
      <c r="GU43" s="17"/>
      <c r="GV43" s="17"/>
      <c r="GW43" s="17"/>
      <c r="GX43" s="17"/>
      <c r="GY43" s="17"/>
      <c r="GZ43" s="17"/>
      <c r="HA43" s="17"/>
      <c r="HB43" s="17"/>
      <c r="HC43" s="17"/>
      <c r="HD43" s="17"/>
      <c r="HE43" s="17"/>
      <c r="HF43" s="17"/>
      <c r="HG43" s="17"/>
      <c r="HH43" s="17"/>
      <c r="HI43" s="17"/>
      <c r="HJ43" s="17"/>
      <c r="HK43" s="17"/>
      <c r="HL43" s="17"/>
      <c r="HM43" s="17"/>
      <c r="HN43" s="17"/>
      <c r="HO43" s="17"/>
      <c r="HP43" s="16">
        <f>'2021-2022 mjcc'!M46</f>
        <v>63875</v>
      </c>
      <c r="HQ43" s="16">
        <f t="shared" si="7"/>
        <v>63875</v>
      </c>
      <c r="HR43" s="17"/>
      <c r="HS43" s="17"/>
      <c r="HT43" s="17"/>
      <c r="HU43" s="17"/>
      <c r="HV43" s="17"/>
      <c r="HW43" s="17"/>
      <c r="HX43" s="17"/>
      <c r="HY43" s="17"/>
      <c r="HZ43" s="17"/>
      <c r="IA43" s="17"/>
      <c r="IB43" s="17"/>
      <c r="IC43" s="17"/>
      <c r="ID43" s="17"/>
      <c r="IE43" s="17"/>
      <c r="IF43" s="17"/>
      <c r="IG43" s="17"/>
      <c r="IH43" s="17"/>
      <c r="II43" s="45">
        <v>63875</v>
      </c>
      <c r="IJ43" s="17"/>
      <c r="IK43" s="17"/>
      <c r="IL43" s="17"/>
      <c r="IM43" s="17"/>
      <c r="IN43" s="17"/>
      <c r="IO43" s="17"/>
      <c r="IP43" s="17"/>
      <c r="IQ43" s="17"/>
      <c r="IR43" s="17"/>
      <c r="IS43" s="17"/>
      <c r="IT43" s="17"/>
      <c r="IU43" s="17"/>
      <c r="IV43" s="17"/>
      <c r="IW43" s="17"/>
      <c r="IX43" s="17"/>
      <c r="IY43" s="17"/>
      <c r="IZ43" s="17"/>
      <c r="JA43" s="17"/>
      <c r="JB43" s="17"/>
      <c r="JC43" s="17"/>
      <c r="JD43" s="17"/>
      <c r="JE43" s="17"/>
      <c r="JF43" s="17"/>
      <c r="JG43" s="17"/>
      <c r="JH43" s="17"/>
      <c r="JI43" s="17"/>
      <c r="JJ43" s="17"/>
      <c r="JK43" s="17"/>
      <c r="JL43" s="17"/>
      <c r="JM43" s="17"/>
      <c r="JN43" s="17"/>
      <c r="JO43" s="17"/>
      <c r="JP43" s="17"/>
      <c r="JQ43" s="17"/>
      <c r="JR43" s="17"/>
    </row>
    <row r="44" spans="1:278">
      <c r="A44" s="42"/>
      <c r="B44" s="42" t="str">
        <f>'2021-2022 mjcc'!E47</f>
        <v xml:space="preserve"> 11002</v>
      </c>
      <c r="C44" s="28" t="str">
        <f>'2021-2022 mjcc'!F47</f>
        <v xml:space="preserve"> Աշխատանքի տոնավաճառի կազմակերպում</v>
      </c>
      <c r="D44" s="28">
        <f>'2021-2022 mjcc'!H47</f>
        <v>6900</v>
      </c>
      <c r="E44" s="28">
        <f t="shared" si="58"/>
        <v>6900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45">
        <v>6900</v>
      </c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6">
        <f>'2021-2022 mjcc'!J47</f>
        <v>7000</v>
      </c>
      <c r="BH44" s="16">
        <f t="shared" si="6"/>
        <v>7000</v>
      </c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45">
        <v>7000</v>
      </c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6">
        <f>'2021-2022 mjcc'!K47</f>
        <v>7000</v>
      </c>
      <c r="DK44" s="29">
        <f t="shared" si="59"/>
        <v>7000</v>
      </c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45">
        <v>7000</v>
      </c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6">
        <f>'2021-2022 mjcc'!L47</f>
        <v>7000</v>
      </c>
      <c r="FN44" s="29">
        <f t="shared" si="60"/>
        <v>7000</v>
      </c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45">
        <v>7000</v>
      </c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7"/>
      <c r="GS44" s="17"/>
      <c r="GT44" s="17"/>
      <c r="GU44" s="17"/>
      <c r="GV44" s="17"/>
      <c r="GW44" s="17"/>
      <c r="GX44" s="17"/>
      <c r="GY44" s="17"/>
      <c r="GZ44" s="17"/>
      <c r="HA44" s="17"/>
      <c r="HB44" s="17"/>
      <c r="HC44" s="17"/>
      <c r="HD44" s="17"/>
      <c r="HE44" s="17"/>
      <c r="HF44" s="17"/>
      <c r="HG44" s="17"/>
      <c r="HH44" s="17"/>
      <c r="HI44" s="17"/>
      <c r="HJ44" s="17"/>
      <c r="HK44" s="17"/>
      <c r="HL44" s="17"/>
      <c r="HM44" s="17"/>
      <c r="HN44" s="17"/>
      <c r="HO44" s="17"/>
      <c r="HP44" s="16">
        <f>'2021-2022 mjcc'!M47</f>
        <v>7000</v>
      </c>
      <c r="HQ44" s="16">
        <f t="shared" si="7"/>
        <v>7000</v>
      </c>
      <c r="HR44" s="17"/>
      <c r="HS44" s="17"/>
      <c r="HT44" s="17"/>
      <c r="HU44" s="17"/>
      <c r="HV44" s="17"/>
      <c r="HW44" s="17"/>
      <c r="HX44" s="17"/>
      <c r="HY44" s="17"/>
      <c r="HZ44" s="17"/>
      <c r="IA44" s="17"/>
      <c r="IB44" s="17"/>
      <c r="IC44" s="17"/>
      <c r="ID44" s="17"/>
      <c r="IE44" s="17"/>
      <c r="IF44" s="17"/>
      <c r="IG44" s="17"/>
      <c r="IH44" s="17"/>
      <c r="II44" s="45">
        <v>7000</v>
      </c>
      <c r="IJ44" s="17"/>
      <c r="IK44" s="17"/>
      <c r="IL44" s="17"/>
      <c r="IM44" s="17"/>
      <c r="IN44" s="17"/>
      <c r="IO44" s="17"/>
      <c r="IP44" s="17"/>
      <c r="IQ44" s="17"/>
      <c r="IR44" s="17"/>
      <c r="IS44" s="17"/>
      <c r="IT44" s="17"/>
      <c r="IU44" s="17"/>
      <c r="IV44" s="17"/>
      <c r="IW44" s="17"/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</row>
    <row r="45" spans="1:278" ht="25.5">
      <c r="A45" s="42"/>
      <c r="B45" s="42" t="str">
        <f>'2021-2022 mjcc'!E48</f>
        <v xml:space="preserve"> 11003</v>
      </c>
      <c r="C45" s="28" t="str">
        <f>'2021-2022 mjcc'!F48</f>
        <v xml:space="preserve"> Սեզոնային զբաղվածության խթանման միջոցով գյուղացիական տնտեսության աջակցության իրականացման ապահովում</v>
      </c>
      <c r="D45" s="28">
        <f>'2021-2022 mjcc'!H48</f>
        <v>0</v>
      </c>
      <c r="E45" s="28">
        <f t="shared" si="58"/>
        <v>0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6">
        <f>'2021-2022 mjcc'!J48</f>
        <v>0</v>
      </c>
      <c r="BH45" s="16">
        <f t="shared" si="6"/>
        <v>0</v>
      </c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6">
        <f>'2021-2022 mjcc'!K48</f>
        <v>0</v>
      </c>
      <c r="DK45" s="29">
        <f t="shared" si="59"/>
        <v>0</v>
      </c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  <c r="FF45" s="17"/>
      <c r="FG45" s="17"/>
      <c r="FH45" s="17"/>
      <c r="FI45" s="17"/>
      <c r="FJ45" s="17"/>
      <c r="FK45" s="17"/>
      <c r="FL45" s="17"/>
      <c r="FM45" s="16">
        <f>'2021-2022 mjcc'!L48</f>
        <v>0</v>
      </c>
      <c r="FN45" s="29">
        <f t="shared" si="60"/>
        <v>0</v>
      </c>
      <c r="FO45" s="17"/>
      <c r="FP45" s="17"/>
      <c r="FQ45" s="17"/>
      <c r="FR45" s="17"/>
      <c r="FS45" s="17"/>
      <c r="FT45" s="17"/>
      <c r="FU45" s="17"/>
      <c r="FV45" s="17"/>
      <c r="FW45" s="17"/>
      <c r="FX45" s="17"/>
      <c r="FY45" s="17"/>
      <c r="FZ45" s="17"/>
      <c r="GA45" s="17"/>
      <c r="GB45" s="17"/>
      <c r="GC45" s="17"/>
      <c r="GD45" s="17"/>
      <c r="GE45" s="17"/>
      <c r="GF45" s="17"/>
      <c r="GG45" s="17"/>
      <c r="GH45" s="17"/>
      <c r="GI45" s="17"/>
      <c r="GJ45" s="17"/>
      <c r="GK45" s="17"/>
      <c r="GL45" s="17"/>
      <c r="GM45" s="17"/>
      <c r="GN45" s="17"/>
      <c r="GO45" s="17"/>
      <c r="GP45" s="17"/>
      <c r="GQ45" s="17"/>
      <c r="GR45" s="17"/>
      <c r="GS45" s="17"/>
      <c r="GT45" s="17"/>
      <c r="GU45" s="17"/>
      <c r="GV45" s="17"/>
      <c r="GW45" s="17"/>
      <c r="GX45" s="17"/>
      <c r="GY45" s="17"/>
      <c r="GZ45" s="17"/>
      <c r="HA45" s="17"/>
      <c r="HB45" s="17"/>
      <c r="HC45" s="17"/>
      <c r="HD45" s="17"/>
      <c r="HE45" s="17"/>
      <c r="HF45" s="17"/>
      <c r="HG45" s="17"/>
      <c r="HH45" s="17"/>
      <c r="HI45" s="17"/>
      <c r="HJ45" s="17"/>
      <c r="HK45" s="17"/>
      <c r="HL45" s="17"/>
      <c r="HM45" s="17"/>
      <c r="HN45" s="17"/>
      <c r="HO45" s="17"/>
      <c r="HP45" s="16">
        <f>'2021-2022 mjcc'!M48</f>
        <v>0</v>
      </c>
      <c r="HQ45" s="16">
        <f t="shared" si="7"/>
        <v>0</v>
      </c>
      <c r="HR45" s="17"/>
      <c r="HS45" s="17"/>
      <c r="HT45" s="17"/>
      <c r="HU45" s="17"/>
      <c r="HV45" s="17"/>
      <c r="HW45" s="17"/>
      <c r="HX45" s="17"/>
      <c r="HY45" s="17"/>
      <c r="HZ45" s="17"/>
      <c r="IA45" s="17"/>
      <c r="IB45" s="17"/>
      <c r="IC45" s="17"/>
      <c r="ID45" s="17"/>
      <c r="IE45" s="17"/>
      <c r="IF45" s="17"/>
      <c r="IG45" s="17"/>
      <c r="IH45" s="17"/>
      <c r="II45" s="17"/>
      <c r="IJ45" s="17"/>
      <c r="IK45" s="17"/>
      <c r="IL45" s="17"/>
      <c r="IM45" s="17"/>
      <c r="IN45" s="17"/>
      <c r="IO45" s="17"/>
      <c r="IP45" s="17"/>
      <c r="IQ45" s="17"/>
      <c r="IR45" s="17"/>
      <c r="IS45" s="17"/>
      <c r="IT45" s="17"/>
      <c r="IU45" s="17"/>
      <c r="IV45" s="17"/>
      <c r="IW45" s="17"/>
      <c r="IX45" s="17"/>
      <c r="IY45" s="17"/>
      <c r="IZ45" s="17"/>
      <c r="JA45" s="17"/>
      <c r="JB45" s="17"/>
      <c r="JC45" s="17"/>
      <c r="JD45" s="17"/>
      <c r="JE45" s="17"/>
      <c r="JF45" s="17"/>
      <c r="JG45" s="17"/>
      <c r="JH45" s="17"/>
      <c r="JI45" s="17"/>
      <c r="JJ45" s="17"/>
      <c r="JK45" s="17"/>
      <c r="JL45" s="17"/>
      <c r="JM45" s="17"/>
      <c r="JN45" s="17"/>
      <c r="JO45" s="17"/>
      <c r="JP45" s="17"/>
      <c r="JQ45" s="17"/>
      <c r="JR45" s="17"/>
    </row>
    <row r="46" spans="1:278" ht="38.25">
      <c r="A46" s="42"/>
      <c r="B46" s="42" t="str">
        <f>'2021-2022 mjcc'!E49</f>
        <v xml:space="preserve"> 11004</v>
      </c>
      <c r="C46" s="28" t="str">
        <f>'2021-2022 mjcc'!F49</f>
        <v xml:space="preserve"> Աշխատաշուկայում անմրցունակ անձանց փոքր ձեռնարկատիրական գործունեության աջակցության տրամադրում ծրագրի ուսուցման կազմակերպման և խորհրդատվական ծառայություններ</v>
      </c>
      <c r="D46" s="28">
        <f>'2021-2022 mjcc'!H49</f>
        <v>8247.9599999999991</v>
      </c>
      <c r="E46" s="28">
        <f t="shared" si="58"/>
        <v>8248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45">
        <v>8248</v>
      </c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6">
        <f>'2021-2022 mjcc'!J49</f>
        <v>10000</v>
      </c>
      <c r="BH46" s="16">
        <f t="shared" si="6"/>
        <v>10000</v>
      </c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45">
        <v>10000</v>
      </c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6">
        <f>'2021-2022 mjcc'!K49</f>
        <v>20000</v>
      </c>
      <c r="DK46" s="29">
        <f t="shared" si="59"/>
        <v>20000</v>
      </c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45">
        <v>20000</v>
      </c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17"/>
      <c r="FG46" s="17"/>
      <c r="FH46" s="17"/>
      <c r="FI46" s="17"/>
      <c r="FJ46" s="17"/>
      <c r="FK46" s="17"/>
      <c r="FL46" s="17"/>
      <c r="FM46" s="16">
        <f>'2021-2022 mjcc'!L49</f>
        <v>22000</v>
      </c>
      <c r="FN46" s="29">
        <f t="shared" si="60"/>
        <v>22000</v>
      </c>
      <c r="FO46" s="17"/>
      <c r="FP46" s="17"/>
      <c r="FQ46" s="17"/>
      <c r="FR46" s="17"/>
      <c r="FS46" s="17"/>
      <c r="FT46" s="17"/>
      <c r="FU46" s="17"/>
      <c r="FV46" s="17"/>
      <c r="FW46" s="17"/>
      <c r="FX46" s="17"/>
      <c r="FY46" s="17"/>
      <c r="FZ46" s="17"/>
      <c r="GA46" s="17"/>
      <c r="GB46" s="17"/>
      <c r="GC46" s="17"/>
      <c r="GD46" s="17"/>
      <c r="GE46" s="17"/>
      <c r="GF46" s="45">
        <v>22000</v>
      </c>
      <c r="GG46" s="17"/>
      <c r="GH46" s="17"/>
      <c r="GI46" s="17"/>
      <c r="GJ46" s="17"/>
      <c r="GK46" s="17"/>
      <c r="GL46" s="17"/>
      <c r="GM46" s="17"/>
      <c r="GN46" s="17"/>
      <c r="GO46" s="17"/>
      <c r="GP46" s="17"/>
      <c r="GQ46" s="17"/>
      <c r="GR46" s="17"/>
      <c r="GS46" s="17"/>
      <c r="GT46" s="17"/>
      <c r="GU46" s="17"/>
      <c r="GV46" s="17"/>
      <c r="GW46" s="17"/>
      <c r="GX46" s="17"/>
      <c r="GY46" s="17"/>
      <c r="GZ46" s="17"/>
      <c r="HA46" s="17"/>
      <c r="HB46" s="17"/>
      <c r="HC46" s="17"/>
      <c r="HD46" s="17"/>
      <c r="HE46" s="17"/>
      <c r="HF46" s="17"/>
      <c r="HG46" s="17"/>
      <c r="HH46" s="17"/>
      <c r="HI46" s="17"/>
      <c r="HJ46" s="17"/>
      <c r="HK46" s="17"/>
      <c r="HL46" s="17"/>
      <c r="HM46" s="17"/>
      <c r="HN46" s="17"/>
      <c r="HO46" s="17"/>
      <c r="HP46" s="16">
        <f>'2021-2022 mjcc'!M49</f>
        <v>24000</v>
      </c>
      <c r="HQ46" s="16">
        <f t="shared" si="7"/>
        <v>24000</v>
      </c>
      <c r="HR46" s="17"/>
      <c r="HS46" s="17"/>
      <c r="HT46" s="17"/>
      <c r="HU46" s="17"/>
      <c r="HV46" s="17"/>
      <c r="HW46" s="17"/>
      <c r="HX46" s="17"/>
      <c r="HY46" s="17"/>
      <c r="HZ46" s="17"/>
      <c r="IA46" s="17"/>
      <c r="IB46" s="17"/>
      <c r="IC46" s="17"/>
      <c r="ID46" s="17"/>
      <c r="IE46" s="17"/>
      <c r="IF46" s="17"/>
      <c r="IG46" s="17"/>
      <c r="IH46" s="17"/>
      <c r="II46" s="45">
        <v>24000</v>
      </c>
      <c r="IJ46" s="17"/>
      <c r="IK46" s="17"/>
      <c r="IL46" s="17"/>
      <c r="IM46" s="17"/>
      <c r="IN46" s="17"/>
      <c r="IO46" s="17"/>
      <c r="IP46" s="17"/>
      <c r="IQ46" s="17"/>
      <c r="IR46" s="17"/>
      <c r="IS46" s="17"/>
      <c r="IT46" s="17"/>
      <c r="IU46" s="17"/>
      <c r="IV46" s="17"/>
      <c r="IW46" s="17"/>
      <c r="IX46" s="17"/>
      <c r="IY46" s="17"/>
      <c r="IZ46" s="17"/>
      <c r="JA46" s="17"/>
      <c r="JB46" s="17"/>
      <c r="JC46" s="17"/>
      <c r="JD46" s="17"/>
      <c r="JE46" s="17"/>
      <c r="JF46" s="17"/>
      <c r="JG46" s="17"/>
      <c r="JH46" s="17"/>
      <c r="JI46" s="17"/>
      <c r="JJ46" s="17"/>
      <c r="JK46" s="17"/>
      <c r="JL46" s="17"/>
      <c r="JM46" s="17"/>
      <c r="JN46" s="17"/>
      <c r="JO46" s="17"/>
      <c r="JP46" s="17"/>
      <c r="JQ46" s="17"/>
      <c r="JR46" s="17"/>
    </row>
    <row r="47" spans="1:278" ht="25.5">
      <c r="A47" s="42"/>
      <c r="B47" s="42" t="str">
        <f>'2021-2022 mjcc'!E50</f>
        <v xml:space="preserve"> 11005</v>
      </c>
      <c r="C47" s="28" t="str">
        <f>'2021-2022 mjcc'!F50</f>
        <v xml:space="preserve"> Հաշմանդամություն ունեցող անձանց ծառայությունների մատուցում զբաղվածության աջակցման կենտրոնում</v>
      </c>
      <c r="D47" s="28">
        <f>'2021-2022 mjcc'!H50</f>
        <v>0</v>
      </c>
      <c r="E47" s="28">
        <f t="shared" si="58"/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6">
        <f>'2021-2022 mjcc'!J50</f>
        <v>0</v>
      </c>
      <c r="BH47" s="16">
        <f t="shared" si="6"/>
        <v>0</v>
      </c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6">
        <f>'2021-2022 mjcc'!K50</f>
        <v>0</v>
      </c>
      <c r="DK47" s="29">
        <f t="shared" si="59"/>
        <v>0</v>
      </c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6">
        <f>'2021-2022 mjcc'!L50</f>
        <v>0</v>
      </c>
      <c r="FN47" s="29">
        <f t="shared" si="60"/>
        <v>0</v>
      </c>
      <c r="FO47" s="17"/>
      <c r="FP47" s="17"/>
      <c r="FQ47" s="17"/>
      <c r="FR47" s="17"/>
      <c r="FS47" s="17"/>
      <c r="FT47" s="17"/>
      <c r="FU47" s="17"/>
      <c r="FV47" s="17"/>
      <c r="FW47" s="17"/>
      <c r="FX47" s="17"/>
      <c r="FY47" s="17"/>
      <c r="FZ47" s="17"/>
      <c r="GA47" s="17"/>
      <c r="GB47" s="17"/>
      <c r="GC47" s="17"/>
      <c r="GD47" s="17"/>
      <c r="GE47" s="17"/>
      <c r="GF47" s="17"/>
      <c r="GG47" s="17"/>
      <c r="GH47" s="17"/>
      <c r="GI47" s="17"/>
      <c r="GJ47" s="17"/>
      <c r="GK47" s="17"/>
      <c r="GL47" s="17"/>
      <c r="GM47" s="17"/>
      <c r="GN47" s="17"/>
      <c r="GO47" s="17"/>
      <c r="GP47" s="17"/>
      <c r="GQ47" s="17"/>
      <c r="GR47" s="17"/>
      <c r="GS47" s="17"/>
      <c r="GT47" s="17"/>
      <c r="GU47" s="17"/>
      <c r="GV47" s="17"/>
      <c r="GW47" s="17"/>
      <c r="GX47" s="17"/>
      <c r="GY47" s="17"/>
      <c r="GZ47" s="17"/>
      <c r="HA47" s="17"/>
      <c r="HB47" s="17"/>
      <c r="HC47" s="17"/>
      <c r="HD47" s="17"/>
      <c r="HE47" s="17"/>
      <c r="HF47" s="17"/>
      <c r="HG47" s="17"/>
      <c r="HH47" s="17"/>
      <c r="HI47" s="17"/>
      <c r="HJ47" s="17"/>
      <c r="HK47" s="17"/>
      <c r="HL47" s="17"/>
      <c r="HM47" s="17"/>
      <c r="HN47" s="17"/>
      <c r="HO47" s="17"/>
      <c r="HP47" s="16">
        <f>'2021-2022 mjcc'!M50</f>
        <v>0</v>
      </c>
      <c r="HQ47" s="16">
        <f t="shared" si="7"/>
        <v>0</v>
      </c>
      <c r="HR47" s="17"/>
      <c r="HS47" s="17"/>
      <c r="HT47" s="17"/>
      <c r="HU47" s="17"/>
      <c r="HV47" s="17"/>
      <c r="HW47" s="17"/>
      <c r="HX47" s="17"/>
      <c r="HY47" s="17"/>
      <c r="HZ47" s="17"/>
      <c r="IA47" s="17"/>
      <c r="IB47" s="17"/>
      <c r="IC47" s="17"/>
      <c r="ID47" s="17"/>
      <c r="IE47" s="17"/>
      <c r="IF47" s="17"/>
      <c r="IG47" s="17"/>
      <c r="IH47" s="17"/>
      <c r="II47" s="17"/>
      <c r="IJ47" s="17"/>
      <c r="IK47" s="17"/>
      <c r="IL47" s="17"/>
      <c r="IM47" s="17"/>
      <c r="IN47" s="17"/>
      <c r="IO47" s="17"/>
      <c r="IP47" s="17"/>
      <c r="IQ47" s="17"/>
      <c r="IR47" s="17"/>
      <c r="IS47" s="17"/>
      <c r="IT47" s="17"/>
      <c r="IU47" s="17"/>
      <c r="IV47" s="17"/>
      <c r="IW47" s="17"/>
      <c r="IX47" s="17"/>
      <c r="IY47" s="17"/>
      <c r="IZ47" s="17"/>
      <c r="JA47" s="17"/>
      <c r="JB47" s="17"/>
      <c r="JC47" s="17"/>
      <c r="JD47" s="17"/>
      <c r="JE47" s="17"/>
      <c r="JF47" s="17"/>
      <c r="JG47" s="17"/>
      <c r="JH47" s="17"/>
      <c r="JI47" s="17"/>
      <c r="JJ47" s="17"/>
      <c r="JK47" s="17"/>
      <c r="JL47" s="17"/>
      <c r="JM47" s="17"/>
      <c r="JN47" s="17"/>
      <c r="JO47" s="17"/>
      <c r="JP47" s="17"/>
      <c r="JQ47" s="17"/>
      <c r="JR47" s="17"/>
    </row>
    <row r="48" spans="1:278" ht="25.5">
      <c r="A48" s="42"/>
      <c r="B48" s="42" t="str">
        <f>'2021-2022 mjcc'!E51</f>
        <v xml:space="preserve"> 11006</v>
      </c>
      <c r="C48" s="28" t="str">
        <f>'2021-2022 mjcc'!F51</f>
        <v xml:space="preserve"> Վարձատրվող հասարակական աշխատանքների իրականացման ապահովում</v>
      </c>
      <c r="D48" s="28">
        <f>'2021-2022 mjcc'!H51</f>
        <v>51.5</v>
      </c>
      <c r="E48" s="28">
        <f t="shared" si="58"/>
        <v>51.5</v>
      </c>
      <c r="F48" s="17"/>
      <c r="G48" s="17"/>
      <c r="H48" s="17"/>
      <c r="I48" s="17"/>
      <c r="J48" s="17"/>
      <c r="K48" s="17"/>
      <c r="L48" s="17"/>
      <c r="M48" s="17"/>
      <c r="N48" s="17"/>
      <c r="O48" s="45">
        <v>51.5</v>
      </c>
      <c r="P48" s="45"/>
      <c r="Q48" s="45"/>
      <c r="R48" s="45"/>
      <c r="S48" s="17"/>
      <c r="T48" s="17"/>
      <c r="U48" s="17"/>
      <c r="V48" s="17"/>
      <c r="W48" s="17"/>
      <c r="X48" s="17"/>
      <c r="Y48" s="17"/>
      <c r="Z48" s="45"/>
      <c r="AA48" s="45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6">
        <f>'2021-2022 mjcc'!J51</f>
        <v>900</v>
      </c>
      <c r="BH48" s="16">
        <f t="shared" si="6"/>
        <v>900</v>
      </c>
      <c r="BI48" s="17"/>
      <c r="BJ48" s="17"/>
      <c r="BK48" s="17"/>
      <c r="BL48" s="17"/>
      <c r="BM48" s="17"/>
      <c r="BN48" s="17"/>
      <c r="BO48" s="17"/>
      <c r="BP48" s="17"/>
      <c r="BQ48" s="17"/>
      <c r="BR48" s="45">
        <v>714</v>
      </c>
      <c r="BS48" s="45"/>
      <c r="BT48" s="45"/>
      <c r="BU48" s="45"/>
      <c r="BV48" s="17"/>
      <c r="BW48" s="17"/>
      <c r="BX48" s="17"/>
      <c r="BY48" s="17"/>
      <c r="BZ48" s="17"/>
      <c r="CA48" s="17"/>
      <c r="CB48" s="17"/>
      <c r="CC48" s="45">
        <v>102</v>
      </c>
      <c r="CD48" s="45">
        <v>84</v>
      </c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6">
        <f>'2021-2022 mjcc'!K51</f>
        <v>1500</v>
      </c>
      <c r="DK48" s="29">
        <f t="shared" si="59"/>
        <v>1500</v>
      </c>
      <c r="DL48" s="17"/>
      <c r="DM48" s="17"/>
      <c r="DN48" s="17"/>
      <c r="DO48" s="17"/>
      <c r="DP48" s="17"/>
      <c r="DQ48" s="17"/>
      <c r="DR48" s="17"/>
      <c r="DS48" s="17"/>
      <c r="DT48" s="17"/>
      <c r="DU48" s="45">
        <v>905</v>
      </c>
      <c r="DV48" s="45"/>
      <c r="DW48" s="45"/>
      <c r="DX48" s="45"/>
      <c r="DY48" s="17"/>
      <c r="DZ48" s="17"/>
      <c r="EA48" s="17"/>
      <c r="EB48" s="17"/>
      <c r="EC48" s="17"/>
      <c r="ED48" s="17"/>
      <c r="EE48" s="17"/>
      <c r="EF48" s="45">
        <v>280</v>
      </c>
      <c r="EG48" s="45">
        <v>315</v>
      </c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  <c r="FF48" s="17"/>
      <c r="FG48" s="17"/>
      <c r="FH48" s="17"/>
      <c r="FI48" s="17"/>
      <c r="FJ48" s="17"/>
      <c r="FK48" s="17"/>
      <c r="FL48" s="17"/>
      <c r="FM48" s="16">
        <f>'2021-2022 mjcc'!L51</f>
        <v>2250</v>
      </c>
      <c r="FN48" s="29">
        <f t="shared" si="60"/>
        <v>2250</v>
      </c>
      <c r="FO48" s="17"/>
      <c r="FP48" s="17"/>
      <c r="FQ48" s="17"/>
      <c r="FR48" s="17"/>
      <c r="FS48" s="17"/>
      <c r="FT48" s="17"/>
      <c r="FU48" s="17"/>
      <c r="FV48" s="17"/>
      <c r="FW48" s="17"/>
      <c r="FX48" s="45">
        <v>1098</v>
      </c>
      <c r="FY48" s="45"/>
      <c r="FZ48" s="45"/>
      <c r="GA48" s="45"/>
      <c r="GB48" s="17"/>
      <c r="GC48" s="17"/>
      <c r="GD48" s="17"/>
      <c r="GE48" s="17"/>
      <c r="GF48" s="17"/>
      <c r="GG48" s="17"/>
      <c r="GH48" s="17"/>
      <c r="GI48" s="157">
        <v>679.5</v>
      </c>
      <c r="GJ48" s="157">
        <v>472.5</v>
      </c>
      <c r="GK48" s="17"/>
      <c r="GL48" s="17"/>
      <c r="GM48" s="17"/>
      <c r="GN48" s="17"/>
      <c r="GO48" s="17"/>
      <c r="GP48" s="17"/>
      <c r="GQ48" s="17"/>
      <c r="GR48" s="17"/>
      <c r="GS48" s="17"/>
      <c r="GT48" s="17"/>
      <c r="GU48" s="17"/>
      <c r="GV48" s="17"/>
      <c r="GW48" s="17"/>
      <c r="GX48" s="17"/>
      <c r="GY48" s="17"/>
      <c r="GZ48" s="17"/>
      <c r="HA48" s="17"/>
      <c r="HB48" s="17"/>
      <c r="HC48" s="17"/>
      <c r="HD48" s="17"/>
      <c r="HE48" s="17"/>
      <c r="HF48" s="17"/>
      <c r="HG48" s="17"/>
      <c r="HH48" s="17"/>
      <c r="HI48" s="17"/>
      <c r="HJ48" s="17"/>
      <c r="HK48" s="17"/>
      <c r="HL48" s="17"/>
      <c r="HM48" s="17"/>
      <c r="HN48" s="17"/>
      <c r="HO48" s="17"/>
      <c r="HP48" s="16">
        <f>'2021-2022 mjcc'!M51</f>
        <v>3000</v>
      </c>
      <c r="HQ48" s="16">
        <f t="shared" si="7"/>
        <v>3000</v>
      </c>
      <c r="HR48" s="17"/>
      <c r="HS48" s="17"/>
      <c r="HT48" s="17"/>
      <c r="HU48" s="17"/>
      <c r="HV48" s="17"/>
      <c r="HW48" s="17"/>
      <c r="HX48" s="17"/>
      <c r="HY48" s="17"/>
      <c r="HZ48" s="17"/>
      <c r="IA48" s="45">
        <v>1390</v>
      </c>
      <c r="IB48" s="45"/>
      <c r="IC48" s="45"/>
      <c r="ID48" s="45"/>
      <c r="IE48" s="17"/>
      <c r="IF48" s="17"/>
      <c r="IG48" s="17"/>
      <c r="IH48" s="17"/>
      <c r="II48" s="17"/>
      <c r="IJ48" s="17"/>
      <c r="IK48" s="17"/>
      <c r="IL48" s="157">
        <v>980</v>
      </c>
      <c r="IM48" s="157">
        <v>630</v>
      </c>
      <c r="IN48" s="17"/>
      <c r="IO48" s="17"/>
      <c r="IP48" s="17"/>
      <c r="IQ48" s="17"/>
      <c r="IR48" s="17"/>
      <c r="IS48" s="17"/>
      <c r="IT48" s="17"/>
      <c r="IU48" s="17"/>
      <c r="IV48" s="17"/>
      <c r="IW48" s="17"/>
      <c r="IX48" s="17"/>
      <c r="IY48" s="17"/>
      <c r="IZ48" s="17"/>
      <c r="JA48" s="17"/>
      <c r="JB48" s="17"/>
      <c r="JC48" s="17"/>
      <c r="JD48" s="17"/>
      <c r="JE48" s="17"/>
      <c r="JF48" s="17"/>
      <c r="JG48" s="17"/>
      <c r="JH48" s="17"/>
      <c r="JI48" s="17"/>
      <c r="JJ48" s="17"/>
      <c r="JK48" s="17"/>
      <c r="JL48" s="17"/>
      <c r="JM48" s="17"/>
      <c r="JN48" s="17"/>
      <c r="JO48" s="17"/>
      <c r="JP48" s="17"/>
      <c r="JQ48" s="17"/>
      <c r="JR48" s="17"/>
    </row>
    <row r="49" spans="1:278" ht="51">
      <c r="A49" s="43"/>
      <c r="B49" s="43" t="str">
        <f>'2021-2022 mjcc'!E52</f>
        <v xml:space="preserve"> 11007</v>
      </c>
      <c r="C49" s="44" t="str">
        <f>'2021-2022 mjcc'!F52</f>
        <v xml:space="preserve"> Հաշմանդամություն ունեցող երեխաների ծնողների համար դասընթացների կազմակերպում
</v>
      </c>
      <c r="D49" s="28">
        <f>'2021-2022 mjcc'!H52</f>
        <v>750</v>
      </c>
      <c r="E49" s="44">
        <f t="shared" si="58"/>
        <v>750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45">
        <v>750</v>
      </c>
      <c r="AL49" s="45"/>
      <c r="AM49" s="45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6">
        <f>'2021-2022 mjcc'!J52</f>
        <v>2250</v>
      </c>
      <c r="BH49" s="16">
        <f t="shared" si="6"/>
        <v>2250</v>
      </c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45">
        <v>2250</v>
      </c>
      <c r="CO49" s="45"/>
      <c r="CP49" s="45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6">
        <f>'2021-2022 mjcc'!K52</f>
        <v>15000</v>
      </c>
      <c r="DK49" s="29">
        <f t="shared" si="59"/>
        <v>15000</v>
      </c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45">
        <v>15000</v>
      </c>
      <c r="ER49" s="45"/>
      <c r="ES49" s="45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17"/>
      <c r="FG49" s="17"/>
      <c r="FH49" s="17"/>
      <c r="FI49" s="17"/>
      <c r="FJ49" s="17"/>
      <c r="FK49" s="17"/>
      <c r="FL49" s="17"/>
      <c r="FM49" s="16">
        <f>'2021-2022 mjcc'!L52</f>
        <v>20000</v>
      </c>
      <c r="FN49" s="29">
        <f t="shared" si="60"/>
        <v>20000</v>
      </c>
      <c r="FO49" s="17"/>
      <c r="FP49" s="17"/>
      <c r="FQ49" s="17"/>
      <c r="FR49" s="17"/>
      <c r="FS49" s="17"/>
      <c r="FT49" s="17"/>
      <c r="FU49" s="17"/>
      <c r="FV49" s="17"/>
      <c r="FW49" s="17"/>
      <c r="FX49" s="17"/>
      <c r="FY49" s="17"/>
      <c r="FZ49" s="17"/>
      <c r="GA49" s="17"/>
      <c r="GB49" s="17"/>
      <c r="GC49" s="17"/>
      <c r="GD49" s="17"/>
      <c r="GE49" s="17"/>
      <c r="GF49" s="17"/>
      <c r="GG49" s="17"/>
      <c r="GH49" s="17"/>
      <c r="GI49" s="17"/>
      <c r="GJ49" s="17"/>
      <c r="GK49" s="17"/>
      <c r="GL49" s="17"/>
      <c r="GM49" s="17"/>
      <c r="GN49" s="17"/>
      <c r="GO49" s="17"/>
      <c r="GP49" s="17"/>
      <c r="GQ49" s="17"/>
      <c r="GR49" s="17"/>
      <c r="GS49" s="17"/>
      <c r="GT49" s="45">
        <v>20000</v>
      </c>
      <c r="GU49" s="45"/>
      <c r="GV49" s="45"/>
      <c r="GW49" s="17"/>
      <c r="GX49" s="17"/>
      <c r="GY49" s="17"/>
      <c r="GZ49" s="17"/>
      <c r="HA49" s="17"/>
      <c r="HB49" s="17"/>
      <c r="HC49" s="17"/>
      <c r="HD49" s="17"/>
      <c r="HE49" s="17"/>
      <c r="HF49" s="17"/>
      <c r="HG49" s="17"/>
      <c r="HH49" s="17"/>
      <c r="HI49" s="17"/>
      <c r="HJ49" s="17"/>
      <c r="HK49" s="17"/>
      <c r="HL49" s="17"/>
      <c r="HM49" s="17"/>
      <c r="HN49" s="17"/>
      <c r="HO49" s="17"/>
      <c r="HP49" s="16">
        <f>'2021-2022 mjcc'!M52</f>
        <v>25000</v>
      </c>
      <c r="HQ49" s="16">
        <f t="shared" si="7"/>
        <v>25000</v>
      </c>
      <c r="HR49" s="17"/>
      <c r="HS49" s="17"/>
      <c r="HT49" s="17"/>
      <c r="HU49" s="17"/>
      <c r="HV49" s="17"/>
      <c r="HW49" s="17"/>
      <c r="HX49" s="17"/>
      <c r="HY49" s="17"/>
      <c r="HZ49" s="17"/>
      <c r="IA49" s="17"/>
      <c r="IB49" s="17"/>
      <c r="IC49" s="17"/>
      <c r="ID49" s="17"/>
      <c r="IE49" s="17"/>
      <c r="IF49" s="17"/>
      <c r="IG49" s="17"/>
      <c r="IH49" s="17"/>
      <c r="II49" s="17"/>
      <c r="IJ49" s="17"/>
      <c r="IK49" s="17"/>
      <c r="IL49" s="17"/>
      <c r="IM49" s="17"/>
      <c r="IN49" s="17"/>
      <c r="IO49" s="17"/>
      <c r="IP49" s="17"/>
      <c r="IQ49" s="17"/>
      <c r="IR49" s="17"/>
      <c r="IS49" s="17"/>
      <c r="IT49" s="17"/>
      <c r="IU49" s="17"/>
      <c r="IV49" s="17"/>
      <c r="IW49" s="45">
        <v>25000</v>
      </c>
      <c r="IX49" s="45"/>
      <c r="IY49" s="45"/>
      <c r="IZ49" s="17"/>
      <c r="JA49" s="17"/>
      <c r="JB49" s="17"/>
      <c r="JC49" s="17"/>
      <c r="JD49" s="17"/>
      <c r="JE49" s="17"/>
      <c r="JF49" s="17"/>
      <c r="JG49" s="17"/>
      <c r="JH49" s="17"/>
      <c r="JI49" s="17"/>
      <c r="JJ49" s="17"/>
      <c r="JK49" s="17"/>
      <c r="JL49" s="17"/>
      <c r="JM49" s="17"/>
      <c r="JN49" s="17"/>
      <c r="JO49" s="17"/>
      <c r="JP49" s="17"/>
      <c r="JQ49" s="17"/>
      <c r="JR49" s="17"/>
    </row>
    <row r="50" spans="1:278" ht="25.5">
      <c r="A50" s="42"/>
      <c r="B50" s="42" t="str">
        <f>'2021-2022 mjcc'!E53</f>
        <v xml:space="preserve"> 12001</v>
      </c>
      <c r="C50" s="28" t="str">
        <f>'2021-2022 mjcc'!F53</f>
        <v xml:space="preserve"> Աշխատաշուկայում անմրցունակ անձանց փոքր ձեռնարկատիրական գործունեության աջակցության տրամադրում</v>
      </c>
      <c r="D50" s="28">
        <f>'2021-2022 mjcc'!H53</f>
        <v>46025.56</v>
      </c>
      <c r="E50" s="28">
        <f t="shared" si="58"/>
        <v>46025.599999999999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45">
        <v>46025.599999999999</v>
      </c>
      <c r="AW50" s="45"/>
      <c r="AX50" s="17"/>
      <c r="AY50" s="17"/>
      <c r="AZ50" s="17"/>
      <c r="BA50" s="17"/>
      <c r="BB50" s="17"/>
      <c r="BC50" s="17"/>
      <c r="BD50" s="17"/>
      <c r="BE50" s="17"/>
      <c r="BF50" s="17"/>
      <c r="BG50" s="16">
        <f>'2021-2022 mjcc'!J53</f>
        <v>50000</v>
      </c>
      <c r="BH50" s="16">
        <f t="shared" si="6"/>
        <v>50000</v>
      </c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45">
        <v>50000</v>
      </c>
      <c r="CZ50" s="45"/>
      <c r="DA50" s="17"/>
      <c r="DB50" s="17"/>
      <c r="DC50" s="17"/>
      <c r="DD50" s="17"/>
      <c r="DE50" s="17"/>
      <c r="DF50" s="17"/>
      <c r="DG50" s="17"/>
      <c r="DH50" s="17"/>
      <c r="DI50" s="17"/>
      <c r="DJ50" s="16">
        <f>'2021-2022 mjcc'!K53</f>
        <v>100000</v>
      </c>
      <c r="DK50" s="29">
        <f t="shared" si="59"/>
        <v>100000</v>
      </c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45">
        <v>100000</v>
      </c>
      <c r="FC50" s="45"/>
      <c r="FD50" s="17"/>
      <c r="FE50" s="17"/>
      <c r="FF50" s="17"/>
      <c r="FG50" s="17"/>
      <c r="FH50" s="17"/>
      <c r="FI50" s="17"/>
      <c r="FJ50" s="17"/>
      <c r="FK50" s="17"/>
      <c r="FL50" s="17"/>
      <c r="FM50" s="16">
        <f>'2021-2022 mjcc'!L53</f>
        <v>110000</v>
      </c>
      <c r="FN50" s="29">
        <f t="shared" si="60"/>
        <v>110000</v>
      </c>
      <c r="FO50" s="17"/>
      <c r="FP50" s="17"/>
      <c r="FQ50" s="17"/>
      <c r="FR50" s="17"/>
      <c r="FS50" s="17"/>
      <c r="FT50" s="17"/>
      <c r="FU50" s="17"/>
      <c r="FV50" s="17"/>
      <c r="FW50" s="17"/>
      <c r="FX50" s="17"/>
      <c r="FY50" s="17"/>
      <c r="FZ50" s="17"/>
      <c r="GA50" s="17"/>
      <c r="GB50" s="17"/>
      <c r="GC50" s="17"/>
      <c r="GD50" s="17"/>
      <c r="GE50" s="17"/>
      <c r="GF50" s="17"/>
      <c r="GG50" s="17"/>
      <c r="GH50" s="17"/>
      <c r="GI50" s="17"/>
      <c r="GJ50" s="17"/>
      <c r="GK50" s="17"/>
      <c r="GL50" s="17"/>
      <c r="GM50" s="17"/>
      <c r="GN50" s="17"/>
      <c r="GO50" s="17"/>
      <c r="GP50" s="17"/>
      <c r="GQ50" s="17"/>
      <c r="GR50" s="17"/>
      <c r="GS50" s="17"/>
      <c r="GT50" s="17"/>
      <c r="GU50" s="17"/>
      <c r="GV50" s="17"/>
      <c r="GW50" s="17"/>
      <c r="GX50" s="17"/>
      <c r="GY50" s="17"/>
      <c r="GZ50" s="17"/>
      <c r="HA50" s="17"/>
      <c r="HB50" s="17"/>
      <c r="HC50" s="17"/>
      <c r="HD50" s="17"/>
      <c r="HE50" s="45">
        <v>110000</v>
      </c>
      <c r="HF50" s="45"/>
      <c r="HG50" s="17"/>
      <c r="HH50" s="17"/>
      <c r="HI50" s="17"/>
      <c r="HJ50" s="17"/>
      <c r="HK50" s="17"/>
      <c r="HL50" s="17"/>
      <c r="HM50" s="17"/>
      <c r="HN50" s="17"/>
      <c r="HO50" s="17"/>
      <c r="HP50" s="16">
        <f>'2021-2022 mjcc'!M53</f>
        <v>120000</v>
      </c>
      <c r="HQ50" s="16">
        <f t="shared" si="7"/>
        <v>120000</v>
      </c>
      <c r="HR50" s="17"/>
      <c r="HS50" s="17"/>
      <c r="HT50" s="17"/>
      <c r="HU50" s="17"/>
      <c r="HV50" s="17"/>
      <c r="HW50" s="17"/>
      <c r="HX50" s="17"/>
      <c r="HY50" s="17"/>
      <c r="HZ50" s="17"/>
      <c r="IA50" s="17"/>
      <c r="IB50" s="17"/>
      <c r="IC50" s="17"/>
      <c r="ID50" s="17"/>
      <c r="IE50" s="17"/>
      <c r="IF50" s="17"/>
      <c r="IG50" s="17"/>
      <c r="IH50" s="17"/>
      <c r="II50" s="17"/>
      <c r="IJ50" s="17"/>
      <c r="IK50" s="17"/>
      <c r="IL50" s="17"/>
      <c r="IM50" s="17"/>
      <c r="IN50" s="17"/>
      <c r="IO50" s="17"/>
      <c r="IP50" s="17"/>
      <c r="IQ50" s="17"/>
      <c r="IR50" s="17"/>
      <c r="IS50" s="17"/>
      <c r="IT50" s="17"/>
      <c r="IU50" s="17"/>
      <c r="IV50" s="17"/>
      <c r="IW50" s="17"/>
      <c r="IX50" s="17"/>
      <c r="IY50" s="17"/>
      <c r="IZ50" s="17"/>
      <c r="JA50" s="17"/>
      <c r="JB50" s="17"/>
      <c r="JC50" s="17"/>
      <c r="JD50" s="17"/>
      <c r="JE50" s="17"/>
      <c r="JF50" s="17"/>
      <c r="JG50" s="17"/>
      <c r="JH50" s="45">
        <v>120000</v>
      </c>
      <c r="JI50" s="45"/>
      <c r="JJ50" s="17"/>
      <c r="JK50" s="17"/>
      <c r="JL50" s="17"/>
      <c r="JM50" s="17"/>
      <c r="JN50" s="17"/>
      <c r="JO50" s="17"/>
      <c r="JP50" s="17"/>
      <c r="JQ50" s="17"/>
      <c r="JR50" s="17"/>
    </row>
    <row r="51" spans="1:278" ht="51">
      <c r="A51" s="42"/>
      <c r="B51" s="42" t="str">
        <f>'2021-2022 mjcc'!E54</f>
        <v xml:space="preserve"> 12002</v>
      </c>
      <c r="C51" s="28" t="str">
        <f>'2021-2022 mjcc'!F54</f>
        <v xml:space="preserve"> Աշխատաշուկայում անմրցունակ անձանց աշխատանքի տեղավորման դեպքում գործատուին աշխատավարձի մասնակի փոխհատուցում և հաշմանդամություն ունեցող անձին ուղեկցողի համար դրամական օգնության տրամադրում</v>
      </c>
      <c r="D51" s="28">
        <f>'2021-2022 mjcc'!H54</f>
        <v>8617.41</v>
      </c>
      <c r="E51" s="28">
        <f t="shared" si="58"/>
        <v>8617.4</v>
      </c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45">
        <f>8617.4-2040</f>
        <v>6577.4</v>
      </c>
      <c r="AL51" s="45"/>
      <c r="AM51" s="45"/>
      <c r="AN51" s="17"/>
      <c r="AO51" s="17"/>
      <c r="AP51" s="17"/>
      <c r="AQ51" s="17"/>
      <c r="AR51" s="17"/>
      <c r="AS51" s="17"/>
      <c r="AT51" s="17"/>
      <c r="AU51" s="17"/>
      <c r="AV51" s="45">
        <v>2040</v>
      </c>
      <c r="AW51" s="45"/>
      <c r="AX51" s="17"/>
      <c r="AY51" s="17"/>
      <c r="AZ51" s="17"/>
      <c r="BA51" s="17"/>
      <c r="BB51" s="17"/>
      <c r="BC51" s="17"/>
      <c r="BD51" s="17"/>
      <c r="BE51" s="17"/>
      <c r="BF51" s="17"/>
      <c r="BG51" s="16">
        <f>'2021-2022 mjcc'!J54</f>
        <v>42840</v>
      </c>
      <c r="BH51" s="16">
        <f t="shared" si="6"/>
        <v>42840</v>
      </c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45">
        <v>40800</v>
      </c>
      <c r="CO51" s="45"/>
      <c r="CP51" s="45"/>
      <c r="CQ51" s="17"/>
      <c r="CR51" s="17"/>
      <c r="CS51" s="17"/>
      <c r="CT51" s="17"/>
      <c r="CU51" s="17"/>
      <c r="CV51" s="17"/>
      <c r="CW51" s="17"/>
      <c r="CX51" s="17"/>
      <c r="CY51" s="45">
        <v>2040</v>
      </c>
      <c r="CZ51" s="45"/>
      <c r="DA51" s="17"/>
      <c r="DB51" s="17"/>
      <c r="DC51" s="17"/>
      <c r="DD51" s="17"/>
      <c r="DE51" s="17"/>
      <c r="DF51" s="17"/>
      <c r="DG51" s="17"/>
      <c r="DH51" s="17"/>
      <c r="DI51" s="17"/>
      <c r="DJ51" s="16">
        <f>'2021-2022 mjcc'!K54</f>
        <v>85680</v>
      </c>
      <c r="DK51" s="29">
        <f t="shared" si="59"/>
        <v>85680</v>
      </c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45">
        <v>81600</v>
      </c>
      <c r="ER51" s="45"/>
      <c r="ES51" s="45"/>
      <c r="ET51" s="17"/>
      <c r="EU51" s="17"/>
      <c r="EV51" s="17"/>
      <c r="EW51" s="17"/>
      <c r="EX51" s="17"/>
      <c r="EY51" s="17"/>
      <c r="EZ51" s="17"/>
      <c r="FA51" s="17"/>
      <c r="FB51" s="45">
        <v>4080</v>
      </c>
      <c r="FC51" s="45"/>
      <c r="FD51" s="17"/>
      <c r="FE51" s="17"/>
      <c r="FF51" s="17"/>
      <c r="FG51" s="17"/>
      <c r="FH51" s="17"/>
      <c r="FI51" s="17"/>
      <c r="FJ51" s="17"/>
      <c r="FK51" s="17"/>
      <c r="FL51" s="17"/>
      <c r="FM51" s="16">
        <f>'2021-2022 mjcc'!L54</f>
        <v>102816</v>
      </c>
      <c r="FN51" s="29">
        <f t="shared" si="60"/>
        <v>102816</v>
      </c>
      <c r="FO51" s="17"/>
      <c r="FP51" s="17"/>
      <c r="FQ51" s="17"/>
      <c r="FR51" s="17"/>
      <c r="FS51" s="17"/>
      <c r="FT51" s="17"/>
      <c r="FU51" s="17"/>
      <c r="FV51" s="17"/>
      <c r="FW51" s="17"/>
      <c r="FX51" s="17"/>
      <c r="FY51" s="17"/>
      <c r="FZ51" s="17"/>
      <c r="GA51" s="17"/>
      <c r="GB51" s="17"/>
      <c r="GC51" s="17"/>
      <c r="GD51" s="17"/>
      <c r="GE51" s="17"/>
      <c r="GF51" s="17"/>
      <c r="GG51" s="17"/>
      <c r="GH51" s="17"/>
      <c r="GI51" s="17"/>
      <c r="GJ51" s="17"/>
      <c r="GK51" s="17"/>
      <c r="GL51" s="17"/>
      <c r="GM51" s="17"/>
      <c r="GN51" s="17"/>
      <c r="GO51" s="17"/>
      <c r="GP51" s="17"/>
      <c r="GQ51" s="17"/>
      <c r="GR51" s="17"/>
      <c r="GS51" s="17"/>
      <c r="GT51" s="45">
        <v>97920</v>
      </c>
      <c r="GU51" s="45"/>
      <c r="GV51" s="45"/>
      <c r="GW51" s="17"/>
      <c r="GX51" s="17"/>
      <c r="GY51" s="17"/>
      <c r="GZ51" s="17"/>
      <c r="HA51" s="17"/>
      <c r="HB51" s="17"/>
      <c r="HC51" s="17"/>
      <c r="HD51" s="17"/>
      <c r="HE51" s="45">
        <v>4896</v>
      </c>
      <c r="HF51" s="45"/>
      <c r="HG51" s="17"/>
      <c r="HH51" s="17"/>
      <c r="HI51" s="17"/>
      <c r="HJ51" s="17"/>
      <c r="HK51" s="17"/>
      <c r="HL51" s="17"/>
      <c r="HM51" s="17"/>
      <c r="HN51" s="17"/>
      <c r="HO51" s="17"/>
      <c r="HP51" s="16">
        <f>'2021-2022 mjcc'!M54</f>
        <v>128520</v>
      </c>
      <c r="HQ51" s="16">
        <f t="shared" si="7"/>
        <v>128520</v>
      </c>
      <c r="HR51" s="17"/>
      <c r="HS51" s="17"/>
      <c r="HT51" s="17"/>
      <c r="HU51" s="17"/>
      <c r="HV51" s="17"/>
      <c r="HW51" s="17"/>
      <c r="HX51" s="17"/>
      <c r="HY51" s="17"/>
      <c r="HZ51" s="17"/>
      <c r="IA51" s="17"/>
      <c r="IB51" s="17"/>
      <c r="IC51" s="17"/>
      <c r="ID51" s="17"/>
      <c r="IE51" s="17"/>
      <c r="IF51" s="17"/>
      <c r="IG51" s="17"/>
      <c r="IH51" s="17"/>
      <c r="II51" s="17"/>
      <c r="IJ51" s="17"/>
      <c r="IK51" s="17"/>
      <c r="IL51" s="17"/>
      <c r="IM51" s="17"/>
      <c r="IN51" s="17"/>
      <c r="IO51" s="17"/>
      <c r="IP51" s="17"/>
      <c r="IQ51" s="17"/>
      <c r="IR51" s="17"/>
      <c r="IS51" s="17"/>
      <c r="IT51" s="17"/>
      <c r="IU51" s="17"/>
      <c r="IV51" s="17"/>
      <c r="IW51" s="45">
        <f>128520-4080</f>
        <v>124440</v>
      </c>
      <c r="IX51" s="45"/>
      <c r="IY51" s="45"/>
      <c r="IZ51" s="17"/>
      <c r="JA51" s="17"/>
      <c r="JB51" s="17"/>
      <c r="JC51" s="17"/>
      <c r="JD51" s="17"/>
      <c r="JE51" s="17"/>
      <c r="JF51" s="17"/>
      <c r="JG51" s="17"/>
      <c r="JH51" s="45">
        <v>4080</v>
      </c>
      <c r="JI51" s="45"/>
      <c r="JJ51" s="17"/>
      <c r="JK51" s="17"/>
      <c r="JL51" s="17"/>
      <c r="JM51" s="17"/>
      <c r="JN51" s="17"/>
      <c r="JO51" s="17"/>
      <c r="JP51" s="17"/>
      <c r="JQ51" s="17"/>
      <c r="JR51" s="17"/>
    </row>
    <row r="52" spans="1:278" ht="25.5">
      <c r="A52" s="42"/>
      <c r="B52" s="42" t="str">
        <f>'2021-2022 mjcc'!E55</f>
        <v xml:space="preserve"> 12003</v>
      </c>
      <c r="C52" s="28" t="str">
        <f>'2021-2022 mjcc'!F55</f>
        <v xml:space="preserve"> Գործազուրկին այլ վայրում աշխատանքի տեղավորման աջակցության տրամադրում</v>
      </c>
      <c r="D52" s="28">
        <f>'2021-2022 mjcc'!H55</f>
        <v>10586.7</v>
      </c>
      <c r="E52" s="28">
        <f t="shared" si="58"/>
        <v>10586.7</v>
      </c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45">
        <v>10586.7</v>
      </c>
      <c r="AW52" s="45"/>
      <c r="AX52" s="17"/>
      <c r="AY52" s="17"/>
      <c r="AZ52" s="17"/>
      <c r="BA52" s="17"/>
      <c r="BB52" s="17"/>
      <c r="BC52" s="17"/>
      <c r="BD52" s="17"/>
      <c r="BE52" s="17"/>
      <c r="BF52" s="17"/>
      <c r="BG52" s="16">
        <f>'2021-2022 mjcc'!J55</f>
        <v>23320</v>
      </c>
      <c r="BH52" s="16">
        <f t="shared" si="6"/>
        <v>23320</v>
      </c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45">
        <v>23320</v>
      </c>
      <c r="CZ52" s="45"/>
      <c r="DA52" s="17"/>
      <c r="DB52" s="17"/>
      <c r="DC52" s="17"/>
      <c r="DD52" s="17"/>
      <c r="DE52" s="17"/>
      <c r="DF52" s="17"/>
      <c r="DG52" s="17"/>
      <c r="DH52" s="17"/>
      <c r="DI52" s="17"/>
      <c r="DJ52" s="16">
        <f>'2021-2022 mjcc'!K55</f>
        <v>23320</v>
      </c>
      <c r="DK52" s="29">
        <f t="shared" si="59"/>
        <v>23320</v>
      </c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45">
        <v>23320</v>
      </c>
      <c r="FC52" s="45"/>
      <c r="FD52" s="17"/>
      <c r="FE52" s="17"/>
      <c r="FF52" s="17"/>
      <c r="FG52" s="17"/>
      <c r="FH52" s="17"/>
      <c r="FI52" s="17"/>
      <c r="FJ52" s="17"/>
      <c r="FK52" s="17"/>
      <c r="FL52" s="17"/>
      <c r="FM52" s="16">
        <f>'2021-2022 mjcc'!L55</f>
        <v>31800</v>
      </c>
      <c r="FN52" s="29">
        <f t="shared" si="60"/>
        <v>31800</v>
      </c>
      <c r="FO52" s="17"/>
      <c r="FP52" s="17"/>
      <c r="FQ52" s="17"/>
      <c r="FR52" s="17"/>
      <c r="FS52" s="17"/>
      <c r="FT52" s="17"/>
      <c r="FU52" s="17"/>
      <c r="FV52" s="17"/>
      <c r="FW52" s="17"/>
      <c r="FX52" s="17"/>
      <c r="FY52" s="17"/>
      <c r="FZ52" s="17"/>
      <c r="GA52" s="17"/>
      <c r="GB52" s="17"/>
      <c r="GC52" s="17"/>
      <c r="GD52" s="17"/>
      <c r="GE52" s="17"/>
      <c r="GF52" s="17"/>
      <c r="GG52" s="17"/>
      <c r="GH52" s="17"/>
      <c r="GI52" s="17"/>
      <c r="GJ52" s="17"/>
      <c r="GK52" s="17"/>
      <c r="GL52" s="17"/>
      <c r="GM52" s="17"/>
      <c r="GN52" s="17"/>
      <c r="GO52" s="17"/>
      <c r="GP52" s="17"/>
      <c r="GQ52" s="17"/>
      <c r="GR52" s="17"/>
      <c r="GS52" s="17"/>
      <c r="GT52" s="17"/>
      <c r="GU52" s="17"/>
      <c r="GV52" s="17"/>
      <c r="GW52" s="17"/>
      <c r="GX52" s="17"/>
      <c r="GY52" s="17"/>
      <c r="GZ52" s="17"/>
      <c r="HA52" s="17"/>
      <c r="HB52" s="17"/>
      <c r="HC52" s="17"/>
      <c r="HD52" s="17"/>
      <c r="HE52" s="45">
        <v>31800</v>
      </c>
      <c r="HF52" s="45"/>
      <c r="HG52" s="17"/>
      <c r="HH52" s="17"/>
      <c r="HI52" s="17"/>
      <c r="HJ52" s="17"/>
      <c r="HK52" s="17"/>
      <c r="HL52" s="17"/>
      <c r="HM52" s="17"/>
      <c r="HN52" s="17"/>
      <c r="HO52" s="17"/>
      <c r="HP52" s="16">
        <f>'2021-2022 mjcc'!M55</f>
        <v>37100</v>
      </c>
      <c r="HQ52" s="16">
        <f t="shared" si="7"/>
        <v>37100</v>
      </c>
      <c r="HR52" s="17"/>
      <c r="HS52" s="17"/>
      <c r="HT52" s="17"/>
      <c r="HU52" s="17"/>
      <c r="HV52" s="17"/>
      <c r="HW52" s="17"/>
      <c r="HX52" s="17"/>
      <c r="HY52" s="17"/>
      <c r="HZ52" s="17"/>
      <c r="IA52" s="17"/>
      <c r="IB52" s="17"/>
      <c r="IC52" s="17"/>
      <c r="ID52" s="17"/>
      <c r="IE52" s="17"/>
      <c r="IF52" s="17"/>
      <c r="IG52" s="17"/>
      <c r="IH52" s="17"/>
      <c r="II52" s="17"/>
      <c r="IJ52" s="17"/>
      <c r="IK52" s="17"/>
      <c r="IL52" s="17"/>
      <c r="IM52" s="17"/>
      <c r="IN52" s="17"/>
      <c r="IO52" s="17"/>
      <c r="IP52" s="17"/>
      <c r="IQ52" s="17"/>
      <c r="IR52" s="17"/>
      <c r="IS52" s="17"/>
      <c r="IT52" s="17"/>
      <c r="IU52" s="17"/>
      <c r="IV52" s="17"/>
      <c r="IW52" s="17"/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45">
        <v>37100</v>
      </c>
      <c r="JI52" s="45"/>
      <c r="JJ52" s="17"/>
      <c r="JK52" s="17"/>
      <c r="JL52" s="17"/>
      <c r="JM52" s="17"/>
      <c r="JN52" s="17"/>
      <c r="JO52" s="17"/>
      <c r="JP52" s="17"/>
      <c r="JQ52" s="17"/>
      <c r="JR52" s="17"/>
    </row>
    <row r="53" spans="1:278" ht="38.25">
      <c r="A53" s="42"/>
      <c r="B53" s="42" t="str">
        <f>'2021-2022 mjcc'!E56</f>
        <v xml:space="preserve"> 12004</v>
      </c>
      <c r="C53" s="28" t="str">
        <f>'2021-2022 mjcc'!F56</f>
        <v xml:space="preserve"> Ձեռք բերած մասնագիտությամբ մասնագիտական աշխատանքային փորձ ձեռք բերելու համար գործազուրկներին աջակցության տրամադրում</v>
      </c>
      <c r="D53" s="28">
        <f>'2021-2022 mjcc'!H56</f>
        <v>88800.4</v>
      </c>
      <c r="E53" s="28">
        <f t="shared" si="58"/>
        <v>88800.4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45">
        <v>88800.4</v>
      </c>
      <c r="AL53" s="45"/>
      <c r="AM53" s="45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6">
        <f>'2021-2022 mjcc'!J56</f>
        <v>164340.1</v>
      </c>
      <c r="BH53" s="16">
        <f t="shared" si="6"/>
        <v>164340.1</v>
      </c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45">
        <v>164340.1</v>
      </c>
      <c r="CO53" s="45"/>
      <c r="CP53" s="45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6">
        <f>'2021-2022 mjcc'!K56</f>
        <v>261891.5</v>
      </c>
      <c r="DK53" s="29">
        <f t="shared" si="59"/>
        <v>261891.5</v>
      </c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45">
        <v>261891.5</v>
      </c>
      <c r="ER53" s="45"/>
      <c r="ES53" s="45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6">
        <f>'2021-2022 mjcc'!L56</f>
        <v>282037</v>
      </c>
      <c r="FN53" s="29">
        <f t="shared" si="60"/>
        <v>282037</v>
      </c>
      <c r="FO53" s="17"/>
      <c r="FP53" s="17"/>
      <c r="FQ53" s="17"/>
      <c r="FR53" s="17"/>
      <c r="FS53" s="17"/>
      <c r="FT53" s="17"/>
      <c r="FU53" s="17"/>
      <c r="FV53" s="17"/>
      <c r="FW53" s="17"/>
      <c r="FX53" s="17"/>
      <c r="FY53" s="17"/>
      <c r="FZ53" s="17"/>
      <c r="GA53" s="17"/>
      <c r="GB53" s="17"/>
      <c r="GC53" s="17"/>
      <c r="GD53" s="17"/>
      <c r="GE53" s="17"/>
      <c r="GF53" s="17"/>
      <c r="GG53" s="17"/>
      <c r="GH53" s="17"/>
      <c r="GI53" s="17"/>
      <c r="GJ53" s="17"/>
      <c r="GK53" s="17"/>
      <c r="GL53" s="17"/>
      <c r="GM53" s="17"/>
      <c r="GN53" s="17"/>
      <c r="GO53" s="17"/>
      <c r="GP53" s="17"/>
      <c r="GQ53" s="17"/>
      <c r="GR53" s="17"/>
      <c r="GS53" s="17"/>
      <c r="GT53" s="45">
        <v>282037</v>
      </c>
      <c r="GU53" s="45"/>
      <c r="GV53" s="45"/>
      <c r="GW53" s="17"/>
      <c r="GX53" s="17"/>
      <c r="GY53" s="17"/>
      <c r="GZ53" s="17"/>
      <c r="HA53" s="17"/>
      <c r="HB53" s="17"/>
      <c r="HC53" s="17"/>
      <c r="HD53" s="17"/>
      <c r="HE53" s="17"/>
      <c r="HF53" s="17"/>
      <c r="HG53" s="17"/>
      <c r="HH53" s="17"/>
      <c r="HI53" s="17"/>
      <c r="HJ53" s="17"/>
      <c r="HK53" s="17"/>
      <c r="HL53" s="17"/>
      <c r="HM53" s="17"/>
      <c r="HN53" s="17"/>
      <c r="HO53" s="17"/>
      <c r="HP53" s="16">
        <f>'2021-2022 mjcc'!M56</f>
        <v>302182.5</v>
      </c>
      <c r="HQ53" s="16">
        <f t="shared" si="7"/>
        <v>302182.5</v>
      </c>
      <c r="HR53" s="17"/>
      <c r="HS53" s="17"/>
      <c r="HT53" s="17"/>
      <c r="HU53" s="17"/>
      <c r="HV53" s="17"/>
      <c r="HW53" s="17"/>
      <c r="HX53" s="17"/>
      <c r="HY53" s="17"/>
      <c r="HZ53" s="17"/>
      <c r="IA53" s="17"/>
      <c r="IB53" s="17"/>
      <c r="IC53" s="17"/>
      <c r="ID53" s="17"/>
      <c r="IE53" s="17"/>
      <c r="IF53" s="17"/>
      <c r="IG53" s="17"/>
      <c r="IH53" s="17"/>
      <c r="II53" s="17"/>
      <c r="IJ53" s="17"/>
      <c r="IK53" s="17"/>
      <c r="IL53" s="17"/>
      <c r="IM53" s="17"/>
      <c r="IN53" s="17"/>
      <c r="IO53" s="17"/>
      <c r="IP53" s="17"/>
      <c r="IQ53" s="17"/>
      <c r="IR53" s="17"/>
      <c r="IS53" s="17"/>
      <c r="IT53" s="17"/>
      <c r="IU53" s="17"/>
      <c r="IV53" s="17"/>
      <c r="IW53" s="45">
        <v>302182.5</v>
      </c>
      <c r="IX53" s="45"/>
      <c r="IY53" s="45"/>
      <c r="IZ53" s="17"/>
      <c r="JA53" s="17"/>
      <c r="JB53" s="17"/>
      <c r="JC53" s="17"/>
      <c r="JD53" s="17"/>
      <c r="JE53" s="17"/>
      <c r="JF53" s="17"/>
      <c r="JG53" s="17"/>
      <c r="JH53" s="17"/>
      <c r="JI53" s="17"/>
      <c r="JJ53" s="17"/>
      <c r="JK53" s="17"/>
      <c r="JL53" s="17"/>
      <c r="JM53" s="17"/>
      <c r="JN53" s="17"/>
      <c r="JO53" s="17"/>
      <c r="JP53" s="17"/>
      <c r="JQ53" s="17"/>
      <c r="JR53" s="17"/>
    </row>
    <row r="54" spans="1:278" ht="25.5">
      <c r="A54" s="42"/>
      <c r="B54" s="42" t="str">
        <f>'2021-2022 mjcc'!E57</f>
        <v xml:space="preserve"> 12005</v>
      </c>
      <c r="C54" s="28" t="str">
        <f>'2021-2022 mjcc'!F57</f>
        <v xml:space="preserve"> Աշխատաշուկայում անմրցունակ անձանց աշխատանքի տեղավորման դեպքում գործատուին միանվագ փոխհատուցման տրամադրում</v>
      </c>
      <c r="D54" s="28">
        <f>'2021-2022 mjcc'!H57</f>
        <v>146645.4</v>
      </c>
      <c r="E54" s="28">
        <f t="shared" si="58"/>
        <v>146645.4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45">
        <v>146645.4</v>
      </c>
      <c r="AL54" s="45"/>
      <c r="AM54" s="45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6">
        <f>'2021-2022 mjcc'!J57</f>
        <v>207500</v>
      </c>
      <c r="BH54" s="16">
        <f t="shared" si="6"/>
        <v>207500</v>
      </c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45">
        <v>207500</v>
      </c>
      <c r="CO54" s="45"/>
      <c r="CP54" s="45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6">
        <f>'2021-2022 mjcc'!K57</f>
        <v>207500</v>
      </c>
      <c r="DK54" s="29">
        <f t="shared" si="59"/>
        <v>207500</v>
      </c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45">
        <v>207500</v>
      </c>
      <c r="ER54" s="45"/>
      <c r="ES54" s="45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  <c r="FF54" s="17"/>
      <c r="FG54" s="17"/>
      <c r="FH54" s="17"/>
      <c r="FI54" s="17"/>
      <c r="FJ54" s="17"/>
      <c r="FK54" s="17"/>
      <c r="FL54" s="17"/>
      <c r="FM54" s="16">
        <f>'2021-2022 mjcc'!L57</f>
        <v>228100</v>
      </c>
      <c r="FN54" s="29">
        <f t="shared" si="60"/>
        <v>228100</v>
      </c>
      <c r="FO54" s="17"/>
      <c r="FP54" s="17"/>
      <c r="FQ54" s="17"/>
      <c r="FR54" s="17"/>
      <c r="FS54" s="17"/>
      <c r="FT54" s="17"/>
      <c r="FU54" s="17"/>
      <c r="FV54" s="17"/>
      <c r="FW54" s="17"/>
      <c r="FX54" s="17"/>
      <c r="FY54" s="17"/>
      <c r="FZ54" s="17"/>
      <c r="GA54" s="17"/>
      <c r="GB54" s="17"/>
      <c r="GC54" s="17"/>
      <c r="GD54" s="17"/>
      <c r="GE54" s="17"/>
      <c r="GF54" s="17"/>
      <c r="GG54" s="17"/>
      <c r="GH54" s="17"/>
      <c r="GI54" s="17"/>
      <c r="GJ54" s="17"/>
      <c r="GK54" s="17"/>
      <c r="GL54" s="17"/>
      <c r="GM54" s="17"/>
      <c r="GN54" s="17"/>
      <c r="GO54" s="17"/>
      <c r="GP54" s="17"/>
      <c r="GQ54" s="17"/>
      <c r="GR54" s="17"/>
      <c r="GS54" s="17"/>
      <c r="GT54" s="45">
        <v>228100</v>
      </c>
      <c r="GU54" s="45"/>
      <c r="GV54" s="45"/>
      <c r="GW54" s="17"/>
      <c r="GX54" s="17"/>
      <c r="GY54" s="17"/>
      <c r="GZ54" s="17"/>
      <c r="HA54" s="17"/>
      <c r="HB54" s="17"/>
      <c r="HC54" s="17"/>
      <c r="HD54" s="17"/>
      <c r="HE54" s="17"/>
      <c r="HF54" s="17"/>
      <c r="HG54" s="17"/>
      <c r="HH54" s="17"/>
      <c r="HI54" s="17"/>
      <c r="HJ54" s="17"/>
      <c r="HK54" s="17"/>
      <c r="HL54" s="17"/>
      <c r="HM54" s="17"/>
      <c r="HN54" s="17"/>
      <c r="HO54" s="17"/>
      <c r="HP54" s="16">
        <f>'2021-2022 mjcc'!M57</f>
        <v>228100</v>
      </c>
      <c r="HQ54" s="16">
        <f t="shared" si="7"/>
        <v>228100</v>
      </c>
      <c r="HR54" s="17"/>
      <c r="HS54" s="17"/>
      <c r="HT54" s="17"/>
      <c r="HU54" s="17"/>
      <c r="HV54" s="17"/>
      <c r="HW54" s="17"/>
      <c r="HX54" s="17"/>
      <c r="HY54" s="17"/>
      <c r="HZ54" s="17"/>
      <c r="IA54" s="17"/>
      <c r="IB54" s="17"/>
      <c r="IC54" s="17"/>
      <c r="ID54" s="17"/>
      <c r="IE54" s="17"/>
      <c r="IF54" s="17"/>
      <c r="IG54" s="17"/>
      <c r="IH54" s="17"/>
      <c r="II54" s="17"/>
      <c r="IJ54" s="17"/>
      <c r="IK54" s="17"/>
      <c r="IL54" s="17"/>
      <c r="IM54" s="17"/>
      <c r="IN54" s="17"/>
      <c r="IO54" s="17"/>
      <c r="IP54" s="17"/>
      <c r="IQ54" s="17"/>
      <c r="IR54" s="17"/>
      <c r="IS54" s="17"/>
      <c r="IT54" s="17"/>
      <c r="IU54" s="17"/>
      <c r="IV54" s="17"/>
      <c r="IW54" s="45">
        <v>228100</v>
      </c>
      <c r="IX54" s="45"/>
      <c r="IY54" s="45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</row>
    <row r="55" spans="1:278" ht="25.5">
      <c r="A55" s="42"/>
      <c r="B55" s="42" t="str">
        <f>'2021-2022 mjcc'!E58</f>
        <v xml:space="preserve"> 12006</v>
      </c>
      <c r="C55" s="28" t="str">
        <f>'2021-2022 mjcc'!F58</f>
        <v xml:space="preserve"> Սեզոնային զբաղվածության խթանման միջոցով գյուղացիական տնտեսությանն աջակցության տրամադրում</v>
      </c>
      <c r="D55" s="28">
        <f>'2021-2022 mjcc'!H58</f>
        <v>192842.2</v>
      </c>
      <c r="E55" s="28">
        <f t="shared" si="58"/>
        <v>192842.2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45">
        <v>192842.2</v>
      </c>
      <c r="AW55" s="45"/>
      <c r="AX55" s="17"/>
      <c r="AY55" s="17"/>
      <c r="AZ55" s="17"/>
      <c r="BA55" s="17"/>
      <c r="BB55" s="17"/>
      <c r="BC55" s="17"/>
      <c r="BD55" s="17"/>
      <c r="BE55" s="17"/>
      <c r="BF55" s="17"/>
      <c r="BG55" s="16">
        <f>'2021-2022 mjcc'!J58</f>
        <v>605308.80000000005</v>
      </c>
      <c r="BH55" s="16">
        <f t="shared" si="6"/>
        <v>605308.80000000005</v>
      </c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45">
        <v>605308.80000000005</v>
      </c>
      <c r="CZ55" s="45"/>
      <c r="DA55" s="17"/>
      <c r="DB55" s="17"/>
      <c r="DC55" s="17"/>
      <c r="DD55" s="17"/>
      <c r="DE55" s="17"/>
      <c r="DF55" s="17"/>
      <c r="DG55" s="17"/>
      <c r="DH55" s="17"/>
      <c r="DI55" s="17"/>
      <c r="DJ55" s="16">
        <f>'2021-2022 mjcc'!K58</f>
        <v>630530</v>
      </c>
      <c r="DK55" s="29">
        <f t="shared" si="59"/>
        <v>630530</v>
      </c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  <c r="ES55" s="17"/>
      <c r="ET55" s="17"/>
      <c r="EU55" s="17"/>
      <c r="EV55" s="17"/>
      <c r="EW55" s="17"/>
      <c r="EX55" s="17"/>
      <c r="EY55" s="17"/>
      <c r="EZ55" s="17"/>
      <c r="FA55" s="17"/>
      <c r="FB55" s="45">
        <v>630530</v>
      </c>
      <c r="FC55" s="45"/>
      <c r="FD55" s="17"/>
      <c r="FE55" s="17"/>
      <c r="FF55" s="17"/>
      <c r="FG55" s="17"/>
      <c r="FH55" s="17"/>
      <c r="FI55" s="17"/>
      <c r="FJ55" s="17"/>
      <c r="FK55" s="17"/>
      <c r="FL55" s="17"/>
      <c r="FM55" s="16">
        <f>'2021-2022 mjcc'!L58</f>
        <v>655751.19999999995</v>
      </c>
      <c r="FN55" s="29">
        <f t="shared" si="60"/>
        <v>655751.19999999995</v>
      </c>
      <c r="FO55" s="17"/>
      <c r="FP55" s="17"/>
      <c r="FQ55" s="17"/>
      <c r="FR55" s="17"/>
      <c r="FS55" s="17"/>
      <c r="FT55" s="17"/>
      <c r="FU55" s="17"/>
      <c r="FV55" s="17"/>
      <c r="FW55" s="17"/>
      <c r="FX55" s="17"/>
      <c r="FY55" s="17"/>
      <c r="FZ55" s="17"/>
      <c r="GA55" s="17"/>
      <c r="GB55" s="17"/>
      <c r="GC55" s="17"/>
      <c r="GD55" s="17"/>
      <c r="GE55" s="17"/>
      <c r="GF55" s="17"/>
      <c r="GG55" s="17"/>
      <c r="GH55" s="17"/>
      <c r="GI55" s="17"/>
      <c r="GJ55" s="17"/>
      <c r="GK55" s="17"/>
      <c r="GL55" s="17"/>
      <c r="GM55" s="17"/>
      <c r="GN55" s="17"/>
      <c r="GO55" s="17"/>
      <c r="GP55" s="17"/>
      <c r="GQ55" s="17"/>
      <c r="GR55" s="17"/>
      <c r="GS55" s="17"/>
      <c r="GT55" s="17"/>
      <c r="GU55" s="17"/>
      <c r="GV55" s="17"/>
      <c r="GW55" s="17"/>
      <c r="GX55" s="17"/>
      <c r="GY55" s="17"/>
      <c r="GZ55" s="17"/>
      <c r="HA55" s="17"/>
      <c r="HB55" s="17"/>
      <c r="HC55" s="17"/>
      <c r="HD55" s="17"/>
      <c r="HE55" s="45">
        <v>655751.19999999995</v>
      </c>
      <c r="HF55" s="45"/>
      <c r="HG55" s="17"/>
      <c r="HH55" s="17"/>
      <c r="HI55" s="17"/>
      <c r="HJ55" s="17"/>
      <c r="HK55" s="17"/>
      <c r="HL55" s="17"/>
      <c r="HM55" s="17"/>
      <c r="HN55" s="17"/>
      <c r="HO55" s="17"/>
      <c r="HP55" s="16">
        <f>'2021-2022 mjcc'!M58</f>
        <v>655751.19999999995</v>
      </c>
      <c r="HQ55" s="16">
        <f t="shared" si="7"/>
        <v>655751.19999999995</v>
      </c>
      <c r="HR55" s="17"/>
      <c r="HS55" s="17"/>
      <c r="HT55" s="17"/>
      <c r="HU55" s="17"/>
      <c r="HV55" s="17"/>
      <c r="HW55" s="17"/>
      <c r="HX55" s="17"/>
      <c r="HY55" s="17"/>
      <c r="HZ55" s="17"/>
      <c r="IA55" s="17"/>
      <c r="IB55" s="17"/>
      <c r="IC55" s="17"/>
      <c r="ID55" s="17"/>
      <c r="IE55" s="17"/>
      <c r="IF55" s="17"/>
      <c r="IG55" s="17"/>
      <c r="IH55" s="17"/>
      <c r="II55" s="17"/>
      <c r="IJ55" s="17"/>
      <c r="IK55" s="17"/>
      <c r="IL55" s="17"/>
      <c r="IM55" s="17"/>
      <c r="IN55" s="17"/>
      <c r="IO55" s="17"/>
      <c r="IP55" s="17"/>
      <c r="IQ55" s="17"/>
      <c r="IR55" s="17"/>
      <c r="IS55" s="17"/>
      <c r="IT55" s="17"/>
      <c r="IU55" s="17"/>
      <c r="IV55" s="17"/>
      <c r="IW55" s="17"/>
      <c r="IX55" s="17"/>
      <c r="IY55" s="17"/>
      <c r="IZ55" s="17"/>
      <c r="JA55" s="17"/>
      <c r="JB55" s="17"/>
      <c r="JC55" s="17"/>
      <c r="JD55" s="17"/>
      <c r="JE55" s="17"/>
      <c r="JF55" s="17"/>
      <c r="JG55" s="17"/>
      <c r="JH55" s="45">
        <v>655751.19999999995</v>
      </c>
      <c r="JI55" s="45"/>
      <c r="JJ55" s="17"/>
      <c r="JK55" s="17"/>
      <c r="JL55" s="17"/>
      <c r="JM55" s="17"/>
      <c r="JN55" s="17"/>
      <c r="JO55" s="17"/>
      <c r="JP55" s="17"/>
      <c r="JQ55" s="17"/>
      <c r="JR55" s="17"/>
    </row>
    <row r="56" spans="1:278" ht="38.25">
      <c r="A56" s="42"/>
      <c r="B56" s="42" t="str">
        <f>'2021-2022 mjcc'!E60</f>
        <v xml:space="preserve"> 12008</v>
      </c>
      <c r="C56" s="28" t="str">
        <f>'2021-2022 mjcc'!F60</f>
        <v xml:space="preserve"> Գործազուրկների՝ աշխատանաքից ազատման ռիսկ ունեցող՝ ինչպես նաև ազատազրկման ձևով պատիժը կրելու ավարտին վեց ամիս մնացած աշխատանք փնտրող անձանց կրթաթոշակի տրամադրում</v>
      </c>
      <c r="D56" s="28">
        <f>'2021-2022 mjcc'!H60</f>
        <v>23863.91</v>
      </c>
      <c r="E56" s="28">
        <f t="shared" si="58"/>
        <v>23863.9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45">
        <v>23863.9</v>
      </c>
      <c r="AU56" s="45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6">
        <f>'2021-2022 mjcc'!J60</f>
        <v>71400</v>
      </c>
      <c r="BH56" s="16">
        <f t="shared" si="6"/>
        <v>71400</v>
      </c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45">
        <v>71400</v>
      </c>
      <c r="CX56" s="45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6">
        <f>'2021-2022 mjcc'!K60</f>
        <v>71400</v>
      </c>
      <c r="DK56" s="29">
        <f t="shared" si="59"/>
        <v>71400</v>
      </c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45">
        <v>71400</v>
      </c>
      <c r="FA56" s="45"/>
      <c r="FB56" s="17"/>
      <c r="FC56" s="17"/>
      <c r="FD56" s="17"/>
      <c r="FE56" s="17"/>
      <c r="FF56" s="17"/>
      <c r="FG56" s="17"/>
      <c r="FH56" s="17"/>
      <c r="FI56" s="17"/>
      <c r="FJ56" s="17"/>
      <c r="FK56" s="17"/>
      <c r="FL56" s="17"/>
      <c r="FM56" s="16">
        <f>'2021-2022 mjcc'!L60</f>
        <v>71400</v>
      </c>
      <c r="FN56" s="29">
        <f t="shared" si="60"/>
        <v>71400</v>
      </c>
      <c r="FO56" s="17"/>
      <c r="FP56" s="17"/>
      <c r="FQ56" s="17"/>
      <c r="FR56" s="17"/>
      <c r="FS56" s="17"/>
      <c r="FT56" s="17"/>
      <c r="FU56" s="17"/>
      <c r="FV56" s="17"/>
      <c r="FW56" s="17"/>
      <c r="FX56" s="17"/>
      <c r="FY56" s="17"/>
      <c r="FZ56" s="17"/>
      <c r="GA56" s="17"/>
      <c r="GB56" s="17"/>
      <c r="GC56" s="17"/>
      <c r="GD56" s="17"/>
      <c r="GE56" s="17"/>
      <c r="GF56" s="17"/>
      <c r="GG56" s="17"/>
      <c r="GH56" s="17"/>
      <c r="GI56" s="17"/>
      <c r="GJ56" s="17"/>
      <c r="GK56" s="17"/>
      <c r="GL56" s="17"/>
      <c r="GM56" s="17"/>
      <c r="GN56" s="17"/>
      <c r="GO56" s="17"/>
      <c r="GP56" s="17"/>
      <c r="GQ56" s="17"/>
      <c r="GR56" s="17"/>
      <c r="GS56" s="17"/>
      <c r="GT56" s="17"/>
      <c r="GU56" s="17"/>
      <c r="GV56" s="17"/>
      <c r="GW56" s="17"/>
      <c r="GX56" s="17"/>
      <c r="GY56" s="17"/>
      <c r="GZ56" s="17"/>
      <c r="HA56" s="17"/>
      <c r="HB56" s="17"/>
      <c r="HC56" s="45">
        <v>71400</v>
      </c>
      <c r="HD56" s="45"/>
      <c r="HE56" s="17"/>
      <c r="HF56" s="17"/>
      <c r="HG56" s="17"/>
      <c r="HH56" s="17"/>
      <c r="HI56" s="17"/>
      <c r="HJ56" s="17"/>
      <c r="HK56" s="17"/>
      <c r="HL56" s="17"/>
      <c r="HM56" s="17"/>
      <c r="HN56" s="17"/>
      <c r="HO56" s="17"/>
      <c r="HP56" s="16">
        <f>'2021-2022 mjcc'!M60</f>
        <v>71400</v>
      </c>
      <c r="HQ56" s="16">
        <f t="shared" si="7"/>
        <v>71400</v>
      </c>
      <c r="HR56" s="17"/>
      <c r="HS56" s="17"/>
      <c r="HT56" s="17"/>
      <c r="HU56" s="17"/>
      <c r="HV56" s="17"/>
      <c r="HW56" s="17"/>
      <c r="HX56" s="17"/>
      <c r="HY56" s="17"/>
      <c r="HZ56" s="17"/>
      <c r="IA56" s="17"/>
      <c r="IB56" s="17"/>
      <c r="IC56" s="17"/>
      <c r="ID56" s="17"/>
      <c r="IE56" s="17"/>
      <c r="IF56" s="17"/>
      <c r="IG56" s="17"/>
      <c r="IH56" s="17"/>
      <c r="II56" s="17"/>
      <c r="IJ56" s="17"/>
      <c r="IK56" s="17"/>
      <c r="IL56" s="17"/>
      <c r="IM56" s="17"/>
      <c r="IN56" s="17"/>
      <c r="IO56" s="17"/>
      <c r="IP56" s="17"/>
      <c r="IQ56" s="17"/>
      <c r="IR56" s="17"/>
      <c r="IS56" s="17"/>
      <c r="IT56" s="17"/>
      <c r="IU56" s="17"/>
      <c r="IV56" s="17"/>
      <c r="IW56" s="17"/>
      <c r="IX56" s="17"/>
      <c r="IY56" s="17"/>
      <c r="IZ56" s="17"/>
      <c r="JA56" s="17"/>
      <c r="JB56" s="17"/>
      <c r="JC56" s="17"/>
      <c r="JD56" s="17"/>
      <c r="JE56" s="17"/>
      <c r="JF56" s="45">
        <v>71400</v>
      </c>
      <c r="JG56" s="45"/>
      <c r="JH56" s="17"/>
      <c r="JI56" s="17"/>
      <c r="JJ56" s="17"/>
      <c r="JK56" s="17"/>
      <c r="JL56" s="17"/>
      <c r="JM56" s="17"/>
      <c r="JN56" s="17"/>
      <c r="JO56" s="17"/>
      <c r="JP56" s="17"/>
      <c r="JQ56" s="17"/>
      <c r="JR56" s="17"/>
    </row>
    <row r="57" spans="1:278" ht="51">
      <c r="A57" s="42"/>
      <c r="B57" s="42" t="str">
        <f>'2021-2022 mjcc'!E61</f>
        <v xml:space="preserve"> 12009</v>
      </c>
      <c r="C57" s="28" t="str">
        <f>'2021-2022 mjcc'!F61</f>
        <v xml:space="preserve"> Մինչև երեք տարեկան երեխայի խնամքի արձակուրդում գտնվող անձանց՝ երեխայի մինչև երկու տարին լրանալը աշխատանքի վերադառնալու դեպքում՝ երեխայի խնամքն աշխատանքին զուգահեռ կազմակերպելու համար աջակցության տրամադրում</v>
      </c>
      <c r="D57" s="28">
        <f>'2021-2022 mjcc'!H61</f>
        <v>349746.17</v>
      </c>
      <c r="E57" s="28">
        <f t="shared" si="58"/>
        <v>349746.2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45">
        <v>349746.2</v>
      </c>
      <c r="AW57" s="45"/>
      <c r="AX57" s="17"/>
      <c r="AY57" s="17"/>
      <c r="AZ57" s="17"/>
      <c r="BA57" s="17"/>
      <c r="BB57" s="17"/>
      <c r="BC57" s="17"/>
      <c r="BD57" s="17"/>
      <c r="BE57" s="17"/>
      <c r="BF57" s="17"/>
      <c r="BG57" s="16">
        <f>'2021-2022 mjcc'!J61</f>
        <v>448800</v>
      </c>
      <c r="BH57" s="16">
        <f t="shared" si="6"/>
        <v>448800</v>
      </c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45">
        <v>448800</v>
      </c>
      <c r="CZ57" s="45"/>
      <c r="DA57" s="17"/>
      <c r="DB57" s="17"/>
      <c r="DC57" s="17"/>
      <c r="DD57" s="17"/>
      <c r="DE57" s="17"/>
      <c r="DF57" s="17"/>
      <c r="DG57" s="17"/>
      <c r="DH57" s="17"/>
      <c r="DI57" s="17"/>
      <c r="DJ57" s="16">
        <f>'2021-2022 mjcc'!K61</f>
        <v>448800</v>
      </c>
      <c r="DK57" s="29">
        <f t="shared" si="59"/>
        <v>448800</v>
      </c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  <c r="EU57" s="17"/>
      <c r="EV57" s="17"/>
      <c r="EW57" s="17"/>
      <c r="EX57" s="17"/>
      <c r="EY57" s="17"/>
      <c r="EZ57" s="17"/>
      <c r="FA57" s="17"/>
      <c r="FB57" s="45">
        <v>448800</v>
      </c>
      <c r="FC57" s="45"/>
      <c r="FD57" s="17"/>
      <c r="FE57" s="17"/>
      <c r="FF57" s="17"/>
      <c r="FG57" s="17"/>
      <c r="FH57" s="17"/>
      <c r="FI57" s="17"/>
      <c r="FJ57" s="17"/>
      <c r="FK57" s="17"/>
      <c r="FL57" s="17"/>
      <c r="FM57" s="16">
        <f>'2021-2022 mjcc'!L61</f>
        <v>448800</v>
      </c>
      <c r="FN57" s="29">
        <f t="shared" si="60"/>
        <v>448800</v>
      </c>
      <c r="FO57" s="17"/>
      <c r="FP57" s="17"/>
      <c r="FQ57" s="17"/>
      <c r="FR57" s="17"/>
      <c r="FS57" s="17"/>
      <c r="FT57" s="17"/>
      <c r="FU57" s="17"/>
      <c r="FV57" s="17"/>
      <c r="FW57" s="17"/>
      <c r="FX57" s="17"/>
      <c r="FY57" s="17"/>
      <c r="FZ57" s="17"/>
      <c r="GA57" s="17"/>
      <c r="GB57" s="17"/>
      <c r="GC57" s="17"/>
      <c r="GD57" s="17"/>
      <c r="GE57" s="17"/>
      <c r="GF57" s="17"/>
      <c r="GG57" s="17"/>
      <c r="GH57" s="17"/>
      <c r="GI57" s="17"/>
      <c r="GJ57" s="17"/>
      <c r="GK57" s="17"/>
      <c r="GL57" s="17"/>
      <c r="GM57" s="17"/>
      <c r="GN57" s="17"/>
      <c r="GO57" s="17"/>
      <c r="GP57" s="17"/>
      <c r="GQ57" s="17"/>
      <c r="GR57" s="17"/>
      <c r="GS57" s="17"/>
      <c r="GT57" s="17"/>
      <c r="GU57" s="17"/>
      <c r="GV57" s="17"/>
      <c r="GW57" s="17"/>
      <c r="GX57" s="17"/>
      <c r="GY57" s="17"/>
      <c r="GZ57" s="17"/>
      <c r="HA57" s="17"/>
      <c r="HB57" s="17"/>
      <c r="HC57" s="17"/>
      <c r="HD57" s="17"/>
      <c r="HE57" s="45">
        <v>448800</v>
      </c>
      <c r="HF57" s="45"/>
      <c r="HG57" s="17"/>
      <c r="HH57" s="17"/>
      <c r="HI57" s="17"/>
      <c r="HJ57" s="17"/>
      <c r="HK57" s="17"/>
      <c r="HL57" s="17"/>
      <c r="HM57" s="17"/>
      <c r="HN57" s="17"/>
      <c r="HO57" s="17"/>
      <c r="HP57" s="16">
        <f>'2021-2022 mjcc'!M61</f>
        <v>448800</v>
      </c>
      <c r="HQ57" s="16">
        <f t="shared" si="7"/>
        <v>448800</v>
      </c>
      <c r="HR57" s="17"/>
      <c r="HS57" s="17"/>
      <c r="HT57" s="17"/>
      <c r="HU57" s="17"/>
      <c r="HV57" s="17"/>
      <c r="HW57" s="17"/>
      <c r="HX57" s="17"/>
      <c r="HY57" s="17"/>
      <c r="HZ57" s="17"/>
      <c r="IA57" s="17"/>
      <c r="IB57" s="17"/>
      <c r="IC57" s="17"/>
      <c r="ID57" s="17"/>
      <c r="IE57" s="17"/>
      <c r="IF57" s="17"/>
      <c r="IG57" s="17"/>
      <c r="IH57" s="17"/>
      <c r="II57" s="17"/>
      <c r="IJ57" s="17"/>
      <c r="IK57" s="17"/>
      <c r="IL57" s="17"/>
      <c r="IM57" s="17"/>
      <c r="IN57" s="17"/>
      <c r="IO57" s="17"/>
      <c r="IP57" s="17"/>
      <c r="IQ57" s="17"/>
      <c r="IR57" s="17"/>
      <c r="IS57" s="17"/>
      <c r="IT57" s="17"/>
      <c r="IU57" s="17"/>
      <c r="IV57" s="17"/>
      <c r="IW57" s="17"/>
      <c r="IX57" s="17"/>
      <c r="IY57" s="17"/>
      <c r="IZ57" s="17"/>
      <c r="JA57" s="17"/>
      <c r="JB57" s="17"/>
      <c r="JC57" s="17"/>
      <c r="JD57" s="17"/>
      <c r="JE57" s="17"/>
      <c r="JF57" s="17"/>
      <c r="JG57" s="17"/>
      <c r="JH57" s="45">
        <v>448800</v>
      </c>
      <c r="JI57" s="45"/>
      <c r="JJ57" s="17"/>
      <c r="JK57" s="17"/>
      <c r="JL57" s="17"/>
      <c r="JM57" s="17"/>
      <c r="JN57" s="17"/>
      <c r="JO57" s="17"/>
      <c r="JP57" s="17"/>
      <c r="JQ57" s="17"/>
      <c r="JR57" s="17"/>
    </row>
    <row r="58" spans="1:278" ht="38.25">
      <c r="A58" s="42"/>
      <c r="B58" s="42" t="str">
        <f>'2021-2022 mjcc'!E62</f>
        <v xml:space="preserve"> 12010</v>
      </c>
      <c r="C58" s="28" t="str">
        <f>'2021-2022 mjcc'!F62</f>
        <v xml:space="preserve"> Աշխատաշուկայում անմրցունակ և մասնագիտություն չունեցող երիտասարդ մայրերի համար գործատուի մոտ մասնագիտական ուսուցման կազմակերպում</v>
      </c>
      <c r="D58" s="28">
        <f>'2021-2022 mjcc'!H62</f>
        <v>43318.76</v>
      </c>
      <c r="E58" s="28">
        <f t="shared" si="58"/>
        <v>43318.8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45">
        <v>43318.8</v>
      </c>
      <c r="AL58" s="45"/>
      <c r="AM58" s="45"/>
      <c r="AN58" s="17"/>
      <c r="AO58" s="17"/>
      <c r="AP58" s="17"/>
      <c r="AQ58" s="17"/>
      <c r="AR58" s="17"/>
      <c r="AS58" s="17"/>
      <c r="AT58" s="17"/>
      <c r="AU58" s="17"/>
      <c r="AV58" s="45"/>
      <c r="AW58" s="45"/>
      <c r="AX58" s="17"/>
      <c r="AY58" s="17"/>
      <c r="AZ58" s="17"/>
      <c r="BA58" s="17"/>
      <c r="BB58" s="17"/>
      <c r="BC58" s="17"/>
      <c r="BD58" s="17"/>
      <c r="BE58" s="17"/>
      <c r="BF58" s="17"/>
      <c r="BG58" s="16">
        <f>'2021-2022 mjcc'!J62</f>
        <v>129054</v>
      </c>
      <c r="BH58" s="16">
        <f t="shared" si="6"/>
        <v>129054</v>
      </c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45">
        <v>47454</v>
      </c>
      <c r="CO58" s="45"/>
      <c r="CP58" s="45"/>
      <c r="CQ58" s="17"/>
      <c r="CR58" s="17"/>
      <c r="CS58" s="17"/>
      <c r="CT58" s="17"/>
      <c r="CU58" s="17"/>
      <c r="CV58" s="17"/>
      <c r="CW58" s="17"/>
      <c r="CX58" s="17"/>
      <c r="CY58" s="45">
        <v>81600</v>
      </c>
      <c r="CZ58" s="45"/>
      <c r="DA58" s="17"/>
      <c r="DB58" s="17"/>
      <c r="DC58" s="17"/>
      <c r="DD58" s="17"/>
      <c r="DE58" s="17"/>
      <c r="DF58" s="17"/>
      <c r="DG58" s="17"/>
      <c r="DH58" s="17"/>
      <c r="DI58" s="17"/>
      <c r="DJ58" s="16">
        <f>'2021-2022 mjcc'!K62</f>
        <v>164302.5</v>
      </c>
      <c r="DK58" s="29">
        <f t="shared" si="59"/>
        <v>164302.5</v>
      </c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45">
        <v>62302.5</v>
      </c>
      <c r="ER58" s="45"/>
      <c r="ES58" s="45"/>
      <c r="ET58" s="17"/>
      <c r="EU58" s="17"/>
      <c r="EV58" s="17"/>
      <c r="EW58" s="17"/>
      <c r="EX58" s="17"/>
      <c r="EY58" s="17"/>
      <c r="EZ58" s="17"/>
      <c r="FA58" s="17"/>
      <c r="FB58" s="45">
        <v>102000</v>
      </c>
      <c r="FC58" s="45"/>
      <c r="FD58" s="17"/>
      <c r="FE58" s="17"/>
      <c r="FF58" s="17"/>
      <c r="FG58" s="17"/>
      <c r="FH58" s="17"/>
      <c r="FI58" s="17"/>
      <c r="FJ58" s="17"/>
      <c r="FK58" s="17"/>
      <c r="FL58" s="17"/>
      <c r="FM58" s="16">
        <f>'2021-2022 mjcc'!L62</f>
        <v>197163</v>
      </c>
      <c r="FN58" s="29">
        <f t="shared" si="60"/>
        <v>197163</v>
      </c>
      <c r="FO58" s="17"/>
      <c r="FP58" s="17"/>
      <c r="FQ58" s="17"/>
      <c r="FR58" s="17"/>
      <c r="FS58" s="17"/>
      <c r="FT58" s="17"/>
      <c r="FU58" s="17"/>
      <c r="FV58" s="17"/>
      <c r="FW58" s="17"/>
      <c r="FX58" s="17"/>
      <c r="FY58" s="17"/>
      <c r="FZ58" s="17"/>
      <c r="GA58" s="17"/>
      <c r="GB58" s="17"/>
      <c r="GC58" s="17"/>
      <c r="GD58" s="17"/>
      <c r="GE58" s="17"/>
      <c r="GF58" s="17"/>
      <c r="GG58" s="17"/>
      <c r="GH58" s="17"/>
      <c r="GI58" s="17"/>
      <c r="GJ58" s="17"/>
      <c r="GK58" s="17"/>
      <c r="GL58" s="17"/>
      <c r="GM58" s="17"/>
      <c r="GN58" s="17"/>
      <c r="GO58" s="17"/>
      <c r="GP58" s="17"/>
      <c r="GQ58" s="17"/>
      <c r="GR58" s="17"/>
      <c r="GS58" s="17"/>
      <c r="GT58" s="45"/>
      <c r="GU58" s="45"/>
      <c r="GV58" s="45"/>
      <c r="GW58" s="17"/>
      <c r="GX58" s="17"/>
      <c r="GY58" s="17"/>
      <c r="GZ58" s="17"/>
      <c r="HA58" s="17"/>
      <c r="HB58" s="17"/>
      <c r="HC58" s="17"/>
      <c r="HD58" s="17"/>
      <c r="HE58" s="45">
        <v>197163</v>
      </c>
      <c r="HF58" s="45"/>
      <c r="HG58" s="17"/>
      <c r="HH58" s="17"/>
      <c r="HI58" s="17"/>
      <c r="HJ58" s="17"/>
      <c r="HK58" s="17"/>
      <c r="HL58" s="17"/>
      <c r="HM58" s="17"/>
      <c r="HN58" s="17"/>
      <c r="HO58" s="17"/>
      <c r="HP58" s="16">
        <f>'2021-2022 mjcc'!M62</f>
        <v>230023.5</v>
      </c>
      <c r="HQ58" s="16">
        <f t="shared" si="7"/>
        <v>230023.5</v>
      </c>
      <c r="HR58" s="17"/>
      <c r="HS58" s="17"/>
      <c r="HT58" s="17"/>
      <c r="HU58" s="17"/>
      <c r="HV58" s="17"/>
      <c r="HW58" s="17"/>
      <c r="HX58" s="17"/>
      <c r="HY58" s="17"/>
      <c r="HZ58" s="17"/>
      <c r="IA58" s="17"/>
      <c r="IB58" s="17"/>
      <c r="IC58" s="17"/>
      <c r="ID58" s="17"/>
      <c r="IE58" s="17"/>
      <c r="IF58" s="17"/>
      <c r="IG58" s="17"/>
      <c r="IH58" s="17"/>
      <c r="II58" s="17"/>
      <c r="IJ58" s="17"/>
      <c r="IK58" s="17"/>
      <c r="IL58" s="17"/>
      <c r="IM58" s="17"/>
      <c r="IN58" s="17"/>
      <c r="IO58" s="17"/>
      <c r="IP58" s="17"/>
      <c r="IQ58" s="17"/>
      <c r="IR58" s="17"/>
      <c r="IS58" s="17"/>
      <c r="IT58" s="17"/>
      <c r="IU58" s="17"/>
      <c r="IV58" s="17"/>
      <c r="IW58" s="45">
        <v>87223.5</v>
      </c>
      <c r="IX58" s="45"/>
      <c r="IY58" s="45"/>
      <c r="IZ58" s="17"/>
      <c r="JA58" s="17"/>
      <c r="JB58" s="17"/>
      <c r="JC58" s="17"/>
      <c r="JD58" s="17"/>
      <c r="JE58" s="17"/>
      <c r="JF58" s="17"/>
      <c r="JG58" s="17"/>
      <c r="JH58" s="45">
        <v>142800</v>
      </c>
      <c r="JI58" s="45"/>
      <c r="JJ58" s="17"/>
      <c r="JK58" s="17"/>
      <c r="JL58" s="17"/>
      <c r="JM58" s="17"/>
      <c r="JN58" s="17"/>
      <c r="JO58" s="17"/>
      <c r="JP58" s="17"/>
      <c r="JQ58" s="17"/>
      <c r="JR58" s="17"/>
    </row>
    <row r="59" spans="1:278" ht="38.25">
      <c r="A59" s="42"/>
      <c r="B59" s="42" t="str">
        <f>'2021-2022 mjcc'!E63</f>
        <v xml:space="preserve"> 12011</v>
      </c>
      <c r="C59" s="28" t="str">
        <f>'2021-2022 mjcc'!F63</f>
        <v xml:space="preserve"> Վարձատրվող հասարակական աշխատանքների կազմակերպման միջոցով գործազուրկների ժամանակավոր զբաղվածության ապահովում</v>
      </c>
      <c r="D59" s="28">
        <f>'2021-2022 mjcc'!H63</f>
        <v>126074.06</v>
      </c>
      <c r="E59" s="28">
        <f t="shared" si="58"/>
        <v>126074.1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45">
        <v>126074.1</v>
      </c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6">
        <f>'2021-2022 mjcc'!J63</f>
        <v>90000</v>
      </c>
      <c r="BH59" s="16">
        <f t="shared" si="6"/>
        <v>90000</v>
      </c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45">
        <v>90000</v>
      </c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6">
        <f>'2021-2022 mjcc'!K63</f>
        <v>150000</v>
      </c>
      <c r="DK59" s="2">
        <f t="shared" si="59"/>
        <v>150000</v>
      </c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45">
        <v>150000</v>
      </c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  <c r="EZ59" s="17"/>
      <c r="FA59" s="17"/>
      <c r="FB59" s="17"/>
      <c r="FC59" s="17"/>
      <c r="FD59" s="17"/>
      <c r="FE59" s="17"/>
      <c r="FF59" s="17"/>
      <c r="FG59" s="17"/>
      <c r="FH59" s="17"/>
      <c r="FI59" s="17"/>
      <c r="FJ59" s="17"/>
      <c r="FK59" s="17"/>
      <c r="FL59" s="17"/>
      <c r="FM59" s="16">
        <f>'2021-2022 mjcc'!L63</f>
        <v>225000</v>
      </c>
      <c r="FN59" s="2">
        <f t="shared" si="60"/>
        <v>225000</v>
      </c>
      <c r="FO59" s="17"/>
      <c r="FP59" s="17"/>
      <c r="FQ59" s="17"/>
      <c r="FR59" s="17"/>
      <c r="FS59" s="17"/>
      <c r="FT59" s="17"/>
      <c r="FU59" s="17"/>
      <c r="FV59" s="17"/>
      <c r="FW59" s="17"/>
      <c r="FX59" s="17"/>
      <c r="FY59" s="17"/>
      <c r="FZ59" s="17"/>
      <c r="GA59" s="17"/>
      <c r="GB59" s="17"/>
      <c r="GC59" s="17"/>
      <c r="GD59" s="17"/>
      <c r="GE59" s="17"/>
      <c r="GF59" s="17"/>
      <c r="GG59" s="17"/>
      <c r="GH59" s="17"/>
      <c r="GI59" s="17"/>
      <c r="GJ59" s="17"/>
      <c r="GK59" s="17"/>
      <c r="GL59" s="17"/>
      <c r="GM59" s="17"/>
      <c r="GN59" s="17"/>
      <c r="GO59" s="17"/>
      <c r="GP59" s="17"/>
      <c r="GQ59" s="45">
        <v>225000</v>
      </c>
      <c r="GR59" s="17"/>
      <c r="GS59" s="17"/>
      <c r="GT59" s="17"/>
      <c r="GU59" s="17"/>
      <c r="GV59" s="17"/>
      <c r="GW59" s="17"/>
      <c r="GX59" s="17"/>
      <c r="GY59" s="17"/>
      <c r="GZ59" s="17"/>
      <c r="HA59" s="17"/>
      <c r="HB59" s="17"/>
      <c r="HC59" s="17"/>
      <c r="HD59" s="17"/>
      <c r="HE59" s="17"/>
      <c r="HF59" s="17"/>
      <c r="HG59" s="17"/>
      <c r="HH59" s="17"/>
      <c r="HI59" s="17"/>
      <c r="HJ59" s="17"/>
      <c r="HK59" s="17"/>
      <c r="HL59" s="17"/>
      <c r="HM59" s="17"/>
      <c r="HN59" s="17"/>
      <c r="HO59" s="17"/>
      <c r="HP59" s="16">
        <f>'2021-2022 mjcc'!M63</f>
        <v>300000</v>
      </c>
      <c r="HQ59" s="16">
        <f t="shared" si="7"/>
        <v>300000</v>
      </c>
      <c r="HR59" s="17"/>
      <c r="HS59" s="17"/>
      <c r="HT59" s="17"/>
      <c r="HU59" s="17"/>
      <c r="HV59" s="17"/>
      <c r="HW59" s="17"/>
      <c r="HX59" s="17"/>
      <c r="HY59" s="17"/>
      <c r="HZ59" s="17"/>
      <c r="IA59" s="17"/>
      <c r="IB59" s="17"/>
      <c r="IC59" s="17"/>
      <c r="ID59" s="17"/>
      <c r="IE59" s="17"/>
      <c r="IF59" s="17"/>
      <c r="IG59" s="17"/>
      <c r="IH59" s="17"/>
      <c r="II59" s="17"/>
      <c r="IJ59" s="17"/>
      <c r="IK59" s="17"/>
      <c r="IL59" s="17"/>
      <c r="IM59" s="17"/>
      <c r="IN59" s="17"/>
      <c r="IO59" s="17"/>
      <c r="IP59" s="17"/>
      <c r="IQ59" s="17"/>
      <c r="IR59" s="17"/>
      <c r="IS59" s="17"/>
      <c r="IT59" s="45">
        <v>300000</v>
      </c>
      <c r="IU59" s="17"/>
      <c r="IV59" s="17"/>
      <c r="IW59" s="17"/>
      <c r="IX59" s="17"/>
      <c r="IY59" s="17"/>
      <c r="IZ59" s="17"/>
      <c r="JA59" s="17"/>
      <c r="JB59" s="17"/>
      <c r="JC59" s="17"/>
      <c r="JD59" s="17"/>
      <c r="JE59" s="17"/>
      <c r="JF59" s="17"/>
      <c r="JG59" s="17"/>
      <c r="JH59" s="17"/>
      <c r="JI59" s="17"/>
      <c r="JJ59" s="17"/>
      <c r="JK59" s="17"/>
      <c r="JL59" s="17"/>
      <c r="JM59" s="17"/>
      <c r="JN59" s="17"/>
      <c r="JO59" s="17"/>
      <c r="JP59" s="17"/>
      <c r="JQ59" s="17"/>
      <c r="JR59" s="17"/>
    </row>
    <row r="60" spans="1:278" ht="25.5">
      <c r="A60" s="42"/>
      <c r="B60" s="42" t="str">
        <f>'2021-2022 mjcc'!E64</f>
        <v xml:space="preserve"> 12013</v>
      </c>
      <c r="C60" s="28" t="str">
        <f>'2021-2022 mjcc'!F64</f>
        <v xml:space="preserve"> Աշխատաշուկայում անմրցունակ անձանց անասնապահությամբ զբաղվելու համար աջակցության տրամադրում</v>
      </c>
      <c r="D60" s="28">
        <f>'2021-2022 mjcc'!H64</f>
        <v>630913.03</v>
      </c>
      <c r="E60" s="28">
        <f t="shared" si="58"/>
        <v>630913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45">
        <v>630913</v>
      </c>
      <c r="AW60" s="45"/>
      <c r="AX60" s="17"/>
      <c r="AY60" s="17"/>
      <c r="AZ60" s="17"/>
      <c r="BA60" s="17"/>
      <c r="BB60" s="17"/>
      <c r="BC60" s="17"/>
      <c r="BD60" s="17"/>
      <c r="BE60" s="17"/>
      <c r="BF60" s="17"/>
      <c r="BG60" s="16">
        <f>'2021-2022 mjcc'!J64</f>
        <v>510000</v>
      </c>
      <c r="BH60" s="16">
        <f t="shared" si="6"/>
        <v>510000</v>
      </c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45">
        <v>510000</v>
      </c>
      <c r="CZ60" s="45"/>
      <c r="DA60" s="17"/>
      <c r="DB60" s="17"/>
      <c r="DC60" s="17"/>
      <c r="DD60" s="17"/>
      <c r="DE60" s="17"/>
      <c r="DF60" s="17"/>
      <c r="DG60" s="17"/>
      <c r="DH60" s="17"/>
      <c r="DI60" s="17"/>
      <c r="DJ60" s="16">
        <f>'2021-2022 mjcc'!K64</f>
        <v>575600</v>
      </c>
      <c r="DK60" s="29">
        <f t="shared" si="59"/>
        <v>575600</v>
      </c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7"/>
      <c r="ES60" s="17"/>
      <c r="ET60" s="17"/>
      <c r="EU60" s="17"/>
      <c r="EV60" s="17"/>
      <c r="EW60" s="17"/>
      <c r="EX60" s="17"/>
      <c r="EY60" s="17"/>
      <c r="EZ60" s="17"/>
      <c r="FA60" s="17"/>
      <c r="FB60" s="45">
        <v>575600</v>
      </c>
      <c r="FC60" s="45"/>
      <c r="FD60" s="17"/>
      <c r="FE60" s="17"/>
      <c r="FF60" s="17"/>
      <c r="FG60" s="17"/>
      <c r="FH60" s="17"/>
      <c r="FI60" s="17"/>
      <c r="FJ60" s="17"/>
      <c r="FK60" s="17"/>
      <c r="FL60" s="17"/>
      <c r="FM60" s="16">
        <f>'2021-2022 mjcc'!L64</f>
        <v>690720</v>
      </c>
      <c r="FN60" s="29">
        <f t="shared" si="60"/>
        <v>690720</v>
      </c>
      <c r="FO60" s="17"/>
      <c r="FP60" s="17"/>
      <c r="FQ60" s="17"/>
      <c r="FR60" s="17"/>
      <c r="FS60" s="17"/>
      <c r="FT60" s="17"/>
      <c r="FU60" s="17"/>
      <c r="FV60" s="17"/>
      <c r="FW60" s="17"/>
      <c r="FX60" s="17"/>
      <c r="FY60" s="17"/>
      <c r="FZ60" s="17"/>
      <c r="GA60" s="17"/>
      <c r="GB60" s="17"/>
      <c r="GC60" s="17"/>
      <c r="GD60" s="17"/>
      <c r="GE60" s="17"/>
      <c r="GF60" s="17"/>
      <c r="GG60" s="17"/>
      <c r="GH60" s="17"/>
      <c r="GI60" s="17"/>
      <c r="GJ60" s="17"/>
      <c r="GK60" s="17"/>
      <c r="GL60" s="17"/>
      <c r="GM60" s="17"/>
      <c r="GN60" s="17"/>
      <c r="GO60" s="17"/>
      <c r="GP60" s="17"/>
      <c r="GQ60" s="17"/>
      <c r="GR60" s="17"/>
      <c r="GS60" s="17"/>
      <c r="GT60" s="17"/>
      <c r="GU60" s="17"/>
      <c r="GV60" s="17"/>
      <c r="GW60" s="17"/>
      <c r="GX60" s="17"/>
      <c r="GY60" s="17"/>
      <c r="GZ60" s="17"/>
      <c r="HA60" s="17"/>
      <c r="HB60" s="17"/>
      <c r="HC60" s="17"/>
      <c r="HD60" s="17"/>
      <c r="HE60" s="45">
        <v>690720</v>
      </c>
      <c r="HF60" s="45"/>
      <c r="HG60" s="17"/>
      <c r="HH60" s="17"/>
      <c r="HI60" s="17"/>
      <c r="HJ60" s="17"/>
      <c r="HK60" s="17"/>
      <c r="HL60" s="17"/>
      <c r="HM60" s="17"/>
      <c r="HN60" s="17"/>
      <c r="HO60" s="17"/>
      <c r="HP60" s="16">
        <f>'2021-2022 mjcc'!M64</f>
        <v>805840</v>
      </c>
      <c r="HQ60" s="16">
        <f t="shared" si="7"/>
        <v>805840</v>
      </c>
      <c r="HR60" s="17"/>
      <c r="HS60" s="17"/>
      <c r="HT60" s="17"/>
      <c r="HU60" s="17"/>
      <c r="HV60" s="17"/>
      <c r="HW60" s="17"/>
      <c r="HX60" s="17"/>
      <c r="HY60" s="17"/>
      <c r="HZ60" s="17"/>
      <c r="IA60" s="17"/>
      <c r="IB60" s="17"/>
      <c r="IC60" s="17"/>
      <c r="ID60" s="17"/>
      <c r="IE60" s="17"/>
      <c r="IF60" s="17"/>
      <c r="IG60" s="17"/>
      <c r="IH60" s="17"/>
      <c r="II60" s="17"/>
      <c r="IJ60" s="17"/>
      <c r="IK60" s="17"/>
      <c r="IL60" s="17"/>
      <c r="IM60" s="17"/>
      <c r="IN60" s="17"/>
      <c r="IO60" s="17"/>
      <c r="IP60" s="17"/>
      <c r="IQ60" s="17"/>
      <c r="IR60" s="17"/>
      <c r="IS60" s="17"/>
      <c r="IT60" s="17"/>
      <c r="IU60" s="17"/>
      <c r="IV60" s="17"/>
      <c r="IW60" s="17"/>
      <c r="IX60" s="17"/>
      <c r="IY60" s="17"/>
      <c r="IZ60" s="17"/>
      <c r="JA60" s="17"/>
      <c r="JB60" s="17"/>
      <c r="JC60" s="17"/>
      <c r="JD60" s="17"/>
      <c r="JE60" s="17"/>
      <c r="JF60" s="17"/>
      <c r="JG60" s="17"/>
      <c r="JH60" s="45">
        <v>805840</v>
      </c>
      <c r="JI60" s="45"/>
      <c r="JJ60" s="17"/>
      <c r="JK60" s="17"/>
      <c r="JL60" s="17"/>
      <c r="JM60" s="17"/>
      <c r="JN60" s="17"/>
      <c r="JO60" s="17"/>
      <c r="JP60" s="17"/>
      <c r="JQ60" s="17"/>
      <c r="JR60" s="17"/>
    </row>
    <row r="61" spans="1:278" s="105" customFormat="1" ht="14.25">
      <c r="A61" s="103">
        <f>'2021-2022 mjcc'!D65</f>
        <v>1098</v>
      </c>
      <c r="B61" s="103"/>
      <c r="C61" s="32" t="str">
        <f>'2021-2022 mjcc'!F65</f>
        <v xml:space="preserve"> Բնակարանային ապահովում</v>
      </c>
      <c r="D61" s="32">
        <f t="shared" ref="D61:BO61" si="61">SUM(D62:D65)</f>
        <v>3723422.45</v>
      </c>
      <c r="E61" s="32">
        <f t="shared" si="61"/>
        <v>1823876.5</v>
      </c>
      <c r="F61" s="32">
        <f t="shared" si="61"/>
        <v>0</v>
      </c>
      <c r="G61" s="32">
        <f t="shared" si="61"/>
        <v>0</v>
      </c>
      <c r="H61" s="32">
        <f t="shared" si="61"/>
        <v>0</v>
      </c>
      <c r="I61" s="32">
        <f t="shared" si="61"/>
        <v>0</v>
      </c>
      <c r="J61" s="32">
        <f t="shared" si="61"/>
        <v>0</v>
      </c>
      <c r="K61" s="32">
        <f t="shared" si="61"/>
        <v>0</v>
      </c>
      <c r="L61" s="32">
        <f t="shared" si="61"/>
        <v>0</v>
      </c>
      <c r="M61" s="32">
        <f t="shared" si="61"/>
        <v>0</v>
      </c>
      <c r="N61" s="32">
        <f t="shared" si="61"/>
        <v>0</v>
      </c>
      <c r="O61" s="32">
        <f t="shared" si="61"/>
        <v>0</v>
      </c>
      <c r="P61" s="32">
        <f t="shared" si="61"/>
        <v>0</v>
      </c>
      <c r="Q61" s="32">
        <f t="shared" si="61"/>
        <v>0</v>
      </c>
      <c r="R61" s="32">
        <f t="shared" si="61"/>
        <v>0</v>
      </c>
      <c r="S61" s="32">
        <f t="shared" si="61"/>
        <v>0</v>
      </c>
      <c r="T61" s="32">
        <f t="shared" si="61"/>
        <v>0</v>
      </c>
      <c r="U61" s="32">
        <f t="shared" si="61"/>
        <v>0</v>
      </c>
      <c r="V61" s="32">
        <f t="shared" si="61"/>
        <v>0</v>
      </c>
      <c r="W61" s="32">
        <f t="shared" si="61"/>
        <v>0</v>
      </c>
      <c r="X61" s="32">
        <f t="shared" si="61"/>
        <v>0</v>
      </c>
      <c r="Y61" s="32">
        <f t="shared" si="61"/>
        <v>0</v>
      </c>
      <c r="Z61" s="32">
        <f t="shared" si="61"/>
        <v>0</v>
      </c>
      <c r="AA61" s="32">
        <f t="shared" si="61"/>
        <v>0</v>
      </c>
      <c r="AB61" s="32">
        <f t="shared" si="61"/>
        <v>0</v>
      </c>
      <c r="AC61" s="32">
        <f t="shared" si="61"/>
        <v>0</v>
      </c>
      <c r="AD61" s="32">
        <f t="shared" si="61"/>
        <v>0</v>
      </c>
      <c r="AE61" s="32">
        <f t="shared" si="61"/>
        <v>0</v>
      </c>
      <c r="AF61" s="32">
        <f t="shared" si="61"/>
        <v>0</v>
      </c>
      <c r="AG61" s="32">
        <f t="shared" si="61"/>
        <v>0</v>
      </c>
      <c r="AH61" s="32">
        <f t="shared" si="61"/>
        <v>0</v>
      </c>
      <c r="AI61" s="32">
        <f t="shared" si="61"/>
        <v>0</v>
      </c>
      <c r="AJ61" s="32">
        <f t="shared" si="61"/>
        <v>0</v>
      </c>
      <c r="AK61" s="32">
        <f t="shared" si="61"/>
        <v>0</v>
      </c>
      <c r="AL61" s="32">
        <f t="shared" si="61"/>
        <v>0</v>
      </c>
      <c r="AM61" s="32">
        <f t="shared" si="61"/>
        <v>1823422.5</v>
      </c>
      <c r="AN61" s="32">
        <f t="shared" si="61"/>
        <v>0</v>
      </c>
      <c r="AO61" s="32">
        <f t="shared" si="61"/>
        <v>0</v>
      </c>
      <c r="AP61" s="32">
        <f t="shared" si="61"/>
        <v>0</v>
      </c>
      <c r="AQ61" s="32">
        <f t="shared" si="61"/>
        <v>0</v>
      </c>
      <c r="AR61" s="32">
        <f t="shared" si="61"/>
        <v>0</v>
      </c>
      <c r="AS61" s="32">
        <f t="shared" si="61"/>
        <v>0</v>
      </c>
      <c r="AT61" s="32">
        <f t="shared" si="61"/>
        <v>0</v>
      </c>
      <c r="AU61" s="32">
        <f t="shared" si="61"/>
        <v>0</v>
      </c>
      <c r="AV61" s="32">
        <f t="shared" si="61"/>
        <v>0</v>
      </c>
      <c r="AW61" s="32">
        <f t="shared" si="61"/>
        <v>0</v>
      </c>
      <c r="AX61" s="32">
        <f t="shared" si="61"/>
        <v>0</v>
      </c>
      <c r="AY61" s="32">
        <f t="shared" si="61"/>
        <v>454</v>
      </c>
      <c r="AZ61" s="32">
        <f t="shared" si="61"/>
        <v>0</v>
      </c>
      <c r="BA61" s="32">
        <f t="shared" si="61"/>
        <v>0</v>
      </c>
      <c r="BB61" s="32">
        <f t="shared" si="61"/>
        <v>0</v>
      </c>
      <c r="BC61" s="32">
        <f t="shared" si="61"/>
        <v>0</v>
      </c>
      <c r="BD61" s="32">
        <f t="shared" si="61"/>
        <v>0</v>
      </c>
      <c r="BE61" s="32">
        <f t="shared" si="61"/>
        <v>0</v>
      </c>
      <c r="BF61" s="32">
        <f t="shared" si="61"/>
        <v>0</v>
      </c>
      <c r="BG61" s="32">
        <f t="shared" si="61"/>
        <v>4023056</v>
      </c>
      <c r="BH61" s="32">
        <f t="shared" si="61"/>
        <v>4023056</v>
      </c>
      <c r="BI61" s="32">
        <f t="shared" si="61"/>
        <v>0</v>
      </c>
      <c r="BJ61" s="32">
        <f t="shared" si="61"/>
        <v>0</v>
      </c>
      <c r="BK61" s="32">
        <f t="shared" si="61"/>
        <v>0</v>
      </c>
      <c r="BL61" s="32">
        <f t="shared" si="61"/>
        <v>0</v>
      </c>
      <c r="BM61" s="32">
        <f t="shared" si="61"/>
        <v>0</v>
      </c>
      <c r="BN61" s="32">
        <f t="shared" si="61"/>
        <v>0</v>
      </c>
      <c r="BO61" s="32">
        <f t="shared" si="61"/>
        <v>0</v>
      </c>
      <c r="BP61" s="32">
        <f t="shared" ref="BP61:EA61" si="62">SUM(BP62:BP65)</f>
        <v>0</v>
      </c>
      <c r="BQ61" s="32">
        <f t="shared" si="62"/>
        <v>0</v>
      </c>
      <c r="BR61" s="32">
        <f t="shared" si="62"/>
        <v>0</v>
      </c>
      <c r="BS61" s="32">
        <f t="shared" si="62"/>
        <v>0</v>
      </c>
      <c r="BT61" s="32">
        <f t="shared" si="62"/>
        <v>0</v>
      </c>
      <c r="BU61" s="32">
        <f t="shared" si="62"/>
        <v>0</v>
      </c>
      <c r="BV61" s="32">
        <f t="shared" si="62"/>
        <v>0</v>
      </c>
      <c r="BW61" s="32">
        <f t="shared" si="62"/>
        <v>0</v>
      </c>
      <c r="BX61" s="32">
        <f t="shared" si="62"/>
        <v>0</v>
      </c>
      <c r="BY61" s="32">
        <f t="shared" si="62"/>
        <v>0</v>
      </c>
      <c r="BZ61" s="32">
        <f t="shared" si="62"/>
        <v>0</v>
      </c>
      <c r="CA61" s="32">
        <f t="shared" si="62"/>
        <v>0</v>
      </c>
      <c r="CB61" s="32">
        <f t="shared" si="62"/>
        <v>0</v>
      </c>
      <c r="CC61" s="32">
        <f t="shared" si="62"/>
        <v>0</v>
      </c>
      <c r="CD61" s="32">
        <f t="shared" si="62"/>
        <v>0</v>
      </c>
      <c r="CE61" s="32">
        <f t="shared" si="62"/>
        <v>0</v>
      </c>
      <c r="CF61" s="32">
        <f t="shared" si="62"/>
        <v>0</v>
      </c>
      <c r="CG61" s="32">
        <f t="shared" si="62"/>
        <v>0</v>
      </c>
      <c r="CH61" s="32">
        <f t="shared" si="62"/>
        <v>0</v>
      </c>
      <c r="CI61" s="32">
        <f t="shared" si="62"/>
        <v>0</v>
      </c>
      <c r="CJ61" s="32">
        <f t="shared" si="62"/>
        <v>0</v>
      </c>
      <c r="CK61" s="32">
        <f t="shared" si="62"/>
        <v>0</v>
      </c>
      <c r="CL61" s="32">
        <f t="shared" si="62"/>
        <v>0</v>
      </c>
      <c r="CM61" s="32">
        <f t="shared" si="62"/>
        <v>0</v>
      </c>
      <c r="CN61" s="32">
        <f t="shared" si="62"/>
        <v>0</v>
      </c>
      <c r="CO61" s="32">
        <f t="shared" si="62"/>
        <v>500000</v>
      </c>
      <c r="CP61" s="32">
        <f t="shared" si="62"/>
        <v>3000000</v>
      </c>
      <c r="CQ61" s="32">
        <f t="shared" si="62"/>
        <v>0</v>
      </c>
      <c r="CR61" s="32">
        <f t="shared" si="62"/>
        <v>0</v>
      </c>
      <c r="CS61" s="32">
        <f t="shared" si="62"/>
        <v>0</v>
      </c>
      <c r="CT61" s="32">
        <f t="shared" si="62"/>
        <v>0</v>
      </c>
      <c r="CU61" s="32">
        <f t="shared" si="62"/>
        <v>0</v>
      </c>
      <c r="CV61" s="32">
        <f t="shared" si="62"/>
        <v>0</v>
      </c>
      <c r="CW61" s="32">
        <f t="shared" si="62"/>
        <v>0</v>
      </c>
      <c r="CX61" s="32">
        <f t="shared" si="62"/>
        <v>0</v>
      </c>
      <c r="CY61" s="32">
        <f t="shared" si="62"/>
        <v>0</v>
      </c>
      <c r="CZ61" s="32">
        <f t="shared" si="62"/>
        <v>0</v>
      </c>
      <c r="DA61" s="32">
        <f t="shared" si="62"/>
        <v>0</v>
      </c>
      <c r="DB61" s="32">
        <f t="shared" si="62"/>
        <v>1056</v>
      </c>
      <c r="DC61" s="32">
        <f t="shared" si="62"/>
        <v>0</v>
      </c>
      <c r="DD61" s="32">
        <f t="shared" si="62"/>
        <v>0</v>
      </c>
      <c r="DE61" s="32">
        <f t="shared" si="62"/>
        <v>450000</v>
      </c>
      <c r="DF61" s="32">
        <f t="shared" si="62"/>
        <v>0</v>
      </c>
      <c r="DG61" s="32">
        <f t="shared" si="62"/>
        <v>0</v>
      </c>
      <c r="DH61" s="32">
        <f t="shared" si="62"/>
        <v>0</v>
      </c>
      <c r="DI61" s="32">
        <f t="shared" si="62"/>
        <v>72000</v>
      </c>
      <c r="DJ61" s="32">
        <f t="shared" si="62"/>
        <v>1790614.2</v>
      </c>
      <c r="DK61" s="32">
        <f t="shared" si="62"/>
        <v>1790614.2</v>
      </c>
      <c r="DL61" s="32">
        <f t="shared" si="62"/>
        <v>0</v>
      </c>
      <c r="DM61" s="32">
        <f t="shared" si="62"/>
        <v>0</v>
      </c>
      <c r="DN61" s="32">
        <f t="shared" si="62"/>
        <v>0</v>
      </c>
      <c r="DO61" s="32">
        <f t="shared" si="62"/>
        <v>0</v>
      </c>
      <c r="DP61" s="32">
        <f t="shared" si="62"/>
        <v>0</v>
      </c>
      <c r="DQ61" s="32">
        <f t="shared" si="62"/>
        <v>0</v>
      </c>
      <c r="DR61" s="32">
        <f t="shared" si="62"/>
        <v>0</v>
      </c>
      <c r="DS61" s="32">
        <f t="shared" si="62"/>
        <v>0</v>
      </c>
      <c r="DT61" s="32">
        <f t="shared" si="62"/>
        <v>0</v>
      </c>
      <c r="DU61" s="32">
        <f t="shared" si="62"/>
        <v>0</v>
      </c>
      <c r="DV61" s="32">
        <f t="shared" si="62"/>
        <v>0</v>
      </c>
      <c r="DW61" s="32">
        <f t="shared" si="62"/>
        <v>0</v>
      </c>
      <c r="DX61" s="32">
        <f t="shared" si="62"/>
        <v>0</v>
      </c>
      <c r="DY61" s="32">
        <f t="shared" si="62"/>
        <v>0</v>
      </c>
      <c r="DZ61" s="32">
        <f t="shared" si="62"/>
        <v>0</v>
      </c>
      <c r="EA61" s="32">
        <f t="shared" si="62"/>
        <v>0</v>
      </c>
      <c r="EB61" s="32">
        <f t="shared" ref="EB61:GM61" si="63">SUM(EB62:EB65)</f>
        <v>0</v>
      </c>
      <c r="EC61" s="32">
        <f t="shared" si="63"/>
        <v>0</v>
      </c>
      <c r="ED61" s="32">
        <f t="shared" si="63"/>
        <v>0</v>
      </c>
      <c r="EE61" s="32">
        <f t="shared" si="63"/>
        <v>0</v>
      </c>
      <c r="EF61" s="32">
        <f t="shared" si="63"/>
        <v>0</v>
      </c>
      <c r="EG61" s="32">
        <f t="shared" si="63"/>
        <v>0</v>
      </c>
      <c r="EH61" s="32">
        <f t="shared" si="63"/>
        <v>0</v>
      </c>
      <c r="EI61" s="32">
        <f t="shared" si="63"/>
        <v>0</v>
      </c>
      <c r="EJ61" s="32">
        <f t="shared" si="63"/>
        <v>0</v>
      </c>
      <c r="EK61" s="32">
        <f t="shared" si="63"/>
        <v>0</v>
      </c>
      <c r="EL61" s="32">
        <f t="shared" si="63"/>
        <v>0</v>
      </c>
      <c r="EM61" s="32">
        <f t="shared" si="63"/>
        <v>0</v>
      </c>
      <c r="EN61" s="32">
        <f t="shared" si="63"/>
        <v>0</v>
      </c>
      <c r="EO61" s="32">
        <f t="shared" si="63"/>
        <v>0</v>
      </c>
      <c r="EP61" s="32">
        <f t="shared" si="63"/>
        <v>0</v>
      </c>
      <c r="EQ61" s="32">
        <f t="shared" si="63"/>
        <v>0</v>
      </c>
      <c r="ER61" s="32">
        <f t="shared" si="63"/>
        <v>500000</v>
      </c>
      <c r="ES61" s="32">
        <f t="shared" si="63"/>
        <v>0</v>
      </c>
      <c r="ET61" s="32">
        <f t="shared" si="63"/>
        <v>0</v>
      </c>
      <c r="EU61" s="32">
        <f t="shared" si="63"/>
        <v>0</v>
      </c>
      <c r="EV61" s="32">
        <f t="shared" si="63"/>
        <v>0</v>
      </c>
      <c r="EW61" s="32">
        <f t="shared" si="63"/>
        <v>0</v>
      </c>
      <c r="EX61" s="32">
        <f t="shared" si="63"/>
        <v>0</v>
      </c>
      <c r="EY61" s="32">
        <f t="shared" si="63"/>
        <v>0</v>
      </c>
      <c r="EZ61" s="32">
        <f t="shared" si="63"/>
        <v>0</v>
      </c>
      <c r="FA61" s="32">
        <f t="shared" si="63"/>
        <v>0</v>
      </c>
      <c r="FB61" s="32">
        <f t="shared" si="63"/>
        <v>0</v>
      </c>
      <c r="FC61" s="32">
        <f t="shared" si="63"/>
        <v>0</v>
      </c>
      <c r="FD61" s="32">
        <f t="shared" si="63"/>
        <v>0</v>
      </c>
      <c r="FE61" s="32">
        <f t="shared" si="63"/>
        <v>0</v>
      </c>
      <c r="FF61" s="32">
        <f t="shared" si="63"/>
        <v>0</v>
      </c>
      <c r="FG61" s="32">
        <f t="shared" si="63"/>
        <v>0</v>
      </c>
      <c r="FH61" s="32">
        <f t="shared" si="63"/>
        <v>1290614.2</v>
      </c>
      <c r="FI61" s="32">
        <f t="shared" si="63"/>
        <v>0</v>
      </c>
      <c r="FJ61" s="32">
        <f t="shared" si="63"/>
        <v>0</v>
      </c>
      <c r="FK61" s="32">
        <f t="shared" si="63"/>
        <v>0</v>
      </c>
      <c r="FL61" s="32">
        <f t="shared" si="63"/>
        <v>0</v>
      </c>
      <c r="FM61" s="32">
        <f t="shared" si="63"/>
        <v>1620160</v>
      </c>
      <c r="FN61" s="32">
        <f t="shared" si="63"/>
        <v>1620160</v>
      </c>
      <c r="FO61" s="32">
        <f t="shared" si="63"/>
        <v>0</v>
      </c>
      <c r="FP61" s="32">
        <f t="shared" si="63"/>
        <v>0</v>
      </c>
      <c r="FQ61" s="32">
        <f t="shared" si="63"/>
        <v>0</v>
      </c>
      <c r="FR61" s="32">
        <f t="shared" si="63"/>
        <v>0</v>
      </c>
      <c r="FS61" s="32">
        <f t="shared" si="63"/>
        <v>0</v>
      </c>
      <c r="FT61" s="32">
        <f t="shared" si="63"/>
        <v>0</v>
      </c>
      <c r="FU61" s="32">
        <f t="shared" si="63"/>
        <v>0</v>
      </c>
      <c r="FV61" s="32">
        <f t="shared" si="63"/>
        <v>0</v>
      </c>
      <c r="FW61" s="32">
        <f t="shared" si="63"/>
        <v>0</v>
      </c>
      <c r="FX61" s="32">
        <f t="shared" si="63"/>
        <v>0</v>
      </c>
      <c r="FY61" s="32">
        <f t="shared" si="63"/>
        <v>0</v>
      </c>
      <c r="FZ61" s="32">
        <f t="shared" si="63"/>
        <v>0</v>
      </c>
      <c r="GA61" s="32">
        <f t="shared" si="63"/>
        <v>0</v>
      </c>
      <c r="GB61" s="32">
        <f t="shared" si="63"/>
        <v>0</v>
      </c>
      <c r="GC61" s="32">
        <f t="shared" si="63"/>
        <v>0</v>
      </c>
      <c r="GD61" s="32">
        <f t="shared" si="63"/>
        <v>0</v>
      </c>
      <c r="GE61" s="32">
        <f t="shared" si="63"/>
        <v>0</v>
      </c>
      <c r="GF61" s="32">
        <f t="shared" si="63"/>
        <v>0</v>
      </c>
      <c r="GG61" s="32">
        <f t="shared" si="63"/>
        <v>0</v>
      </c>
      <c r="GH61" s="32">
        <f t="shared" si="63"/>
        <v>0</v>
      </c>
      <c r="GI61" s="32">
        <f t="shared" si="63"/>
        <v>0</v>
      </c>
      <c r="GJ61" s="32">
        <f t="shared" si="63"/>
        <v>0</v>
      </c>
      <c r="GK61" s="32">
        <f t="shared" si="63"/>
        <v>0</v>
      </c>
      <c r="GL61" s="32">
        <f t="shared" si="63"/>
        <v>0</v>
      </c>
      <c r="GM61" s="32">
        <f t="shared" si="63"/>
        <v>0</v>
      </c>
      <c r="GN61" s="32">
        <f t="shared" ref="GN61:IY61" si="64">SUM(GN62:GN65)</f>
        <v>0</v>
      </c>
      <c r="GO61" s="32">
        <f t="shared" si="64"/>
        <v>0</v>
      </c>
      <c r="GP61" s="32">
        <f t="shared" si="64"/>
        <v>0</v>
      </c>
      <c r="GQ61" s="32">
        <f t="shared" si="64"/>
        <v>0</v>
      </c>
      <c r="GR61" s="32">
        <f t="shared" si="64"/>
        <v>0</v>
      </c>
      <c r="GS61" s="32">
        <f t="shared" si="64"/>
        <v>0</v>
      </c>
      <c r="GT61" s="32">
        <f t="shared" si="64"/>
        <v>0</v>
      </c>
      <c r="GU61" s="32">
        <f t="shared" si="64"/>
        <v>500000</v>
      </c>
      <c r="GV61" s="32">
        <f t="shared" si="64"/>
        <v>0</v>
      </c>
      <c r="GW61" s="32">
        <f t="shared" si="64"/>
        <v>0</v>
      </c>
      <c r="GX61" s="32">
        <f t="shared" si="64"/>
        <v>0</v>
      </c>
      <c r="GY61" s="32">
        <f t="shared" si="64"/>
        <v>0</v>
      </c>
      <c r="GZ61" s="32">
        <f t="shared" si="64"/>
        <v>0</v>
      </c>
      <c r="HA61" s="32">
        <f t="shared" si="64"/>
        <v>0</v>
      </c>
      <c r="HB61" s="32">
        <f t="shared" si="64"/>
        <v>0</v>
      </c>
      <c r="HC61" s="32">
        <f t="shared" si="64"/>
        <v>0</v>
      </c>
      <c r="HD61" s="32">
        <f t="shared" si="64"/>
        <v>0</v>
      </c>
      <c r="HE61" s="32">
        <f t="shared" si="64"/>
        <v>0</v>
      </c>
      <c r="HF61" s="32">
        <f t="shared" si="64"/>
        <v>0</v>
      </c>
      <c r="HG61" s="32">
        <f t="shared" si="64"/>
        <v>0</v>
      </c>
      <c r="HH61" s="32">
        <f t="shared" si="64"/>
        <v>0</v>
      </c>
      <c r="HI61" s="32">
        <f t="shared" si="64"/>
        <v>0</v>
      </c>
      <c r="HJ61" s="32">
        <f t="shared" si="64"/>
        <v>0</v>
      </c>
      <c r="HK61" s="32">
        <f t="shared" si="64"/>
        <v>1080160</v>
      </c>
      <c r="HL61" s="32">
        <f t="shared" si="64"/>
        <v>0</v>
      </c>
      <c r="HM61" s="32">
        <f t="shared" si="64"/>
        <v>0</v>
      </c>
      <c r="HN61" s="32">
        <f t="shared" si="64"/>
        <v>0</v>
      </c>
      <c r="HO61" s="32">
        <f t="shared" si="64"/>
        <v>40000</v>
      </c>
      <c r="HP61" s="32">
        <f t="shared" si="64"/>
        <v>1620200</v>
      </c>
      <c r="HQ61" s="32">
        <f t="shared" si="64"/>
        <v>1620200</v>
      </c>
      <c r="HR61" s="32">
        <f t="shared" si="64"/>
        <v>0</v>
      </c>
      <c r="HS61" s="32">
        <f t="shared" si="64"/>
        <v>0</v>
      </c>
      <c r="HT61" s="32">
        <f t="shared" si="64"/>
        <v>0</v>
      </c>
      <c r="HU61" s="32">
        <f t="shared" si="64"/>
        <v>0</v>
      </c>
      <c r="HV61" s="32">
        <f t="shared" si="64"/>
        <v>0</v>
      </c>
      <c r="HW61" s="32">
        <f t="shared" si="64"/>
        <v>0</v>
      </c>
      <c r="HX61" s="32">
        <f t="shared" si="64"/>
        <v>0</v>
      </c>
      <c r="HY61" s="32">
        <f t="shared" si="64"/>
        <v>0</v>
      </c>
      <c r="HZ61" s="32">
        <f t="shared" si="64"/>
        <v>0</v>
      </c>
      <c r="IA61" s="32">
        <f t="shared" si="64"/>
        <v>0</v>
      </c>
      <c r="IB61" s="32">
        <f t="shared" si="64"/>
        <v>0</v>
      </c>
      <c r="IC61" s="32">
        <f t="shared" si="64"/>
        <v>0</v>
      </c>
      <c r="ID61" s="32">
        <f t="shared" si="64"/>
        <v>0</v>
      </c>
      <c r="IE61" s="32">
        <f t="shared" si="64"/>
        <v>0</v>
      </c>
      <c r="IF61" s="32">
        <f t="shared" si="64"/>
        <v>0</v>
      </c>
      <c r="IG61" s="32">
        <f t="shared" si="64"/>
        <v>0</v>
      </c>
      <c r="IH61" s="32">
        <f t="shared" si="64"/>
        <v>0</v>
      </c>
      <c r="II61" s="32">
        <f t="shared" si="64"/>
        <v>0</v>
      </c>
      <c r="IJ61" s="32">
        <f t="shared" si="64"/>
        <v>0</v>
      </c>
      <c r="IK61" s="32">
        <f t="shared" si="64"/>
        <v>0</v>
      </c>
      <c r="IL61" s="32">
        <f t="shared" si="64"/>
        <v>0</v>
      </c>
      <c r="IM61" s="32">
        <f t="shared" si="64"/>
        <v>0</v>
      </c>
      <c r="IN61" s="32">
        <f t="shared" si="64"/>
        <v>0</v>
      </c>
      <c r="IO61" s="32">
        <f t="shared" si="64"/>
        <v>0</v>
      </c>
      <c r="IP61" s="32">
        <f t="shared" si="64"/>
        <v>0</v>
      </c>
      <c r="IQ61" s="32">
        <f t="shared" si="64"/>
        <v>0</v>
      </c>
      <c r="IR61" s="32">
        <f t="shared" si="64"/>
        <v>0</v>
      </c>
      <c r="IS61" s="32">
        <f t="shared" si="64"/>
        <v>0</v>
      </c>
      <c r="IT61" s="32">
        <f t="shared" si="64"/>
        <v>0</v>
      </c>
      <c r="IU61" s="32">
        <f t="shared" si="64"/>
        <v>0</v>
      </c>
      <c r="IV61" s="32">
        <f t="shared" si="64"/>
        <v>0</v>
      </c>
      <c r="IW61" s="32">
        <f t="shared" si="64"/>
        <v>0</v>
      </c>
      <c r="IX61" s="32">
        <f t="shared" si="64"/>
        <v>500000</v>
      </c>
      <c r="IY61" s="32">
        <f t="shared" si="64"/>
        <v>0</v>
      </c>
      <c r="IZ61" s="32">
        <f t="shared" ref="IZ61:JR61" si="65">SUM(IZ62:IZ65)</f>
        <v>0</v>
      </c>
      <c r="JA61" s="32">
        <f t="shared" si="65"/>
        <v>0</v>
      </c>
      <c r="JB61" s="32">
        <f t="shared" si="65"/>
        <v>0</v>
      </c>
      <c r="JC61" s="32">
        <f t="shared" si="65"/>
        <v>0</v>
      </c>
      <c r="JD61" s="32">
        <f t="shared" si="65"/>
        <v>0</v>
      </c>
      <c r="JE61" s="32">
        <f t="shared" si="65"/>
        <v>0</v>
      </c>
      <c r="JF61" s="32">
        <f t="shared" si="65"/>
        <v>0</v>
      </c>
      <c r="JG61" s="32">
        <f t="shared" si="65"/>
        <v>0</v>
      </c>
      <c r="JH61" s="32">
        <f t="shared" si="65"/>
        <v>0</v>
      </c>
      <c r="JI61" s="32">
        <f t="shared" si="65"/>
        <v>0</v>
      </c>
      <c r="JJ61" s="32">
        <f t="shared" si="65"/>
        <v>0</v>
      </c>
      <c r="JK61" s="32">
        <f t="shared" si="65"/>
        <v>0</v>
      </c>
      <c r="JL61" s="32">
        <f t="shared" si="65"/>
        <v>0</v>
      </c>
      <c r="JM61" s="32">
        <f t="shared" si="65"/>
        <v>0</v>
      </c>
      <c r="JN61" s="32">
        <f t="shared" si="65"/>
        <v>1120200</v>
      </c>
      <c r="JO61" s="32">
        <f t="shared" si="65"/>
        <v>0</v>
      </c>
      <c r="JP61" s="32">
        <f t="shared" si="65"/>
        <v>0</v>
      </c>
      <c r="JQ61" s="32">
        <f t="shared" si="65"/>
        <v>0</v>
      </c>
      <c r="JR61" s="32">
        <f t="shared" si="65"/>
        <v>0</v>
      </c>
    </row>
    <row r="62" spans="1:278" ht="25.5">
      <c r="A62" s="42"/>
      <c r="B62" s="42" t="str">
        <f>'2021-2022 mjcc'!E66</f>
        <v xml:space="preserve"> 12001</v>
      </c>
      <c r="C62" s="28" t="str">
        <f>'2021-2022 mjcc'!F66</f>
        <v xml:space="preserve"> Երկրաշարժի հետևանքով անօթևան մնացած ընտանիքների բնակարանային ապահովում</v>
      </c>
      <c r="D62" s="28">
        <f>'2021-2022 mjcc'!H66</f>
        <v>1823422.45</v>
      </c>
      <c r="E62" s="28">
        <f>SUM(F62:BF62)</f>
        <v>1823876.5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45">
        <v>1823422.5</v>
      </c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45">
        <v>454</v>
      </c>
      <c r="AZ62" s="45"/>
      <c r="BA62" s="45"/>
      <c r="BB62" s="45"/>
      <c r="BC62" s="45"/>
      <c r="BD62" s="45"/>
      <c r="BE62" s="45"/>
      <c r="BF62" s="45"/>
      <c r="BG62" s="16">
        <f>'2021-2022 mjcc'!J66</f>
        <v>3000454</v>
      </c>
      <c r="BH62" s="29">
        <f t="shared" ref="BH62:BH63" si="66">SUM(BI62:DI62)</f>
        <v>3000454</v>
      </c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45">
        <v>3000000</v>
      </c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45">
        <v>454</v>
      </c>
      <c r="DC62" s="45"/>
      <c r="DD62" s="45"/>
      <c r="DE62" s="45"/>
      <c r="DF62" s="45"/>
      <c r="DG62" s="45"/>
      <c r="DH62" s="45"/>
      <c r="DI62" s="45"/>
      <c r="DJ62" s="16">
        <f>'2021-2022 mjcc'!K66</f>
        <v>0</v>
      </c>
      <c r="DK62" s="29">
        <f>SUM(DL62:FL62)</f>
        <v>0</v>
      </c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R62" s="17"/>
      <c r="ES62" s="45"/>
      <c r="ET62" s="17"/>
      <c r="EU62" s="17"/>
      <c r="EV62" s="17"/>
      <c r="EW62" s="17"/>
      <c r="EX62" s="17"/>
      <c r="EY62" s="17"/>
      <c r="EZ62" s="17"/>
      <c r="FA62" s="17"/>
      <c r="FB62" s="17"/>
      <c r="FC62" s="17"/>
      <c r="FD62" s="17"/>
      <c r="FE62" s="45"/>
      <c r="FF62" s="45"/>
      <c r="FG62" s="45"/>
      <c r="FH62" s="45"/>
      <c r="FI62" s="45"/>
      <c r="FJ62" s="45"/>
      <c r="FK62" s="45"/>
      <c r="FL62" s="45"/>
      <c r="FM62" s="16">
        <f>'2021-2022 mjcc'!L66</f>
        <v>0</v>
      </c>
      <c r="FN62" s="29">
        <f>SUM(FO62:HO62)</f>
        <v>0</v>
      </c>
      <c r="FO62" s="17"/>
      <c r="FP62" s="17"/>
      <c r="FQ62" s="17"/>
      <c r="FR62" s="17"/>
      <c r="FS62" s="17"/>
      <c r="FT62" s="17"/>
      <c r="FU62" s="17"/>
      <c r="FV62" s="17"/>
      <c r="FW62" s="17"/>
      <c r="FX62" s="17"/>
      <c r="FY62" s="17"/>
      <c r="FZ62" s="17"/>
      <c r="GA62" s="17"/>
      <c r="GB62" s="17"/>
      <c r="GC62" s="17"/>
      <c r="GD62" s="17"/>
      <c r="GE62" s="17"/>
      <c r="GF62" s="17"/>
      <c r="GG62" s="17"/>
      <c r="GH62" s="17"/>
      <c r="GI62" s="17"/>
      <c r="GJ62" s="17"/>
      <c r="GK62" s="17"/>
      <c r="GL62" s="17"/>
      <c r="GM62" s="17"/>
      <c r="GN62" s="17"/>
      <c r="GO62" s="17"/>
      <c r="GP62" s="17"/>
      <c r="GQ62" s="17"/>
      <c r="GR62" s="17"/>
      <c r="GS62" s="17"/>
      <c r="GT62" s="17"/>
      <c r="GU62" s="17"/>
      <c r="GV62" s="45"/>
      <c r="GW62" s="17"/>
      <c r="GX62" s="17"/>
      <c r="GY62" s="17"/>
      <c r="GZ62" s="17"/>
      <c r="HA62" s="17"/>
      <c r="HB62" s="17"/>
      <c r="HC62" s="17"/>
      <c r="HD62" s="17"/>
      <c r="HE62" s="17"/>
      <c r="HF62" s="17"/>
      <c r="HG62" s="17"/>
      <c r="HH62" s="45">
        <v>0</v>
      </c>
      <c r="HI62" s="45"/>
      <c r="HJ62" s="45"/>
      <c r="HK62" s="45"/>
      <c r="HL62" s="45"/>
      <c r="HM62" s="45"/>
      <c r="HN62" s="45"/>
      <c r="HO62" s="45"/>
      <c r="HP62" s="16">
        <f>'2021-2022 mjcc'!M66</f>
        <v>0</v>
      </c>
      <c r="HQ62" s="16">
        <f t="shared" si="7"/>
        <v>0</v>
      </c>
      <c r="HR62" s="17"/>
      <c r="HS62" s="17"/>
      <c r="HT62" s="17"/>
      <c r="HU62" s="17"/>
      <c r="HV62" s="17"/>
      <c r="HW62" s="17"/>
      <c r="HX62" s="17"/>
      <c r="HY62" s="17"/>
      <c r="HZ62" s="17"/>
      <c r="IA62" s="17"/>
      <c r="IB62" s="17"/>
      <c r="IC62" s="17"/>
      <c r="ID62" s="17"/>
      <c r="IE62" s="17"/>
      <c r="IF62" s="17"/>
      <c r="IG62" s="17"/>
      <c r="IH62" s="17"/>
      <c r="II62" s="17"/>
      <c r="IJ62" s="17"/>
      <c r="IK62" s="17"/>
      <c r="IL62" s="17"/>
      <c r="IM62" s="17"/>
      <c r="IN62" s="17"/>
      <c r="IO62" s="17"/>
      <c r="IP62" s="17"/>
      <c r="IQ62" s="17"/>
      <c r="IR62" s="17"/>
      <c r="IS62" s="17"/>
      <c r="IT62" s="17"/>
      <c r="IU62" s="17"/>
      <c r="IV62" s="17"/>
      <c r="IW62" s="17"/>
      <c r="IX62" s="17"/>
      <c r="IY62" s="45"/>
      <c r="IZ62" s="17"/>
      <c r="JA62" s="17"/>
      <c r="JB62" s="17"/>
      <c r="JC62" s="17"/>
      <c r="JD62" s="17"/>
      <c r="JE62" s="17"/>
      <c r="JF62" s="17"/>
      <c r="JG62" s="17"/>
      <c r="JH62" s="17"/>
      <c r="JI62" s="17"/>
      <c r="JJ62" s="17"/>
      <c r="JK62" s="45"/>
      <c r="JL62" s="45"/>
      <c r="JM62" s="45"/>
      <c r="JN62" s="45"/>
      <c r="JO62" s="45"/>
      <c r="JP62" s="45"/>
      <c r="JQ62" s="45"/>
      <c r="JR62" s="45"/>
    </row>
    <row r="63" spans="1:278" ht="38.25">
      <c r="A63" s="42"/>
      <c r="B63" s="42" t="str">
        <f>'2021-2022 mjcc'!E67</f>
        <v xml:space="preserve"> 12002</v>
      </c>
      <c r="C63" s="28" t="str">
        <f>'2021-2022 mjcc'!F67</f>
        <v xml:space="preserve"> Զոհված (մահացած) առաջին՝ երկրորդ և երրորդ կարգի հաշմանդամ զինծառայողների անօթևան ընտանիքներին բնակարանով ապահովում և բնակարանային պայմանների բարելավում</v>
      </c>
      <c r="D63" s="28">
        <f>'2021-2022 mjcc'!H67</f>
        <v>0</v>
      </c>
      <c r="E63" s="28">
        <f>SUM(F63:BF63)</f>
        <v>0</v>
      </c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45">
        <v>0</v>
      </c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6">
        <f>'2021-2022 mjcc'!J67</f>
        <v>500000</v>
      </c>
      <c r="BH63" s="16">
        <f t="shared" si="66"/>
        <v>500000</v>
      </c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45">
        <v>500000</v>
      </c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6">
        <f>'2021-2022 mjcc'!K67</f>
        <v>500000</v>
      </c>
      <c r="DK63" s="16">
        <f>SUM(DL63:FL63)</f>
        <v>500000</v>
      </c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45">
        <v>500000</v>
      </c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  <c r="FF63" s="17"/>
      <c r="FG63" s="17"/>
      <c r="FH63" s="17"/>
      <c r="FI63" s="17"/>
      <c r="FJ63" s="17"/>
      <c r="FK63" s="17"/>
      <c r="FL63" s="17"/>
      <c r="FM63" s="16">
        <f>'2021-2022 mjcc'!L67</f>
        <v>500000</v>
      </c>
      <c r="FN63" s="16">
        <f>SUM(FO63:HO63)</f>
        <v>500000</v>
      </c>
      <c r="FO63" s="17"/>
      <c r="FP63" s="17"/>
      <c r="FQ63" s="17"/>
      <c r="FR63" s="17"/>
      <c r="FS63" s="17"/>
      <c r="FT63" s="17"/>
      <c r="FU63" s="17"/>
      <c r="FV63" s="17"/>
      <c r="FW63" s="17"/>
      <c r="FX63" s="17"/>
      <c r="FY63" s="17"/>
      <c r="FZ63" s="17"/>
      <c r="GA63" s="17"/>
      <c r="GB63" s="17"/>
      <c r="GC63" s="17"/>
      <c r="GD63" s="17"/>
      <c r="GE63" s="17"/>
      <c r="GF63" s="17"/>
      <c r="GG63" s="17"/>
      <c r="GH63" s="17"/>
      <c r="GI63" s="17"/>
      <c r="GJ63" s="17"/>
      <c r="GK63" s="17"/>
      <c r="GL63" s="17"/>
      <c r="GM63" s="17"/>
      <c r="GN63" s="17"/>
      <c r="GO63" s="17"/>
      <c r="GP63" s="17"/>
      <c r="GQ63" s="17"/>
      <c r="GR63" s="17"/>
      <c r="GS63" s="17"/>
      <c r="GT63" s="17"/>
      <c r="GU63" s="45">
        <v>500000</v>
      </c>
      <c r="GV63" s="17"/>
      <c r="GW63" s="17"/>
      <c r="GX63" s="17"/>
      <c r="GY63" s="17"/>
      <c r="GZ63" s="17"/>
      <c r="HA63" s="17"/>
      <c r="HB63" s="17"/>
      <c r="HC63" s="17"/>
      <c r="HD63" s="17"/>
      <c r="HE63" s="17"/>
      <c r="HF63" s="17"/>
      <c r="HG63" s="17"/>
      <c r="HH63" s="17"/>
      <c r="HI63" s="17"/>
      <c r="HJ63" s="17"/>
      <c r="HK63" s="17"/>
      <c r="HL63" s="17"/>
      <c r="HM63" s="17"/>
      <c r="HN63" s="17"/>
      <c r="HO63" s="17"/>
      <c r="HP63" s="16">
        <f>'2021-2022 mjcc'!M67</f>
        <v>500000</v>
      </c>
      <c r="HQ63" s="16">
        <f t="shared" si="7"/>
        <v>500000</v>
      </c>
      <c r="HR63" s="17"/>
      <c r="HS63" s="17"/>
      <c r="HT63" s="17"/>
      <c r="HU63" s="17"/>
      <c r="HV63" s="17"/>
      <c r="HW63" s="17"/>
      <c r="HX63" s="17"/>
      <c r="HY63" s="17"/>
      <c r="HZ63" s="17"/>
      <c r="IA63" s="17"/>
      <c r="IB63" s="17"/>
      <c r="IC63" s="17"/>
      <c r="ID63" s="17"/>
      <c r="IE63" s="17"/>
      <c r="IF63" s="17"/>
      <c r="IG63" s="17"/>
      <c r="IH63" s="17"/>
      <c r="II63" s="17"/>
      <c r="IJ63" s="17"/>
      <c r="IK63" s="17"/>
      <c r="IL63" s="17"/>
      <c r="IM63" s="17"/>
      <c r="IN63" s="17"/>
      <c r="IO63" s="17"/>
      <c r="IP63" s="17"/>
      <c r="IQ63" s="17"/>
      <c r="IR63" s="17"/>
      <c r="IS63" s="17"/>
      <c r="IT63" s="17"/>
      <c r="IU63" s="17"/>
      <c r="IV63" s="17"/>
      <c r="IW63" s="17"/>
      <c r="IX63" s="45">
        <v>500000</v>
      </c>
      <c r="IY63" s="17"/>
      <c r="IZ63" s="17"/>
      <c r="JA63" s="17"/>
      <c r="JB63" s="17"/>
      <c r="JC63" s="17"/>
      <c r="JD63" s="17"/>
      <c r="JE63" s="17"/>
      <c r="JF63" s="17"/>
      <c r="JG63" s="17"/>
      <c r="JH63" s="17"/>
      <c r="JI63" s="17"/>
      <c r="JJ63" s="17"/>
      <c r="JK63" s="17"/>
      <c r="JL63" s="17"/>
      <c r="JM63" s="17"/>
      <c r="JN63" s="17"/>
      <c r="JO63" s="17"/>
      <c r="JP63" s="17"/>
      <c r="JQ63" s="17"/>
      <c r="JR63" s="17"/>
    </row>
    <row r="64" spans="1:278" ht="25.5">
      <c r="A64" s="42"/>
      <c r="B64" s="42" t="str">
        <f>'2021-2022 mjcc'!E68</f>
        <v xml:space="preserve"> 12003</v>
      </c>
      <c r="C64" s="28" t="str">
        <f>'2021-2022 mjcc'!F68</f>
        <v>Հայաստանի Հանրապետության Մանկատան շրջանավարտներին բնակարանի ապահովում</v>
      </c>
      <c r="D64" s="28">
        <f>'2021-2022 mjcc'!H68</f>
        <v>1900000</v>
      </c>
      <c r="E64" s="28">
        <f>SUM(F64:BF64)</f>
        <v>0</v>
      </c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45"/>
      <c r="AZ64" s="45"/>
      <c r="BA64" s="45"/>
      <c r="BB64" s="45"/>
      <c r="BC64" s="45"/>
      <c r="BD64" s="45"/>
      <c r="BE64" s="45"/>
      <c r="BF64" s="45"/>
      <c r="BG64" s="16">
        <f>'2021-2022 mjcc'!J68</f>
        <v>602</v>
      </c>
      <c r="BH64" s="16">
        <f>SUM(BI64:DI64)</f>
        <v>602</v>
      </c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45">
        <v>602</v>
      </c>
      <c r="DC64" s="45"/>
      <c r="DD64" s="45"/>
      <c r="DE64" s="45"/>
      <c r="DF64" s="45"/>
      <c r="DG64" s="45"/>
      <c r="DH64" s="45"/>
      <c r="DI64" s="45"/>
      <c r="DJ64" s="16">
        <f>'2021-2022 mjcc'!K68</f>
        <v>0</v>
      </c>
      <c r="DK64" s="16">
        <f>SUM(DL64:FL64)</f>
        <v>0</v>
      </c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45"/>
      <c r="FF64" s="45"/>
      <c r="FG64" s="45"/>
      <c r="FH64" s="45"/>
      <c r="FI64" s="45"/>
      <c r="FJ64" s="45"/>
      <c r="FK64" s="45"/>
      <c r="FL64" s="45"/>
      <c r="FM64" s="16">
        <f>'2021-2022 mjcc'!L68</f>
        <v>0</v>
      </c>
      <c r="FN64" s="16">
        <f>SUM(FO64:HO64)</f>
        <v>0</v>
      </c>
      <c r="FO64" s="17"/>
      <c r="FP64" s="17"/>
      <c r="FQ64" s="17"/>
      <c r="FR64" s="17"/>
      <c r="FS64" s="17"/>
      <c r="FT64" s="17"/>
      <c r="FU64" s="17"/>
      <c r="FV64" s="17"/>
      <c r="FW64" s="17"/>
      <c r="FX64" s="17"/>
      <c r="FY64" s="17"/>
      <c r="FZ64" s="17"/>
      <c r="GA64" s="17"/>
      <c r="GB64" s="17"/>
      <c r="GC64" s="17"/>
      <c r="GD64" s="17"/>
      <c r="GE64" s="17"/>
      <c r="GF64" s="17"/>
      <c r="GG64" s="17"/>
      <c r="GH64" s="17"/>
      <c r="GI64" s="17"/>
      <c r="GJ64" s="17"/>
      <c r="GK64" s="17"/>
      <c r="GL64" s="17"/>
      <c r="GM64" s="17"/>
      <c r="GN64" s="17"/>
      <c r="GO64" s="17"/>
      <c r="GP64" s="17"/>
      <c r="GQ64" s="17"/>
      <c r="GR64" s="17"/>
      <c r="GS64" s="17"/>
      <c r="GT64" s="17"/>
      <c r="GU64" s="17"/>
      <c r="GV64" s="17"/>
      <c r="GW64" s="17"/>
      <c r="GX64" s="17"/>
      <c r="GY64" s="17"/>
      <c r="GZ64" s="17"/>
      <c r="HA64" s="17"/>
      <c r="HB64" s="17"/>
      <c r="HC64" s="17"/>
      <c r="HD64" s="17"/>
      <c r="HE64" s="17"/>
      <c r="HF64" s="17"/>
      <c r="HG64" s="17"/>
      <c r="HH64" s="45"/>
      <c r="HI64" s="45"/>
      <c r="HJ64" s="45"/>
      <c r="HK64" s="45"/>
      <c r="HL64" s="45"/>
      <c r="HM64" s="45"/>
      <c r="HN64" s="45"/>
      <c r="HO64" s="45"/>
      <c r="HP64" s="16">
        <f>'2021-2022 mjcc'!M68</f>
        <v>0</v>
      </c>
      <c r="HQ64" s="16">
        <f t="shared" si="7"/>
        <v>0</v>
      </c>
      <c r="HR64" s="17"/>
      <c r="HS64" s="17"/>
      <c r="HT64" s="17"/>
      <c r="HU64" s="17"/>
      <c r="HV64" s="17"/>
      <c r="HW64" s="17"/>
      <c r="HX64" s="17"/>
      <c r="HY64" s="17"/>
      <c r="HZ64" s="17"/>
      <c r="IA64" s="17"/>
      <c r="IB64" s="17"/>
      <c r="IC64" s="17"/>
      <c r="ID64" s="17"/>
      <c r="IE64" s="17"/>
      <c r="IF64" s="17"/>
      <c r="IG64" s="17"/>
      <c r="IH64" s="17"/>
      <c r="II64" s="17"/>
      <c r="IJ64" s="17"/>
      <c r="IK64" s="17"/>
      <c r="IL64" s="17"/>
      <c r="IM64" s="17"/>
      <c r="IN64" s="17"/>
      <c r="IO64" s="17"/>
      <c r="IP64" s="17"/>
      <c r="IQ64" s="17"/>
      <c r="IR64" s="17"/>
      <c r="IS64" s="17"/>
      <c r="IT64" s="17"/>
      <c r="IU64" s="17"/>
      <c r="IV64" s="17"/>
      <c r="IW64" s="17"/>
      <c r="IX64" s="17"/>
      <c r="IY64" s="17"/>
      <c r="IZ64" s="17"/>
      <c r="JA64" s="17"/>
      <c r="JB64" s="17"/>
      <c r="JC64" s="17"/>
      <c r="JD64" s="17"/>
      <c r="JE64" s="17"/>
      <c r="JF64" s="17"/>
      <c r="JG64" s="17"/>
      <c r="JH64" s="17"/>
      <c r="JI64" s="17"/>
      <c r="JJ64" s="17"/>
      <c r="JK64" s="45"/>
      <c r="JL64" s="45"/>
      <c r="JM64" s="45"/>
      <c r="JN64" s="45"/>
      <c r="JO64" s="45"/>
      <c r="JP64" s="45"/>
      <c r="JQ64" s="45"/>
      <c r="JR64" s="45"/>
    </row>
    <row r="65" spans="1:278" ht="25.5">
      <c r="A65" s="50"/>
      <c r="B65" s="50">
        <f>'2021-2022 mjcc'!E69</f>
        <v>21001</v>
      </c>
      <c r="C65" s="51" t="str">
        <f>'2021-2022 mjcc'!F69</f>
        <v>Բնակարանային շինարարություն (ՀՀ Արագածոտնի, Շիրակի և Լոռու մարզերում բազմաբնակարան շենքերի կառուցում)</v>
      </c>
      <c r="D65" s="28">
        <f>'2021-2022 mjcc'!H69</f>
        <v>0</v>
      </c>
      <c r="E65" s="51">
        <f>SUM(F65:BF65)</f>
        <v>0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45"/>
      <c r="BC65" s="45"/>
      <c r="BD65" s="45"/>
      <c r="BE65" s="45"/>
      <c r="BF65" s="45"/>
      <c r="BG65" s="16">
        <f>'2021-2022 mjcc'!J69</f>
        <v>522000</v>
      </c>
      <c r="BH65" s="16">
        <f>SUM(BI65:DI65)</f>
        <v>522000</v>
      </c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45">
        <v>450000</v>
      </c>
      <c r="DF65" s="45"/>
      <c r="DG65" s="45"/>
      <c r="DH65" s="45"/>
      <c r="DI65" s="45">
        <v>72000</v>
      </c>
      <c r="DJ65" s="16">
        <f>'2021-2022 mjcc'!K69</f>
        <v>1290614.2</v>
      </c>
      <c r="DK65" s="16">
        <f>SUM(DL65:FL65)</f>
        <v>1290614.2</v>
      </c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  <c r="FF65" s="17"/>
      <c r="FG65" s="17"/>
      <c r="FH65" s="45">
        <v>1290614.2</v>
      </c>
      <c r="FI65" s="45"/>
      <c r="FJ65" s="45"/>
      <c r="FK65" s="45"/>
      <c r="FL65" s="45"/>
      <c r="FM65" s="16">
        <f>'2021-2022 mjcc'!L69</f>
        <v>1120160</v>
      </c>
      <c r="FN65" s="16">
        <f>SUM(FO65:HO65)</f>
        <v>1120160</v>
      </c>
      <c r="FO65" s="17"/>
      <c r="FP65" s="17"/>
      <c r="FQ65" s="17"/>
      <c r="FR65" s="17"/>
      <c r="FS65" s="17"/>
      <c r="FT65" s="17"/>
      <c r="FU65" s="17"/>
      <c r="FV65" s="17"/>
      <c r="FW65" s="17"/>
      <c r="FX65" s="17"/>
      <c r="FY65" s="17"/>
      <c r="FZ65" s="17"/>
      <c r="GA65" s="17"/>
      <c r="GB65" s="17"/>
      <c r="GC65" s="17"/>
      <c r="GD65" s="17"/>
      <c r="GE65" s="17"/>
      <c r="GF65" s="17"/>
      <c r="GG65" s="17"/>
      <c r="GH65" s="17"/>
      <c r="GI65" s="17"/>
      <c r="GJ65" s="17"/>
      <c r="GK65" s="17"/>
      <c r="GL65" s="17"/>
      <c r="GM65" s="17"/>
      <c r="GN65" s="17"/>
      <c r="GO65" s="17"/>
      <c r="GP65" s="17"/>
      <c r="GQ65" s="17"/>
      <c r="GR65" s="17"/>
      <c r="GS65" s="17"/>
      <c r="GT65" s="17"/>
      <c r="GU65" s="17"/>
      <c r="GV65" s="17"/>
      <c r="GW65" s="17"/>
      <c r="GX65" s="17"/>
      <c r="GY65" s="17"/>
      <c r="GZ65" s="17"/>
      <c r="HA65" s="17"/>
      <c r="HB65" s="17"/>
      <c r="HC65" s="17"/>
      <c r="HD65" s="17"/>
      <c r="HE65" s="17"/>
      <c r="HF65" s="17"/>
      <c r="HG65" s="17"/>
      <c r="HH65" s="17"/>
      <c r="HI65" s="17"/>
      <c r="HJ65" s="17"/>
      <c r="HK65" s="45">
        <v>1080160</v>
      </c>
      <c r="HL65" s="45"/>
      <c r="HM65" s="45"/>
      <c r="HN65" s="45"/>
      <c r="HO65" s="45">
        <v>40000</v>
      </c>
      <c r="HP65" s="16">
        <f>'2021-2022 mjcc'!M69</f>
        <v>1120200</v>
      </c>
      <c r="HQ65" s="16">
        <f t="shared" si="7"/>
        <v>1120200</v>
      </c>
      <c r="HR65" s="17"/>
      <c r="HS65" s="17"/>
      <c r="HT65" s="17"/>
      <c r="HU65" s="17"/>
      <c r="HV65" s="17"/>
      <c r="HW65" s="17"/>
      <c r="HX65" s="17"/>
      <c r="HY65" s="17"/>
      <c r="HZ65" s="17"/>
      <c r="IA65" s="17"/>
      <c r="IB65" s="17"/>
      <c r="IC65" s="17"/>
      <c r="ID65" s="17"/>
      <c r="IE65" s="17"/>
      <c r="IF65" s="17"/>
      <c r="IG65" s="17"/>
      <c r="IH65" s="17"/>
      <c r="II65" s="17"/>
      <c r="IJ65" s="17"/>
      <c r="IK65" s="17"/>
      <c r="IL65" s="17"/>
      <c r="IM65" s="17"/>
      <c r="IN65" s="17"/>
      <c r="IO65" s="17"/>
      <c r="IP65" s="17"/>
      <c r="IQ65" s="17"/>
      <c r="IR65" s="17"/>
      <c r="IS65" s="17"/>
      <c r="IT65" s="17"/>
      <c r="IU65" s="17"/>
      <c r="IV65" s="17"/>
      <c r="IW65" s="17"/>
      <c r="IX65" s="17"/>
      <c r="IY65" s="17"/>
      <c r="IZ65" s="17"/>
      <c r="JA65" s="17"/>
      <c r="JB65" s="17"/>
      <c r="JC65" s="17"/>
      <c r="JD65" s="17"/>
      <c r="JE65" s="17"/>
      <c r="JF65" s="17"/>
      <c r="JG65" s="17"/>
      <c r="JH65" s="17"/>
      <c r="JI65" s="17"/>
      <c r="JJ65" s="17"/>
      <c r="JK65" s="17"/>
      <c r="JL65" s="17"/>
      <c r="JM65" s="17"/>
      <c r="JN65" s="45">
        <v>1120200</v>
      </c>
      <c r="JO65" s="45"/>
      <c r="JP65" s="45"/>
      <c r="JQ65" s="45"/>
      <c r="JR65" s="45"/>
    </row>
    <row r="66" spans="1:278" s="105" customFormat="1" ht="14.25">
      <c r="A66" s="103">
        <f>'2021-2022 mjcc'!D70</f>
        <v>1102</v>
      </c>
      <c r="B66" s="103"/>
      <c r="C66" s="32" t="str">
        <f>'2021-2022 mjcc'!F70</f>
        <v xml:space="preserve"> Կենսաթոշակային ապահովություն </v>
      </c>
      <c r="D66" s="32">
        <f t="shared" ref="D66:BO66" si="67">SUM(D67:D75)</f>
        <v>320657811.52999997</v>
      </c>
      <c r="E66" s="32">
        <f t="shared" si="67"/>
        <v>301689640.39999998</v>
      </c>
      <c r="F66" s="32">
        <f t="shared" si="67"/>
        <v>0</v>
      </c>
      <c r="G66" s="32">
        <f t="shared" si="67"/>
        <v>0</v>
      </c>
      <c r="H66" s="32">
        <f t="shared" si="67"/>
        <v>0</v>
      </c>
      <c r="I66" s="32">
        <f t="shared" si="67"/>
        <v>119614.5</v>
      </c>
      <c r="J66" s="32">
        <f t="shared" si="67"/>
        <v>0</v>
      </c>
      <c r="K66" s="32">
        <f t="shared" si="67"/>
        <v>0</v>
      </c>
      <c r="L66" s="32">
        <f t="shared" si="67"/>
        <v>1276067.8</v>
      </c>
      <c r="M66" s="32">
        <f t="shared" si="67"/>
        <v>0</v>
      </c>
      <c r="N66" s="32">
        <f t="shared" si="67"/>
        <v>0</v>
      </c>
      <c r="O66" s="32">
        <f t="shared" si="67"/>
        <v>0</v>
      </c>
      <c r="P66" s="32">
        <f t="shared" si="67"/>
        <v>0</v>
      </c>
      <c r="Q66" s="32">
        <f t="shared" si="67"/>
        <v>46435</v>
      </c>
      <c r="R66" s="32">
        <f t="shared" si="67"/>
        <v>0</v>
      </c>
      <c r="S66" s="32">
        <f t="shared" si="67"/>
        <v>490</v>
      </c>
      <c r="T66" s="32">
        <f t="shared" si="67"/>
        <v>0</v>
      </c>
      <c r="U66" s="32">
        <f t="shared" si="67"/>
        <v>0</v>
      </c>
      <c r="V66" s="32">
        <f t="shared" si="67"/>
        <v>0</v>
      </c>
      <c r="W66" s="32">
        <f t="shared" si="67"/>
        <v>0</v>
      </c>
      <c r="X66" s="32">
        <f t="shared" si="67"/>
        <v>0</v>
      </c>
      <c r="Y66" s="32">
        <f t="shared" si="67"/>
        <v>0</v>
      </c>
      <c r="Z66" s="32">
        <f t="shared" si="67"/>
        <v>0</v>
      </c>
      <c r="AA66" s="32">
        <f t="shared" si="67"/>
        <v>0</v>
      </c>
      <c r="AB66" s="32">
        <f t="shared" si="67"/>
        <v>0</v>
      </c>
      <c r="AC66" s="32">
        <f t="shared" si="67"/>
        <v>0</v>
      </c>
      <c r="AD66" s="32">
        <f t="shared" si="67"/>
        <v>0</v>
      </c>
      <c r="AE66" s="32">
        <f t="shared" si="67"/>
        <v>0</v>
      </c>
      <c r="AF66" s="32">
        <f t="shared" si="67"/>
        <v>0</v>
      </c>
      <c r="AG66" s="32">
        <f t="shared" si="67"/>
        <v>0</v>
      </c>
      <c r="AH66" s="32">
        <f t="shared" si="67"/>
        <v>0</v>
      </c>
      <c r="AI66" s="32">
        <f t="shared" si="67"/>
        <v>0</v>
      </c>
      <c r="AJ66" s="32">
        <f t="shared" si="67"/>
        <v>0</v>
      </c>
      <c r="AK66" s="32">
        <f t="shared" si="67"/>
        <v>9923.5</v>
      </c>
      <c r="AL66" s="32">
        <f t="shared" si="67"/>
        <v>0</v>
      </c>
      <c r="AM66" s="32">
        <f t="shared" si="67"/>
        <v>0</v>
      </c>
      <c r="AN66" s="32">
        <f t="shared" si="67"/>
        <v>0</v>
      </c>
      <c r="AO66" s="32">
        <f t="shared" si="67"/>
        <v>0</v>
      </c>
      <c r="AP66" s="32">
        <f t="shared" si="67"/>
        <v>0</v>
      </c>
      <c r="AQ66" s="32">
        <f t="shared" si="67"/>
        <v>0</v>
      </c>
      <c r="AR66" s="32">
        <f t="shared" si="67"/>
        <v>0</v>
      </c>
      <c r="AS66" s="32">
        <f t="shared" si="67"/>
        <v>0</v>
      </c>
      <c r="AT66" s="32">
        <f t="shared" si="67"/>
        <v>0</v>
      </c>
      <c r="AU66" s="32">
        <f t="shared" si="67"/>
        <v>0</v>
      </c>
      <c r="AV66" s="32">
        <f t="shared" si="67"/>
        <v>0</v>
      </c>
      <c r="AW66" s="32">
        <f t="shared" si="67"/>
        <v>300237109.60000002</v>
      </c>
      <c r="AX66" s="32">
        <f t="shared" si="67"/>
        <v>0</v>
      </c>
      <c r="AY66" s="32">
        <f t="shared" si="67"/>
        <v>0</v>
      </c>
      <c r="AZ66" s="32">
        <f t="shared" si="67"/>
        <v>0</v>
      </c>
      <c r="BA66" s="32">
        <f t="shared" si="67"/>
        <v>0</v>
      </c>
      <c r="BB66" s="32">
        <f t="shared" si="67"/>
        <v>0</v>
      </c>
      <c r="BC66" s="32">
        <f t="shared" si="67"/>
        <v>0</v>
      </c>
      <c r="BD66" s="32">
        <f t="shared" si="67"/>
        <v>0</v>
      </c>
      <c r="BE66" s="32">
        <f t="shared" si="67"/>
        <v>0</v>
      </c>
      <c r="BF66" s="32">
        <f t="shared" si="67"/>
        <v>0</v>
      </c>
      <c r="BG66" s="32">
        <f t="shared" si="67"/>
        <v>357993185.59999996</v>
      </c>
      <c r="BH66" s="32">
        <f t="shared" si="67"/>
        <v>351652502.30000001</v>
      </c>
      <c r="BI66" s="32">
        <f t="shared" si="67"/>
        <v>0</v>
      </c>
      <c r="BJ66" s="32">
        <f t="shared" si="67"/>
        <v>0</v>
      </c>
      <c r="BK66" s="32">
        <f t="shared" si="67"/>
        <v>0</v>
      </c>
      <c r="BL66" s="32">
        <f t="shared" si="67"/>
        <v>119614.5</v>
      </c>
      <c r="BM66" s="32">
        <f t="shared" si="67"/>
        <v>0</v>
      </c>
      <c r="BN66" s="32">
        <f t="shared" si="67"/>
        <v>0</v>
      </c>
      <c r="BO66" s="32">
        <f t="shared" si="67"/>
        <v>1255238.7</v>
      </c>
      <c r="BP66" s="32">
        <f t="shared" ref="BP66:EA66" si="68">SUM(BP67:BP75)</f>
        <v>0</v>
      </c>
      <c r="BQ66" s="32">
        <f t="shared" si="68"/>
        <v>0</v>
      </c>
      <c r="BR66" s="32">
        <f t="shared" si="68"/>
        <v>0</v>
      </c>
      <c r="BS66" s="32">
        <f t="shared" si="68"/>
        <v>0</v>
      </c>
      <c r="BT66" s="32">
        <f t="shared" si="68"/>
        <v>72400</v>
      </c>
      <c r="BU66" s="32">
        <f t="shared" si="68"/>
        <v>0</v>
      </c>
      <c r="BV66" s="32">
        <f t="shared" si="68"/>
        <v>600</v>
      </c>
      <c r="BW66" s="32">
        <f t="shared" si="68"/>
        <v>0</v>
      </c>
      <c r="BX66" s="32">
        <f t="shared" si="68"/>
        <v>0</v>
      </c>
      <c r="BY66" s="32">
        <f t="shared" si="68"/>
        <v>0</v>
      </c>
      <c r="BZ66" s="32">
        <f t="shared" si="68"/>
        <v>0</v>
      </c>
      <c r="CA66" s="32">
        <f t="shared" si="68"/>
        <v>0</v>
      </c>
      <c r="CB66" s="32">
        <f t="shared" si="68"/>
        <v>0</v>
      </c>
      <c r="CC66" s="32">
        <f t="shared" si="68"/>
        <v>0</v>
      </c>
      <c r="CD66" s="32">
        <f t="shared" si="68"/>
        <v>0</v>
      </c>
      <c r="CE66" s="32">
        <f t="shared" si="68"/>
        <v>0</v>
      </c>
      <c r="CF66" s="32">
        <f t="shared" si="68"/>
        <v>0</v>
      </c>
      <c r="CG66" s="32">
        <f t="shared" si="68"/>
        <v>0</v>
      </c>
      <c r="CH66" s="32">
        <f t="shared" si="68"/>
        <v>0</v>
      </c>
      <c r="CI66" s="32">
        <f t="shared" si="68"/>
        <v>0</v>
      </c>
      <c r="CJ66" s="32">
        <f t="shared" si="68"/>
        <v>0</v>
      </c>
      <c r="CK66" s="32">
        <f t="shared" si="68"/>
        <v>0</v>
      </c>
      <c r="CL66" s="32">
        <f t="shared" si="68"/>
        <v>0</v>
      </c>
      <c r="CM66" s="32">
        <f t="shared" si="68"/>
        <v>0</v>
      </c>
      <c r="CN66" s="32">
        <f t="shared" si="68"/>
        <v>9923.5</v>
      </c>
      <c r="CO66" s="32">
        <f t="shared" si="68"/>
        <v>0</v>
      </c>
      <c r="CP66" s="32">
        <f t="shared" si="68"/>
        <v>0</v>
      </c>
      <c r="CQ66" s="32">
        <f t="shared" si="68"/>
        <v>0</v>
      </c>
      <c r="CR66" s="32">
        <f t="shared" si="68"/>
        <v>0</v>
      </c>
      <c r="CS66" s="32">
        <f t="shared" si="68"/>
        <v>0</v>
      </c>
      <c r="CT66" s="32">
        <f t="shared" si="68"/>
        <v>0</v>
      </c>
      <c r="CU66" s="32">
        <f t="shared" si="68"/>
        <v>0</v>
      </c>
      <c r="CV66" s="32">
        <f t="shared" si="68"/>
        <v>0</v>
      </c>
      <c r="CW66" s="32">
        <f t="shared" si="68"/>
        <v>0</v>
      </c>
      <c r="CX66" s="32">
        <f t="shared" si="68"/>
        <v>0</v>
      </c>
      <c r="CY66" s="32">
        <f t="shared" si="68"/>
        <v>0</v>
      </c>
      <c r="CZ66" s="32">
        <f t="shared" si="68"/>
        <v>350194725.60000002</v>
      </c>
      <c r="DA66" s="32">
        <f t="shared" si="68"/>
        <v>0</v>
      </c>
      <c r="DB66" s="32">
        <f t="shared" si="68"/>
        <v>0</v>
      </c>
      <c r="DC66" s="32">
        <f t="shared" si="68"/>
        <v>0</v>
      </c>
      <c r="DD66" s="32">
        <f t="shared" si="68"/>
        <v>0</v>
      </c>
      <c r="DE66" s="32">
        <f t="shared" si="68"/>
        <v>0</v>
      </c>
      <c r="DF66" s="32">
        <f t="shared" si="68"/>
        <v>0</v>
      </c>
      <c r="DG66" s="32">
        <f t="shared" si="68"/>
        <v>0</v>
      </c>
      <c r="DH66" s="32">
        <f t="shared" si="68"/>
        <v>0</v>
      </c>
      <c r="DI66" s="32">
        <f t="shared" si="68"/>
        <v>0</v>
      </c>
      <c r="DJ66" s="32">
        <f t="shared" si="68"/>
        <v>404258248</v>
      </c>
      <c r="DK66" s="32">
        <f t="shared" si="68"/>
        <v>404258248</v>
      </c>
      <c r="DL66" s="32">
        <f t="shared" si="68"/>
        <v>0</v>
      </c>
      <c r="DM66" s="32">
        <f t="shared" si="68"/>
        <v>0</v>
      </c>
      <c r="DN66" s="32">
        <f t="shared" si="68"/>
        <v>0</v>
      </c>
      <c r="DO66" s="32">
        <f t="shared" si="68"/>
        <v>0</v>
      </c>
      <c r="DP66" s="32">
        <f t="shared" si="68"/>
        <v>132440</v>
      </c>
      <c r="DQ66" s="32">
        <f t="shared" si="68"/>
        <v>0</v>
      </c>
      <c r="DR66" s="32">
        <f t="shared" si="68"/>
        <v>1192010.8</v>
      </c>
      <c r="DS66" s="32">
        <f t="shared" si="68"/>
        <v>0</v>
      </c>
      <c r="DT66" s="32">
        <f t="shared" si="68"/>
        <v>0</v>
      </c>
      <c r="DU66" s="32">
        <f t="shared" si="68"/>
        <v>0</v>
      </c>
      <c r="DV66" s="32">
        <f t="shared" si="68"/>
        <v>0</v>
      </c>
      <c r="DW66" s="32">
        <f t="shared" si="68"/>
        <v>87000</v>
      </c>
      <c r="DX66" s="32">
        <f t="shared" si="68"/>
        <v>0</v>
      </c>
      <c r="DY66" s="32">
        <f t="shared" si="68"/>
        <v>1080</v>
      </c>
      <c r="DZ66" s="32">
        <f t="shared" si="68"/>
        <v>0</v>
      </c>
      <c r="EA66" s="32">
        <f t="shared" si="68"/>
        <v>0</v>
      </c>
      <c r="EB66" s="32">
        <f t="shared" ref="EB66:GM66" si="69">SUM(EB67:EB75)</f>
        <v>0</v>
      </c>
      <c r="EC66" s="32">
        <f t="shared" si="69"/>
        <v>0</v>
      </c>
      <c r="ED66" s="32">
        <f t="shared" si="69"/>
        <v>0</v>
      </c>
      <c r="EE66" s="32">
        <f t="shared" si="69"/>
        <v>0</v>
      </c>
      <c r="EF66" s="32">
        <f t="shared" si="69"/>
        <v>0</v>
      </c>
      <c r="EG66" s="32">
        <f t="shared" si="69"/>
        <v>0</v>
      </c>
      <c r="EH66" s="32">
        <f t="shared" si="69"/>
        <v>0</v>
      </c>
      <c r="EI66" s="32">
        <f t="shared" si="69"/>
        <v>0</v>
      </c>
      <c r="EJ66" s="32">
        <f t="shared" si="69"/>
        <v>0</v>
      </c>
      <c r="EK66" s="32">
        <f t="shared" si="69"/>
        <v>0</v>
      </c>
      <c r="EL66" s="32">
        <f t="shared" si="69"/>
        <v>0</v>
      </c>
      <c r="EM66" s="32">
        <f t="shared" si="69"/>
        <v>0</v>
      </c>
      <c r="EN66" s="32">
        <f t="shared" si="69"/>
        <v>0</v>
      </c>
      <c r="EO66" s="32">
        <f t="shared" si="69"/>
        <v>0</v>
      </c>
      <c r="EP66" s="32">
        <f t="shared" si="69"/>
        <v>0</v>
      </c>
      <c r="EQ66" s="32">
        <f t="shared" si="69"/>
        <v>0</v>
      </c>
      <c r="ER66" s="32">
        <f t="shared" si="69"/>
        <v>0</v>
      </c>
      <c r="ES66" s="32">
        <f t="shared" si="69"/>
        <v>0</v>
      </c>
      <c r="ET66" s="32">
        <f t="shared" si="69"/>
        <v>0</v>
      </c>
      <c r="EU66" s="32">
        <f t="shared" si="69"/>
        <v>0</v>
      </c>
      <c r="EV66" s="32">
        <f t="shared" si="69"/>
        <v>0</v>
      </c>
      <c r="EW66" s="32">
        <f t="shared" si="69"/>
        <v>0</v>
      </c>
      <c r="EX66" s="32">
        <f t="shared" si="69"/>
        <v>0</v>
      </c>
      <c r="EY66" s="32">
        <f t="shared" si="69"/>
        <v>0</v>
      </c>
      <c r="EZ66" s="32">
        <f t="shared" si="69"/>
        <v>0</v>
      </c>
      <c r="FA66" s="32">
        <f t="shared" si="69"/>
        <v>0</v>
      </c>
      <c r="FB66" s="32">
        <f t="shared" si="69"/>
        <v>0</v>
      </c>
      <c r="FC66" s="32">
        <f t="shared" si="69"/>
        <v>402845717.19999999</v>
      </c>
      <c r="FD66" s="32">
        <f t="shared" si="69"/>
        <v>0</v>
      </c>
      <c r="FE66" s="32">
        <f t="shared" si="69"/>
        <v>0</v>
      </c>
      <c r="FF66" s="32">
        <f t="shared" si="69"/>
        <v>0</v>
      </c>
      <c r="FG66" s="32">
        <f t="shared" si="69"/>
        <v>0</v>
      </c>
      <c r="FH66" s="32">
        <f t="shared" si="69"/>
        <v>0</v>
      </c>
      <c r="FI66" s="32">
        <f t="shared" si="69"/>
        <v>0</v>
      </c>
      <c r="FJ66" s="32">
        <f t="shared" si="69"/>
        <v>0</v>
      </c>
      <c r="FK66" s="32">
        <f t="shared" si="69"/>
        <v>0</v>
      </c>
      <c r="FL66" s="32">
        <f t="shared" si="69"/>
        <v>0</v>
      </c>
      <c r="FM66" s="32">
        <f t="shared" si="69"/>
        <v>444568282.39999998</v>
      </c>
      <c r="FN66" s="32">
        <f t="shared" si="69"/>
        <v>444568282.39999998</v>
      </c>
      <c r="FO66" s="32">
        <f t="shared" si="69"/>
        <v>0</v>
      </c>
      <c r="FP66" s="32">
        <f t="shared" si="69"/>
        <v>0</v>
      </c>
      <c r="FQ66" s="32">
        <f t="shared" si="69"/>
        <v>0</v>
      </c>
      <c r="FR66" s="32">
        <f t="shared" si="69"/>
        <v>145684.1</v>
      </c>
      <c r="FS66" s="32">
        <f t="shared" si="69"/>
        <v>0</v>
      </c>
      <c r="FT66" s="32">
        <f t="shared" si="69"/>
        <v>0</v>
      </c>
      <c r="FU66" s="32">
        <f t="shared" si="69"/>
        <v>1047697.8</v>
      </c>
      <c r="FV66" s="32">
        <f t="shared" si="69"/>
        <v>0</v>
      </c>
      <c r="FW66" s="32">
        <f t="shared" si="69"/>
        <v>0</v>
      </c>
      <c r="FX66" s="32">
        <f t="shared" si="69"/>
        <v>0</v>
      </c>
      <c r="FY66" s="32">
        <f t="shared" si="69"/>
        <v>0</v>
      </c>
      <c r="FZ66" s="32">
        <f t="shared" si="69"/>
        <v>87000</v>
      </c>
      <c r="GA66" s="32">
        <f t="shared" si="69"/>
        <v>0</v>
      </c>
      <c r="GB66" s="32">
        <f t="shared" si="69"/>
        <v>1080</v>
      </c>
      <c r="GC66" s="32">
        <f t="shared" si="69"/>
        <v>0</v>
      </c>
      <c r="GD66" s="32">
        <f t="shared" si="69"/>
        <v>0</v>
      </c>
      <c r="GE66" s="32">
        <f t="shared" si="69"/>
        <v>0</v>
      </c>
      <c r="GF66" s="32">
        <f t="shared" si="69"/>
        <v>0</v>
      </c>
      <c r="GG66" s="32">
        <f t="shared" si="69"/>
        <v>0</v>
      </c>
      <c r="GH66" s="32">
        <f t="shared" si="69"/>
        <v>0</v>
      </c>
      <c r="GI66" s="32">
        <f t="shared" si="69"/>
        <v>0</v>
      </c>
      <c r="GJ66" s="32">
        <f t="shared" si="69"/>
        <v>0</v>
      </c>
      <c r="GK66" s="32">
        <f t="shared" si="69"/>
        <v>0</v>
      </c>
      <c r="GL66" s="32">
        <f t="shared" si="69"/>
        <v>0</v>
      </c>
      <c r="GM66" s="32">
        <f t="shared" si="69"/>
        <v>0</v>
      </c>
      <c r="GN66" s="32">
        <f t="shared" ref="GN66:IY66" si="70">SUM(GN67:GN75)</f>
        <v>0</v>
      </c>
      <c r="GO66" s="32">
        <f t="shared" si="70"/>
        <v>0</v>
      </c>
      <c r="GP66" s="32">
        <f t="shared" si="70"/>
        <v>0</v>
      </c>
      <c r="GQ66" s="32">
        <f t="shared" si="70"/>
        <v>0</v>
      </c>
      <c r="GR66" s="32">
        <f t="shared" si="70"/>
        <v>0</v>
      </c>
      <c r="GS66" s="32">
        <f t="shared" si="70"/>
        <v>0</v>
      </c>
      <c r="GT66" s="32">
        <f t="shared" si="70"/>
        <v>0</v>
      </c>
      <c r="GU66" s="32">
        <f t="shared" si="70"/>
        <v>0</v>
      </c>
      <c r="GV66" s="32">
        <f t="shared" si="70"/>
        <v>0</v>
      </c>
      <c r="GW66" s="32">
        <f t="shared" si="70"/>
        <v>0</v>
      </c>
      <c r="GX66" s="32">
        <f t="shared" si="70"/>
        <v>0</v>
      </c>
      <c r="GY66" s="32">
        <f t="shared" si="70"/>
        <v>0</v>
      </c>
      <c r="GZ66" s="32">
        <f t="shared" si="70"/>
        <v>0</v>
      </c>
      <c r="HA66" s="32">
        <f t="shared" si="70"/>
        <v>0</v>
      </c>
      <c r="HB66" s="32">
        <f t="shared" si="70"/>
        <v>0</v>
      </c>
      <c r="HC66" s="32">
        <f t="shared" si="70"/>
        <v>0</v>
      </c>
      <c r="HD66" s="32">
        <f t="shared" si="70"/>
        <v>0</v>
      </c>
      <c r="HE66" s="32">
        <f t="shared" si="70"/>
        <v>0</v>
      </c>
      <c r="HF66" s="32">
        <f t="shared" si="70"/>
        <v>443286820.5</v>
      </c>
      <c r="HG66" s="32">
        <f t="shared" si="70"/>
        <v>0</v>
      </c>
      <c r="HH66" s="32">
        <f t="shared" si="70"/>
        <v>0</v>
      </c>
      <c r="HI66" s="32">
        <f t="shared" si="70"/>
        <v>0</v>
      </c>
      <c r="HJ66" s="32">
        <f t="shared" si="70"/>
        <v>0</v>
      </c>
      <c r="HK66" s="32">
        <f t="shared" si="70"/>
        <v>0</v>
      </c>
      <c r="HL66" s="32">
        <f t="shared" si="70"/>
        <v>0</v>
      </c>
      <c r="HM66" s="32">
        <f t="shared" si="70"/>
        <v>0</v>
      </c>
      <c r="HN66" s="32">
        <f t="shared" si="70"/>
        <v>0</v>
      </c>
      <c r="HO66" s="32">
        <f t="shared" si="70"/>
        <v>0</v>
      </c>
      <c r="HP66" s="32">
        <f t="shared" si="70"/>
        <v>485845920.40000004</v>
      </c>
      <c r="HQ66" s="32">
        <f t="shared" si="70"/>
        <v>485845920.40000004</v>
      </c>
      <c r="HR66" s="32">
        <f t="shared" si="70"/>
        <v>0</v>
      </c>
      <c r="HS66" s="32">
        <f t="shared" si="70"/>
        <v>0</v>
      </c>
      <c r="HT66" s="32">
        <f t="shared" si="70"/>
        <v>0</v>
      </c>
      <c r="HU66" s="32">
        <f t="shared" si="70"/>
        <v>160252.6</v>
      </c>
      <c r="HV66" s="32">
        <f t="shared" si="70"/>
        <v>0</v>
      </c>
      <c r="HW66" s="32">
        <f t="shared" si="70"/>
        <v>0</v>
      </c>
      <c r="HX66" s="32">
        <f t="shared" si="70"/>
        <v>675114.7</v>
      </c>
      <c r="HY66" s="32">
        <f t="shared" si="70"/>
        <v>0</v>
      </c>
      <c r="HZ66" s="32">
        <f t="shared" si="70"/>
        <v>0</v>
      </c>
      <c r="IA66" s="32">
        <f t="shared" si="70"/>
        <v>0</v>
      </c>
      <c r="IB66" s="32">
        <f t="shared" si="70"/>
        <v>0</v>
      </c>
      <c r="IC66" s="32">
        <f t="shared" si="70"/>
        <v>87000</v>
      </c>
      <c r="ID66" s="32">
        <f t="shared" si="70"/>
        <v>0</v>
      </c>
      <c r="IE66" s="32">
        <f t="shared" si="70"/>
        <v>1080</v>
      </c>
      <c r="IF66" s="32">
        <f t="shared" si="70"/>
        <v>0</v>
      </c>
      <c r="IG66" s="32">
        <f t="shared" si="70"/>
        <v>0</v>
      </c>
      <c r="IH66" s="32">
        <f t="shared" si="70"/>
        <v>0</v>
      </c>
      <c r="II66" s="32">
        <f t="shared" si="70"/>
        <v>0</v>
      </c>
      <c r="IJ66" s="32">
        <f t="shared" si="70"/>
        <v>0</v>
      </c>
      <c r="IK66" s="32">
        <f t="shared" si="70"/>
        <v>0</v>
      </c>
      <c r="IL66" s="32">
        <f t="shared" si="70"/>
        <v>0</v>
      </c>
      <c r="IM66" s="32">
        <f t="shared" si="70"/>
        <v>0</v>
      </c>
      <c r="IN66" s="32">
        <f t="shared" si="70"/>
        <v>0</v>
      </c>
      <c r="IO66" s="32">
        <f t="shared" si="70"/>
        <v>0</v>
      </c>
      <c r="IP66" s="32">
        <f t="shared" si="70"/>
        <v>0</v>
      </c>
      <c r="IQ66" s="32">
        <f t="shared" si="70"/>
        <v>0</v>
      </c>
      <c r="IR66" s="32">
        <f t="shared" si="70"/>
        <v>0</v>
      </c>
      <c r="IS66" s="32">
        <f t="shared" si="70"/>
        <v>0</v>
      </c>
      <c r="IT66" s="32">
        <f t="shared" si="70"/>
        <v>0</v>
      </c>
      <c r="IU66" s="32">
        <f t="shared" si="70"/>
        <v>0</v>
      </c>
      <c r="IV66" s="32">
        <f t="shared" si="70"/>
        <v>0</v>
      </c>
      <c r="IW66" s="32">
        <f t="shared" si="70"/>
        <v>0</v>
      </c>
      <c r="IX66" s="32">
        <f t="shared" si="70"/>
        <v>0</v>
      </c>
      <c r="IY66" s="32">
        <f t="shared" si="70"/>
        <v>0</v>
      </c>
      <c r="IZ66" s="32">
        <f t="shared" ref="IZ66:JR66" si="71">SUM(IZ67:IZ75)</f>
        <v>0</v>
      </c>
      <c r="JA66" s="32">
        <f t="shared" si="71"/>
        <v>0</v>
      </c>
      <c r="JB66" s="32">
        <f t="shared" si="71"/>
        <v>0</v>
      </c>
      <c r="JC66" s="32">
        <f t="shared" si="71"/>
        <v>0</v>
      </c>
      <c r="JD66" s="32">
        <f t="shared" si="71"/>
        <v>0</v>
      </c>
      <c r="JE66" s="32">
        <f t="shared" si="71"/>
        <v>0</v>
      </c>
      <c r="JF66" s="32">
        <f t="shared" si="71"/>
        <v>0</v>
      </c>
      <c r="JG66" s="32">
        <f t="shared" si="71"/>
        <v>0</v>
      </c>
      <c r="JH66" s="32">
        <f t="shared" si="71"/>
        <v>0</v>
      </c>
      <c r="JI66" s="32">
        <f t="shared" si="71"/>
        <v>484922473.10000002</v>
      </c>
      <c r="JJ66" s="32">
        <f t="shared" si="71"/>
        <v>0</v>
      </c>
      <c r="JK66" s="32">
        <f t="shared" si="71"/>
        <v>0</v>
      </c>
      <c r="JL66" s="32">
        <f t="shared" si="71"/>
        <v>0</v>
      </c>
      <c r="JM66" s="32">
        <f t="shared" si="71"/>
        <v>0</v>
      </c>
      <c r="JN66" s="32">
        <f t="shared" si="71"/>
        <v>0</v>
      </c>
      <c r="JO66" s="32">
        <f t="shared" si="71"/>
        <v>0</v>
      </c>
      <c r="JP66" s="32">
        <f t="shared" si="71"/>
        <v>0</v>
      </c>
      <c r="JQ66" s="32">
        <f t="shared" si="71"/>
        <v>0</v>
      </c>
      <c r="JR66" s="32">
        <f t="shared" si="71"/>
        <v>0</v>
      </c>
    </row>
    <row r="67" spans="1:278" ht="38.25">
      <c r="A67" s="42"/>
      <c r="B67" s="42" t="str">
        <f>'2021-2022 mjcc'!E71</f>
        <v xml:space="preserve"> 11001</v>
      </c>
      <c r="C67" s="28" t="str">
        <f>'2021-2022 mjcc'!F71</f>
        <v xml:space="preserve"> Կենսաթոշակների և այլ դրամական վճարների տրամադրման տեղեկատվական միասնական համակարգերի սպասարկում և շահագործում</v>
      </c>
      <c r="D67" s="28">
        <f>'2021-2022 mjcc'!H71</f>
        <v>46435</v>
      </c>
      <c r="E67" s="28">
        <f>SUM(F67:BF67)</f>
        <v>46435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45">
        <v>46435</v>
      </c>
      <c r="R67" s="45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6">
        <f>'2021-2022 mjcc'!J71</f>
        <v>72400</v>
      </c>
      <c r="BH67" s="16">
        <f t="shared" ref="BH67:BH75" si="72">SUM(BI67:DI67)</f>
        <v>72400</v>
      </c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45">
        <v>72400</v>
      </c>
      <c r="BU67" s="45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6">
        <f>'2021-2022 mjcc'!K71</f>
        <v>87000</v>
      </c>
      <c r="DK67" s="29">
        <f t="shared" ref="DK67:DK75" si="73">SUM(DL67:FL67)</f>
        <v>87000</v>
      </c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45">
        <v>87000</v>
      </c>
      <c r="DX67" s="45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6">
        <f>'2021-2022 mjcc'!L71</f>
        <v>87000</v>
      </c>
      <c r="FN67" s="29">
        <f t="shared" ref="FN67:FN75" si="74">SUM(FO67:HO67)</f>
        <v>87000</v>
      </c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45">
        <v>87000</v>
      </c>
      <c r="GA67" s="45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6">
        <f>'2021-2022 mjcc'!M71</f>
        <v>87000</v>
      </c>
      <c r="HQ67" s="16">
        <f t="shared" si="7"/>
        <v>87000</v>
      </c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45">
        <v>87000</v>
      </c>
      <c r="ID67" s="45"/>
      <c r="IE67" s="17"/>
      <c r="IF67" s="17"/>
      <c r="IG67" s="17"/>
      <c r="IH67" s="17"/>
      <c r="II67" s="17"/>
      <c r="IJ67" s="17"/>
      <c r="IK67" s="17"/>
      <c r="IL67" s="17"/>
      <c r="IM67" s="17"/>
      <c r="IN67" s="17"/>
      <c r="IO67" s="17"/>
      <c r="IP67" s="17"/>
      <c r="IQ67" s="17"/>
      <c r="IR67" s="17"/>
      <c r="IS67" s="17"/>
      <c r="IT67" s="17"/>
      <c r="IU67" s="17"/>
      <c r="IV67" s="17"/>
      <c r="IW67" s="17"/>
      <c r="IX67" s="17"/>
      <c r="IY67" s="17"/>
      <c r="IZ67" s="17"/>
      <c r="JA67" s="17"/>
      <c r="JB67" s="17"/>
      <c r="JC67" s="17"/>
      <c r="JD67" s="17"/>
      <c r="JE67" s="17"/>
      <c r="JF67" s="17"/>
      <c r="JG67" s="17"/>
      <c r="JH67" s="17"/>
      <c r="JI67" s="17"/>
      <c r="JJ67" s="17"/>
      <c r="JK67" s="17"/>
      <c r="JL67" s="17"/>
      <c r="JM67" s="17"/>
      <c r="JN67" s="17"/>
      <c r="JO67" s="17"/>
      <c r="JP67" s="17"/>
      <c r="JQ67" s="17"/>
      <c r="JR67" s="17"/>
    </row>
    <row r="68" spans="1:278" ht="25.5">
      <c r="A68" s="42"/>
      <c r="B68" s="42" t="str">
        <f>'2021-2022 mjcc'!E72</f>
        <v xml:space="preserve"> 11002</v>
      </c>
      <c r="C68" s="28" t="str">
        <f>'2021-2022 mjcc'!F72</f>
        <v xml:space="preserve"> Կենսաթոշակների և այլ դրամական վճարների իրականացման ապահովում</v>
      </c>
      <c r="D68" s="28">
        <f>'2021-2022 mjcc'!H72</f>
        <v>1395682.3</v>
      </c>
      <c r="E68" s="28">
        <f t="shared" ref="E68:E120" si="75">SUM(F68:BF68)</f>
        <v>1395682.3</v>
      </c>
      <c r="F68" s="17"/>
      <c r="G68" s="17"/>
      <c r="H68" s="17"/>
      <c r="I68" s="45">
        <v>119614.5</v>
      </c>
      <c r="J68" s="17"/>
      <c r="K68" s="17"/>
      <c r="L68" s="45">
        <f>1395682.3-119614.5</f>
        <v>1276067.8</v>
      </c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6">
        <f>'2021-2022 mjcc'!J72</f>
        <v>1374853.2</v>
      </c>
      <c r="BH68" s="16">
        <f t="shared" si="72"/>
        <v>1374853.2</v>
      </c>
      <c r="BI68" s="17"/>
      <c r="BJ68" s="17"/>
      <c r="BK68" s="17"/>
      <c r="BL68" s="45">
        <v>119614.5</v>
      </c>
      <c r="BM68" s="17"/>
      <c r="BN68" s="17"/>
      <c r="BO68" s="45">
        <v>1255238.7</v>
      </c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6">
        <f>'2021-2022 mjcc'!K72</f>
        <v>1324450.8</v>
      </c>
      <c r="DK68" s="16">
        <f t="shared" si="73"/>
        <v>1324450.8</v>
      </c>
      <c r="DL68" s="17"/>
      <c r="DM68" s="17"/>
      <c r="DN68" s="17"/>
      <c r="DO68" s="45"/>
      <c r="DP68" s="17">
        <v>132440</v>
      </c>
      <c r="DQ68" s="17"/>
      <c r="DR68" s="45">
        <v>1192010.8</v>
      </c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6">
        <f>'2021-2022 mjcc'!L72</f>
        <v>1193381.8999999999</v>
      </c>
      <c r="FN68" s="16">
        <f t="shared" si="74"/>
        <v>1193381.9000000001</v>
      </c>
      <c r="FO68" s="17"/>
      <c r="FP68" s="17"/>
      <c r="FQ68" s="17"/>
      <c r="FR68" s="45">
        <v>145684.1</v>
      </c>
      <c r="FS68" s="17"/>
      <c r="FT68" s="17"/>
      <c r="FU68" s="45">
        <v>1047697.8</v>
      </c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6">
        <f>'2021-2022 mjcc'!M72</f>
        <v>835367.3</v>
      </c>
      <c r="HQ68" s="16">
        <f t="shared" si="7"/>
        <v>835367.29999999993</v>
      </c>
      <c r="HR68" s="17"/>
      <c r="HS68" s="17"/>
      <c r="HT68" s="17"/>
      <c r="HU68" s="45">
        <v>160252.6</v>
      </c>
      <c r="HV68" s="17"/>
      <c r="HW68" s="17"/>
      <c r="HX68" s="45">
        <v>675114.7</v>
      </c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  <c r="IM68" s="17"/>
      <c r="IN68" s="17"/>
      <c r="IO68" s="17"/>
      <c r="IP68" s="17"/>
      <c r="IQ68" s="17"/>
      <c r="IR68" s="17"/>
      <c r="IS68" s="17"/>
      <c r="IT68" s="17"/>
      <c r="IU68" s="17"/>
      <c r="IV68" s="17"/>
      <c r="IW68" s="17"/>
      <c r="IX68" s="17"/>
      <c r="IY68" s="17"/>
      <c r="IZ68" s="17"/>
      <c r="JA68" s="17"/>
      <c r="JB68" s="17"/>
      <c r="JC68" s="17"/>
      <c r="JD68" s="17"/>
      <c r="JE68" s="17"/>
      <c r="JF68" s="17"/>
      <c r="JG68" s="17"/>
      <c r="JH68" s="17"/>
      <c r="JI68" s="17"/>
      <c r="JJ68" s="17"/>
      <c r="JK68" s="17"/>
      <c r="JL68" s="17"/>
      <c r="JM68" s="17"/>
      <c r="JN68" s="17"/>
      <c r="JO68" s="17"/>
      <c r="JP68" s="17"/>
      <c r="JQ68" s="17"/>
      <c r="JR68" s="17"/>
    </row>
    <row r="69" spans="1:278">
      <c r="A69" s="42"/>
      <c r="B69" s="42" t="str">
        <f>'2021-2022 mjcc'!E73</f>
        <v xml:space="preserve"> 11003</v>
      </c>
      <c r="C69" s="28" t="str">
        <f>'2021-2022 mjcc'!F73</f>
        <v xml:space="preserve"> Կենսաթոշակների ձևաթղթերի տպագրություն</v>
      </c>
      <c r="D69" s="28">
        <f>'2021-2022 mjcc'!H73</f>
        <v>490</v>
      </c>
      <c r="E69" s="28">
        <f t="shared" si="75"/>
        <v>490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45">
        <v>490</v>
      </c>
      <c r="T69" s="45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6">
        <f>'2021-2022 mjcc'!J73</f>
        <v>588</v>
      </c>
      <c r="BH69" s="16">
        <f t="shared" si="72"/>
        <v>600</v>
      </c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45">
        <v>600</v>
      </c>
      <c r="BW69" s="45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6">
        <f>'2021-2022 mjcc'!K73</f>
        <v>1080</v>
      </c>
      <c r="DK69" s="16">
        <f t="shared" si="73"/>
        <v>1080</v>
      </c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45">
        <v>1080</v>
      </c>
      <c r="DZ69" s="45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6">
        <f>'2021-2022 mjcc'!L73</f>
        <v>1080</v>
      </c>
      <c r="FN69" s="16">
        <f t="shared" si="74"/>
        <v>1080</v>
      </c>
      <c r="FO69" s="17"/>
      <c r="FP69" s="17"/>
      <c r="FQ69" s="17"/>
      <c r="FR69" s="17"/>
      <c r="FS69" s="17"/>
      <c r="FT69" s="17"/>
      <c r="FU69" s="17"/>
      <c r="FV69" s="17"/>
      <c r="FW69" s="17"/>
      <c r="FX69" s="17"/>
      <c r="FY69" s="17"/>
      <c r="FZ69" s="17"/>
      <c r="GA69" s="17"/>
      <c r="GB69" s="45">
        <v>1080</v>
      </c>
      <c r="GC69" s="45"/>
      <c r="GD69" s="17"/>
      <c r="GE69" s="17"/>
      <c r="GF69" s="17"/>
      <c r="GG69" s="17"/>
      <c r="GH69" s="17"/>
      <c r="GI69" s="17"/>
      <c r="GJ69" s="17"/>
      <c r="GK69" s="17"/>
      <c r="GL69" s="17"/>
      <c r="GM69" s="17"/>
      <c r="GN69" s="17"/>
      <c r="GO69" s="17"/>
      <c r="GP69" s="17"/>
      <c r="GQ69" s="17"/>
      <c r="GR69" s="17"/>
      <c r="GS69" s="17"/>
      <c r="GT69" s="17"/>
      <c r="GU69" s="17"/>
      <c r="GV69" s="17"/>
      <c r="GW69" s="17"/>
      <c r="GX69" s="17"/>
      <c r="GY69" s="17"/>
      <c r="GZ69" s="17"/>
      <c r="HA69" s="17"/>
      <c r="HB69" s="17"/>
      <c r="HC69" s="17"/>
      <c r="HD69" s="17"/>
      <c r="HE69" s="17"/>
      <c r="HF69" s="17"/>
      <c r="HG69" s="17"/>
      <c r="HH69" s="17"/>
      <c r="HI69" s="17"/>
      <c r="HJ69" s="17"/>
      <c r="HK69" s="17"/>
      <c r="HL69" s="17"/>
      <c r="HM69" s="17"/>
      <c r="HN69" s="17"/>
      <c r="HO69" s="17"/>
      <c r="HP69" s="16">
        <f>'2021-2022 mjcc'!M73</f>
        <v>1080</v>
      </c>
      <c r="HQ69" s="16">
        <f t="shared" ref="HQ69:HQ75" si="76">SUM(HR69:JR69)</f>
        <v>1080</v>
      </c>
      <c r="HR69" s="17"/>
      <c r="HS69" s="17"/>
      <c r="HT69" s="17"/>
      <c r="HU69" s="17"/>
      <c r="HV69" s="17"/>
      <c r="HW69" s="17"/>
      <c r="HX69" s="17"/>
      <c r="HY69" s="17"/>
      <c r="HZ69" s="17"/>
      <c r="IA69" s="17"/>
      <c r="IB69" s="17"/>
      <c r="IC69" s="17"/>
      <c r="ID69" s="17"/>
      <c r="IE69" s="45">
        <v>1080</v>
      </c>
      <c r="IF69" s="45"/>
      <c r="IG69" s="17"/>
      <c r="IH69" s="17"/>
      <c r="II69" s="17"/>
      <c r="IJ69" s="17"/>
      <c r="IK69" s="17"/>
      <c r="IL69" s="17"/>
      <c r="IM69" s="17"/>
      <c r="IN69" s="17"/>
      <c r="IO69" s="17"/>
      <c r="IP69" s="17"/>
      <c r="IQ69" s="17"/>
      <c r="IR69" s="17"/>
      <c r="IS69" s="17"/>
      <c r="IT69" s="17"/>
      <c r="IU69" s="17"/>
      <c r="IV69" s="17"/>
      <c r="IW69" s="17"/>
      <c r="IX69" s="17"/>
      <c r="IY69" s="17"/>
      <c r="IZ69" s="17"/>
      <c r="JA69" s="17"/>
      <c r="JB69" s="17"/>
      <c r="JC69" s="17"/>
      <c r="JD69" s="17"/>
      <c r="JE69" s="17"/>
      <c r="JF69" s="17"/>
      <c r="JG69" s="17"/>
      <c r="JH69" s="17"/>
      <c r="JI69" s="17"/>
      <c r="JJ69" s="17"/>
      <c r="JK69" s="17"/>
      <c r="JL69" s="17"/>
      <c r="JM69" s="17"/>
      <c r="JN69" s="17"/>
      <c r="JO69" s="17"/>
      <c r="JP69" s="17"/>
      <c r="JQ69" s="17"/>
      <c r="JR69" s="17"/>
    </row>
    <row r="70" spans="1:278" ht="25.5">
      <c r="A70" s="42"/>
      <c r="B70" s="42" t="str">
        <f>'2021-2022 mjcc'!E74</f>
        <v xml:space="preserve"> 11004</v>
      </c>
      <c r="C70" s="28" t="str">
        <f>'2021-2022 mjcc'!F74</f>
        <v xml:space="preserve"> Կենսաթոշակային համակարգի հանրային իրազեկման աշխատանքներ</v>
      </c>
      <c r="D70" s="28">
        <f>'2021-2022 mjcc'!H74</f>
        <v>9923.5</v>
      </c>
      <c r="E70" s="28">
        <f t="shared" si="75"/>
        <v>9923.5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45">
        <v>9923.5</v>
      </c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6">
        <f>'2021-2022 mjcc'!J74</f>
        <v>9923.5</v>
      </c>
      <c r="BH70" s="16">
        <f t="shared" si="72"/>
        <v>9923.5</v>
      </c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45">
        <v>9923.5</v>
      </c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6">
        <f>'2021-2022 mjcc'!K74</f>
        <v>0</v>
      </c>
      <c r="DK70" s="16">
        <f t="shared" si="73"/>
        <v>0</v>
      </c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45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6">
        <f>'2021-2022 mjcc'!L74</f>
        <v>0</v>
      </c>
      <c r="FN70" s="16">
        <f t="shared" si="74"/>
        <v>0</v>
      </c>
      <c r="FO70" s="17"/>
      <c r="FP70" s="17"/>
      <c r="FQ70" s="17"/>
      <c r="FR70" s="17"/>
      <c r="FS70" s="17"/>
      <c r="FT70" s="17"/>
      <c r="FU70" s="17"/>
      <c r="FV70" s="17"/>
      <c r="FW70" s="17"/>
      <c r="FX70" s="17"/>
      <c r="FY70" s="17"/>
      <c r="FZ70" s="17"/>
      <c r="GA70" s="17"/>
      <c r="GB70" s="17"/>
      <c r="GC70" s="17"/>
      <c r="GD70" s="17"/>
      <c r="GE70" s="17"/>
      <c r="GF70" s="17"/>
      <c r="GG70" s="17"/>
      <c r="GH70" s="17"/>
      <c r="GI70" s="17"/>
      <c r="GJ70" s="17"/>
      <c r="GK70" s="17"/>
      <c r="GL70" s="17"/>
      <c r="GM70" s="17"/>
      <c r="GN70" s="17"/>
      <c r="GO70" s="17"/>
      <c r="GP70" s="17"/>
      <c r="GQ70" s="17"/>
      <c r="GR70" s="17"/>
      <c r="GS70" s="17"/>
      <c r="GT70" s="45">
        <v>0</v>
      </c>
      <c r="GU70" s="17"/>
      <c r="GV70" s="17"/>
      <c r="GW70" s="17"/>
      <c r="GX70" s="17"/>
      <c r="GY70" s="17"/>
      <c r="GZ70" s="17"/>
      <c r="HA70" s="17"/>
      <c r="HB70" s="17"/>
      <c r="HC70" s="17"/>
      <c r="HD70" s="17"/>
      <c r="HE70" s="17"/>
      <c r="HF70" s="17"/>
      <c r="HG70" s="17"/>
      <c r="HH70" s="17"/>
      <c r="HI70" s="17"/>
      <c r="HJ70" s="17"/>
      <c r="HK70" s="17"/>
      <c r="HL70" s="17"/>
      <c r="HM70" s="17"/>
      <c r="HN70" s="17"/>
      <c r="HO70" s="17"/>
      <c r="HP70" s="16">
        <f>'2021-2022 mjcc'!M74</f>
        <v>0</v>
      </c>
      <c r="HQ70" s="16">
        <f t="shared" si="76"/>
        <v>0</v>
      </c>
      <c r="HR70" s="17"/>
      <c r="HS70" s="17"/>
      <c r="HT70" s="17"/>
      <c r="HU70" s="17"/>
      <c r="HV70" s="17"/>
      <c r="HW70" s="17"/>
      <c r="HX70" s="17"/>
      <c r="HY70" s="17"/>
      <c r="HZ70" s="17"/>
      <c r="IA70" s="17"/>
      <c r="IB70" s="17"/>
      <c r="IC70" s="17"/>
      <c r="ID70" s="17"/>
      <c r="IE70" s="17"/>
      <c r="IF70" s="17"/>
      <c r="IG70" s="17"/>
      <c r="IH70" s="17"/>
      <c r="II70" s="17"/>
      <c r="IJ70" s="17"/>
      <c r="IK70" s="17"/>
      <c r="IL70" s="17"/>
      <c r="IM70" s="17"/>
      <c r="IN70" s="17"/>
      <c r="IO70" s="17"/>
      <c r="IP70" s="17"/>
      <c r="IQ70" s="17"/>
      <c r="IR70" s="17"/>
      <c r="IS70" s="17"/>
      <c r="IT70" s="17"/>
      <c r="IU70" s="17"/>
      <c r="IV70" s="17"/>
      <c r="IW70" s="45">
        <v>0</v>
      </c>
      <c r="IX70" s="17"/>
      <c r="IY70" s="17"/>
      <c r="IZ70" s="17"/>
      <c r="JA70" s="17"/>
      <c r="JB70" s="17"/>
      <c r="JC70" s="17"/>
      <c r="JD70" s="17"/>
      <c r="JE70" s="17"/>
      <c r="JF70" s="17"/>
      <c r="JG70" s="17"/>
      <c r="JH70" s="17"/>
      <c r="JI70" s="17"/>
      <c r="JJ70" s="17"/>
      <c r="JK70" s="17"/>
      <c r="JL70" s="17"/>
      <c r="JM70" s="17"/>
      <c r="JN70" s="17"/>
      <c r="JO70" s="17"/>
      <c r="JP70" s="17"/>
      <c r="JQ70" s="17"/>
      <c r="JR70" s="17"/>
    </row>
    <row r="71" spans="1:278" ht="25.5">
      <c r="A71" s="42"/>
      <c r="B71" s="42" t="str">
        <f>'2021-2022 mjcc'!E75</f>
        <v xml:space="preserve"> 12001</v>
      </c>
      <c r="C71" s="28" t="str">
        <f>'2021-2022 mjcc'!F75</f>
        <v xml:space="preserve"> Սպայական անձնակազմի և նրանց ընտանիքների անդամների կենսաթոշակներ</v>
      </c>
      <c r="D71" s="28">
        <f>'2021-2022 mjcc'!H75</f>
        <v>27623759.199999999</v>
      </c>
      <c r="E71" s="28">
        <f t="shared" si="75"/>
        <v>27623759.199999999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45">
        <v>27623759.199999999</v>
      </c>
      <c r="AX71" s="17"/>
      <c r="AY71" s="17"/>
      <c r="AZ71" s="17"/>
      <c r="BA71" s="17"/>
      <c r="BB71" s="17"/>
      <c r="BC71" s="17"/>
      <c r="BD71" s="17"/>
      <c r="BE71" s="17"/>
      <c r="BF71" s="17"/>
      <c r="BG71" s="16">
        <f>'2021-2022 mjcc'!J75</f>
        <v>31322609.5</v>
      </c>
      <c r="BH71" s="16">
        <f t="shared" si="72"/>
        <v>30133718.5</v>
      </c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45">
        <v>30133718.5</v>
      </c>
      <c r="DA71" s="17"/>
      <c r="DB71" s="17"/>
      <c r="DC71" s="17"/>
      <c r="DD71" s="17"/>
      <c r="DE71" s="17"/>
      <c r="DF71" s="17"/>
      <c r="DG71" s="17"/>
      <c r="DH71" s="17"/>
      <c r="DI71" s="17"/>
      <c r="DJ71" s="16">
        <f>'2021-2022 mjcc'!K75</f>
        <v>34913758</v>
      </c>
      <c r="DK71" s="16">
        <f t="shared" si="73"/>
        <v>34913758</v>
      </c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  <c r="EO71" s="17"/>
      <c r="EP71" s="17"/>
      <c r="EQ71" s="17"/>
      <c r="ER71" s="17"/>
      <c r="ES71" s="17"/>
      <c r="ET71" s="17"/>
      <c r="EU71" s="17"/>
      <c r="EV71" s="17"/>
      <c r="EW71" s="17"/>
      <c r="EX71" s="17"/>
      <c r="EY71" s="17"/>
      <c r="EZ71" s="17"/>
      <c r="FA71" s="17"/>
      <c r="FB71" s="17"/>
      <c r="FC71" s="45">
        <v>34913758</v>
      </c>
      <c r="FD71" s="17"/>
      <c r="FE71" s="17"/>
      <c r="FF71" s="17"/>
      <c r="FG71" s="17"/>
      <c r="FH71" s="17"/>
      <c r="FI71" s="17"/>
      <c r="FJ71" s="17"/>
      <c r="FK71" s="17"/>
      <c r="FL71" s="17"/>
      <c r="FM71" s="16">
        <f>'2021-2022 mjcc'!L75</f>
        <v>39701390</v>
      </c>
      <c r="FN71" s="16">
        <f t="shared" si="74"/>
        <v>39701390</v>
      </c>
      <c r="FO71" s="17"/>
      <c r="FP71" s="17"/>
      <c r="FQ71" s="17"/>
      <c r="FR71" s="17"/>
      <c r="FS71" s="17"/>
      <c r="FT71" s="17"/>
      <c r="FU71" s="17"/>
      <c r="FV71" s="17"/>
      <c r="FW71" s="17"/>
      <c r="FX71" s="17"/>
      <c r="FY71" s="17"/>
      <c r="FZ71" s="17"/>
      <c r="GA71" s="17"/>
      <c r="GB71" s="17"/>
      <c r="GC71" s="17"/>
      <c r="GD71" s="17"/>
      <c r="GE71" s="17"/>
      <c r="GF71" s="17"/>
      <c r="GG71" s="17"/>
      <c r="GH71" s="17"/>
      <c r="GI71" s="17"/>
      <c r="GJ71" s="17"/>
      <c r="GK71" s="17"/>
      <c r="GL71" s="17"/>
      <c r="GM71" s="17"/>
      <c r="GN71" s="17"/>
      <c r="GO71" s="17"/>
      <c r="GP71" s="17"/>
      <c r="GQ71" s="17"/>
      <c r="GR71" s="17"/>
      <c r="GS71" s="17"/>
      <c r="GT71" s="17"/>
      <c r="GU71" s="17"/>
      <c r="GV71" s="17"/>
      <c r="GW71" s="17"/>
      <c r="GX71" s="17"/>
      <c r="GY71" s="17"/>
      <c r="GZ71" s="17"/>
      <c r="HA71" s="17"/>
      <c r="HB71" s="17"/>
      <c r="HC71" s="17"/>
      <c r="HD71" s="17"/>
      <c r="HE71" s="17"/>
      <c r="HF71" s="45">
        <v>39701390</v>
      </c>
      <c r="HG71" s="17"/>
      <c r="HH71" s="17"/>
      <c r="HI71" s="17"/>
      <c r="HJ71" s="17"/>
      <c r="HK71" s="17"/>
      <c r="HL71" s="17"/>
      <c r="HM71" s="17"/>
      <c r="HN71" s="17"/>
      <c r="HO71" s="17"/>
      <c r="HP71" s="16">
        <f>'2021-2022 mjcc'!M75</f>
        <v>44869022</v>
      </c>
      <c r="HQ71" s="16">
        <f t="shared" si="76"/>
        <v>44869022</v>
      </c>
      <c r="HR71" s="17"/>
      <c r="HS71" s="17"/>
      <c r="HT71" s="17"/>
      <c r="HU71" s="17"/>
      <c r="HV71" s="17"/>
      <c r="HW71" s="17"/>
      <c r="HX71" s="17"/>
      <c r="HY71" s="17"/>
      <c r="HZ71" s="17"/>
      <c r="IA71" s="17"/>
      <c r="IB71" s="17"/>
      <c r="IC71" s="17"/>
      <c r="ID71" s="17"/>
      <c r="IE71" s="17"/>
      <c r="IF71" s="17"/>
      <c r="IG71" s="17"/>
      <c r="IH71" s="17"/>
      <c r="II71" s="17"/>
      <c r="IJ71" s="17"/>
      <c r="IK71" s="17"/>
      <c r="IL71" s="17"/>
      <c r="IM71" s="17"/>
      <c r="IN71" s="17"/>
      <c r="IO71" s="17"/>
      <c r="IP71" s="17"/>
      <c r="IQ71" s="17"/>
      <c r="IR71" s="17"/>
      <c r="IS71" s="17"/>
      <c r="IT71" s="17"/>
      <c r="IU71" s="17"/>
      <c r="IV71" s="17"/>
      <c r="IW71" s="17"/>
      <c r="IX71" s="17"/>
      <c r="IY71" s="17"/>
      <c r="IZ71" s="17"/>
      <c r="JA71" s="17"/>
      <c r="JB71" s="17"/>
      <c r="JC71" s="17"/>
      <c r="JD71" s="17"/>
      <c r="JE71" s="17"/>
      <c r="JF71" s="17"/>
      <c r="JG71" s="17"/>
      <c r="JH71" s="17"/>
      <c r="JI71" s="45">
        <v>44869022</v>
      </c>
      <c r="JJ71" s="17"/>
      <c r="JK71" s="17"/>
      <c r="JL71" s="17"/>
      <c r="JM71" s="17"/>
      <c r="JN71" s="17"/>
      <c r="JO71" s="17"/>
      <c r="JP71" s="17"/>
      <c r="JQ71" s="17"/>
      <c r="JR71" s="17"/>
    </row>
    <row r="72" spans="1:278" ht="25.5">
      <c r="A72" s="42"/>
      <c r="B72" s="42" t="str">
        <f>'2021-2022 mjcc'!E76</f>
        <v xml:space="preserve"> 12002</v>
      </c>
      <c r="C72" s="28" t="str">
        <f>'2021-2022 mjcc'!F76</f>
        <v xml:space="preserve"> Շարքային զինծառայողների և նրանց ընտանիքների անդամների զինվորական կենսաթոշակներ</v>
      </c>
      <c r="D72" s="28">
        <f>'2021-2022 mjcc'!H76</f>
        <v>561357</v>
      </c>
      <c r="E72" s="28">
        <f t="shared" si="75"/>
        <v>561357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45">
        <v>561357</v>
      </c>
      <c r="AX72" s="17"/>
      <c r="AY72" s="17"/>
      <c r="AZ72" s="17"/>
      <c r="BA72" s="17"/>
      <c r="BB72" s="17"/>
      <c r="BC72" s="17"/>
      <c r="BD72" s="17"/>
      <c r="BE72" s="17"/>
      <c r="BF72" s="17"/>
      <c r="BG72" s="16">
        <f>'2021-2022 mjcc'!J76</f>
        <v>621960</v>
      </c>
      <c r="BH72" s="16">
        <f t="shared" si="72"/>
        <v>621960</v>
      </c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45">
        <v>621960</v>
      </c>
      <c r="DA72" s="17"/>
      <c r="DB72" s="17"/>
      <c r="DC72" s="17"/>
      <c r="DD72" s="17"/>
      <c r="DE72" s="17"/>
      <c r="DF72" s="17"/>
      <c r="DG72" s="17"/>
      <c r="DH72" s="17"/>
      <c r="DI72" s="17"/>
      <c r="DJ72" s="16">
        <f>'2021-2022 mjcc'!K76</f>
        <v>675390</v>
      </c>
      <c r="DK72" s="16">
        <f t="shared" si="73"/>
        <v>675390</v>
      </c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  <c r="EO72" s="17"/>
      <c r="EP72" s="17"/>
      <c r="EQ72" s="17"/>
      <c r="ER72" s="17"/>
      <c r="ES72" s="17"/>
      <c r="ET72" s="17"/>
      <c r="EU72" s="17"/>
      <c r="EV72" s="17"/>
      <c r="EW72" s="17"/>
      <c r="EX72" s="17"/>
      <c r="EY72" s="17"/>
      <c r="EZ72" s="17"/>
      <c r="FA72" s="17"/>
      <c r="FB72" s="17"/>
      <c r="FC72" s="45">
        <v>675390</v>
      </c>
      <c r="FD72" s="17"/>
      <c r="FE72" s="17"/>
      <c r="FF72" s="17"/>
      <c r="FG72" s="17"/>
      <c r="FH72" s="17"/>
      <c r="FI72" s="17"/>
      <c r="FJ72" s="17"/>
      <c r="FK72" s="17"/>
      <c r="FL72" s="17"/>
      <c r="FM72" s="16">
        <f>'2021-2022 mjcc'!L76</f>
        <v>717660</v>
      </c>
      <c r="FN72" s="16">
        <f t="shared" si="74"/>
        <v>717660</v>
      </c>
      <c r="FO72" s="17"/>
      <c r="FP72" s="17"/>
      <c r="FQ72" s="17"/>
      <c r="FR72" s="17"/>
      <c r="FS72" s="17"/>
      <c r="FT72" s="17"/>
      <c r="FU72" s="17"/>
      <c r="FV72" s="17"/>
      <c r="FW72" s="17"/>
      <c r="FX72" s="17"/>
      <c r="FY72" s="17"/>
      <c r="FZ72" s="17"/>
      <c r="GA72" s="17"/>
      <c r="GB72" s="17"/>
      <c r="GC72" s="17"/>
      <c r="GD72" s="17"/>
      <c r="GE72" s="17"/>
      <c r="GF72" s="17"/>
      <c r="GG72" s="17"/>
      <c r="GH72" s="17"/>
      <c r="GI72" s="17"/>
      <c r="GJ72" s="17"/>
      <c r="GK72" s="17"/>
      <c r="GL72" s="17"/>
      <c r="GM72" s="17"/>
      <c r="GN72" s="17"/>
      <c r="GO72" s="17"/>
      <c r="GP72" s="17"/>
      <c r="GQ72" s="17"/>
      <c r="GR72" s="17"/>
      <c r="GS72" s="17"/>
      <c r="GT72" s="17"/>
      <c r="GU72" s="17"/>
      <c r="GV72" s="17"/>
      <c r="GW72" s="17"/>
      <c r="GX72" s="17"/>
      <c r="GY72" s="17"/>
      <c r="GZ72" s="17"/>
      <c r="HA72" s="17"/>
      <c r="HB72" s="17"/>
      <c r="HC72" s="17"/>
      <c r="HD72" s="17"/>
      <c r="HE72" s="17"/>
      <c r="HF72" s="45">
        <v>717660</v>
      </c>
      <c r="HG72" s="17"/>
      <c r="HH72" s="17"/>
      <c r="HI72" s="17"/>
      <c r="HJ72" s="17"/>
      <c r="HK72" s="17"/>
      <c r="HL72" s="17"/>
      <c r="HM72" s="17"/>
      <c r="HN72" s="17"/>
      <c r="HO72" s="17"/>
      <c r="HP72" s="16">
        <f>'2021-2022 mjcc'!M76</f>
        <v>753594</v>
      </c>
      <c r="HQ72" s="16">
        <f t="shared" si="76"/>
        <v>753594</v>
      </c>
      <c r="HR72" s="17"/>
      <c r="HS72" s="17"/>
      <c r="HT72" s="17"/>
      <c r="HU72" s="17"/>
      <c r="HV72" s="17"/>
      <c r="HW72" s="17"/>
      <c r="HX72" s="17"/>
      <c r="HY72" s="17"/>
      <c r="HZ72" s="17"/>
      <c r="IA72" s="17"/>
      <c r="IB72" s="17"/>
      <c r="IC72" s="17"/>
      <c r="ID72" s="17"/>
      <c r="IE72" s="17"/>
      <c r="IF72" s="17"/>
      <c r="IG72" s="17"/>
      <c r="IH72" s="17"/>
      <c r="II72" s="17"/>
      <c r="IJ72" s="17"/>
      <c r="IK72" s="17"/>
      <c r="IL72" s="17"/>
      <c r="IM72" s="17"/>
      <c r="IN72" s="17"/>
      <c r="IO72" s="17"/>
      <c r="IP72" s="17"/>
      <c r="IQ72" s="17"/>
      <c r="IR72" s="17"/>
      <c r="IS72" s="17"/>
      <c r="IT72" s="17"/>
      <c r="IU72" s="17"/>
      <c r="IV72" s="17"/>
      <c r="IW72" s="17"/>
      <c r="IX72" s="17"/>
      <c r="IY72" s="17"/>
      <c r="IZ72" s="17"/>
      <c r="JA72" s="17"/>
      <c r="JB72" s="17"/>
      <c r="JC72" s="17"/>
      <c r="JD72" s="17"/>
      <c r="JE72" s="17"/>
      <c r="JF72" s="17"/>
      <c r="JG72" s="17"/>
      <c r="JH72" s="17"/>
      <c r="JI72" s="45">
        <v>753594</v>
      </c>
      <c r="JJ72" s="17"/>
      <c r="JK72" s="17"/>
      <c r="JL72" s="17"/>
      <c r="JM72" s="17"/>
      <c r="JN72" s="17"/>
      <c r="JO72" s="17"/>
      <c r="JP72" s="17"/>
      <c r="JQ72" s="17"/>
      <c r="JR72" s="17"/>
    </row>
    <row r="73" spans="1:278" ht="14.25">
      <c r="A73" s="42"/>
      <c r="B73" s="42" t="str">
        <f>'2021-2022 mjcc'!E77</f>
        <v xml:space="preserve"> 12003</v>
      </c>
      <c r="C73" s="28" t="str">
        <f>'2021-2022 mjcc'!F77</f>
        <v xml:space="preserve"> Աշխատանքային կենսաթոշակներ</v>
      </c>
      <c r="D73" s="28">
        <f>'2021-2022 mjcc'!H77</f>
        <v>220212475.40000001</v>
      </c>
      <c r="E73" s="28">
        <f t="shared" si="75"/>
        <v>220212475.40000001</v>
      </c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45">
        <v>220212475.40000001</v>
      </c>
      <c r="AX73" s="17"/>
      <c r="AY73" s="17"/>
      <c r="AZ73" s="17"/>
      <c r="BA73" s="17"/>
      <c r="BB73" s="17"/>
      <c r="BC73" s="17"/>
      <c r="BD73" s="17"/>
      <c r="BE73" s="17"/>
      <c r="BF73" s="17"/>
      <c r="BG73" s="16">
        <f>'2021-2022 mjcc'!J77</f>
        <v>246295802.19999999</v>
      </c>
      <c r="BH73" s="16">
        <f t="shared" si="72"/>
        <v>246472032.30000001</v>
      </c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45">
        <v>246472032.30000001</v>
      </c>
      <c r="DA73" s="17"/>
      <c r="DB73" s="17"/>
      <c r="DC73" s="17"/>
      <c r="DD73" s="17"/>
      <c r="DE73" s="17"/>
      <c r="DF73" s="17"/>
      <c r="DG73" s="17"/>
      <c r="DH73" s="17"/>
      <c r="DI73" s="17"/>
      <c r="DJ73" s="16">
        <f>'2021-2022 mjcc'!K77</f>
        <v>278218311</v>
      </c>
      <c r="DK73" s="2">
        <f t="shared" si="73"/>
        <v>278218311</v>
      </c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17"/>
      <c r="ER73" s="17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45">
        <f>'2021-2022 mjcc'!K77</f>
        <v>278218311</v>
      </c>
      <c r="FD73" s="17"/>
      <c r="FE73" s="17"/>
      <c r="FF73" s="17"/>
      <c r="FG73" s="17"/>
      <c r="FH73" s="17"/>
      <c r="FI73" s="17"/>
      <c r="FJ73" s="17"/>
      <c r="FK73" s="17"/>
      <c r="FL73" s="17"/>
      <c r="FM73" s="16">
        <f>'2021-2022 mjcc'!L77</f>
        <v>309503059</v>
      </c>
      <c r="FN73" s="2">
        <f t="shared" si="74"/>
        <v>309503059</v>
      </c>
      <c r="FO73" s="17"/>
      <c r="FP73" s="17"/>
      <c r="FQ73" s="17"/>
      <c r="FR73" s="17"/>
      <c r="FS73" s="17"/>
      <c r="FT73" s="17"/>
      <c r="FU73" s="17"/>
      <c r="FV73" s="17"/>
      <c r="FW73" s="17"/>
      <c r="FX73" s="17"/>
      <c r="FY73" s="17"/>
      <c r="FZ73" s="17"/>
      <c r="GA73" s="17"/>
      <c r="GB73" s="17"/>
      <c r="GC73" s="17"/>
      <c r="GD73" s="17"/>
      <c r="GE73" s="17"/>
      <c r="GF73" s="17"/>
      <c r="GG73" s="17"/>
      <c r="GH73" s="17"/>
      <c r="GI73" s="17"/>
      <c r="GJ73" s="17"/>
      <c r="GK73" s="17"/>
      <c r="GL73" s="17"/>
      <c r="GM73" s="17"/>
      <c r="GN73" s="17"/>
      <c r="GO73" s="17"/>
      <c r="GP73" s="17"/>
      <c r="GQ73" s="17"/>
      <c r="GR73" s="17"/>
      <c r="GS73" s="17"/>
      <c r="GT73" s="17"/>
      <c r="GU73" s="17"/>
      <c r="GV73" s="17"/>
      <c r="GW73" s="17"/>
      <c r="GX73" s="17"/>
      <c r="GY73" s="17"/>
      <c r="GZ73" s="17"/>
      <c r="HA73" s="17"/>
      <c r="HB73" s="17"/>
      <c r="HC73" s="17"/>
      <c r="HD73" s="17"/>
      <c r="HE73" s="17"/>
      <c r="HF73" s="45">
        <f>'2021-2022 mjcc'!L77</f>
        <v>309503059</v>
      </c>
      <c r="HG73" s="17"/>
      <c r="HH73" s="17"/>
      <c r="HI73" s="17"/>
      <c r="HJ73" s="17"/>
      <c r="HK73" s="17"/>
      <c r="HL73" s="17"/>
      <c r="HM73" s="17"/>
      <c r="HN73" s="17"/>
      <c r="HO73" s="17"/>
      <c r="HP73" s="16">
        <f>'2021-2022 mjcc'!M77</f>
        <v>341385551</v>
      </c>
      <c r="HQ73" s="16">
        <f t="shared" si="76"/>
        <v>341385551</v>
      </c>
      <c r="HR73" s="17"/>
      <c r="HS73" s="17"/>
      <c r="HT73" s="17"/>
      <c r="HU73" s="17"/>
      <c r="HV73" s="17"/>
      <c r="HW73" s="17"/>
      <c r="HX73" s="17"/>
      <c r="HY73" s="17"/>
      <c r="HZ73" s="17"/>
      <c r="IA73" s="17"/>
      <c r="IB73" s="17"/>
      <c r="IC73" s="17"/>
      <c r="ID73" s="17"/>
      <c r="IE73" s="17"/>
      <c r="IF73" s="17"/>
      <c r="IG73" s="17"/>
      <c r="IH73" s="17"/>
      <c r="II73" s="17"/>
      <c r="IJ73" s="17"/>
      <c r="IK73" s="17"/>
      <c r="IL73" s="17"/>
      <c r="IM73" s="17"/>
      <c r="IN73" s="17"/>
      <c r="IO73" s="17"/>
      <c r="IP73" s="17"/>
      <c r="IQ73" s="17"/>
      <c r="IR73" s="17"/>
      <c r="IS73" s="17"/>
      <c r="IT73" s="17"/>
      <c r="IU73" s="17"/>
      <c r="IV73" s="17"/>
      <c r="IW73" s="17"/>
      <c r="IX73" s="17"/>
      <c r="IY73" s="17"/>
      <c r="IZ73" s="17"/>
      <c r="JA73" s="17"/>
      <c r="JB73" s="17"/>
      <c r="JC73" s="17"/>
      <c r="JD73" s="17"/>
      <c r="JE73" s="17"/>
      <c r="JF73" s="17"/>
      <c r="JG73" s="17"/>
      <c r="JH73" s="17"/>
      <c r="JI73" s="45">
        <f>'2021-2022 mjcc'!M77</f>
        <v>341385551</v>
      </c>
      <c r="JJ73" s="17"/>
      <c r="JK73" s="17"/>
      <c r="JL73" s="17"/>
      <c r="JM73" s="17"/>
      <c r="JN73" s="17"/>
      <c r="JO73" s="17"/>
      <c r="JP73" s="17"/>
      <c r="JQ73" s="17"/>
      <c r="JR73" s="17"/>
    </row>
    <row r="74" spans="1:278">
      <c r="A74" s="42"/>
      <c r="B74" s="42" t="str">
        <f>'2021-2022 mjcc'!E78</f>
        <v xml:space="preserve"> 12004</v>
      </c>
      <c r="C74" s="28" t="str">
        <f>'2021-2022 mjcc'!F78</f>
        <v xml:space="preserve"> ՀՀ օրենքով նշանակված կենսաթոշակներ</v>
      </c>
      <c r="D74" s="28">
        <f>'2021-2022 mjcc'!H78</f>
        <v>2780572.5</v>
      </c>
      <c r="E74" s="28">
        <f t="shared" si="75"/>
        <v>2780572.5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45">
        <v>2780572.5</v>
      </c>
      <c r="AX74" s="17"/>
      <c r="AY74" s="17"/>
      <c r="AZ74" s="17"/>
      <c r="BA74" s="17"/>
      <c r="BB74" s="17"/>
      <c r="BC74" s="17"/>
      <c r="BD74" s="17"/>
      <c r="BE74" s="17"/>
      <c r="BF74" s="17"/>
      <c r="BG74" s="16">
        <f>'2021-2022 mjcc'!J78</f>
        <v>2985401.2</v>
      </c>
      <c r="BH74" s="16">
        <f t="shared" si="72"/>
        <v>2959458.6</v>
      </c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45">
        <v>2959458.6</v>
      </c>
      <c r="DA74" s="17"/>
      <c r="DB74" s="17"/>
      <c r="DC74" s="17"/>
      <c r="DD74" s="17"/>
      <c r="DE74" s="17"/>
      <c r="DF74" s="17"/>
      <c r="DG74" s="17"/>
      <c r="DH74" s="17"/>
      <c r="DI74" s="17"/>
      <c r="DJ74" s="16">
        <f>'2021-2022 mjcc'!K78</f>
        <v>3009924.2</v>
      </c>
      <c r="DK74" s="29">
        <f t="shared" si="73"/>
        <v>3009924.2</v>
      </c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  <c r="EM74" s="17"/>
      <c r="EN74" s="17"/>
      <c r="EO74" s="17"/>
      <c r="EP74" s="17"/>
      <c r="EQ74" s="17"/>
      <c r="ER74" s="17"/>
      <c r="ES74" s="17"/>
      <c r="ET74" s="17"/>
      <c r="EU74" s="17"/>
      <c r="EV74" s="17"/>
      <c r="EW74" s="17"/>
      <c r="EX74" s="17"/>
      <c r="EY74" s="17"/>
      <c r="EZ74" s="17"/>
      <c r="FA74" s="17"/>
      <c r="FB74" s="17"/>
      <c r="FC74" s="45">
        <v>3009924.2</v>
      </c>
      <c r="FD74" s="17"/>
      <c r="FE74" s="17"/>
      <c r="FF74" s="17"/>
      <c r="FG74" s="17"/>
      <c r="FH74" s="17"/>
      <c r="FI74" s="17"/>
      <c r="FJ74" s="17"/>
      <c r="FK74" s="17"/>
      <c r="FL74" s="17"/>
      <c r="FM74" s="16">
        <f>'2021-2022 mjcc'!L78</f>
        <v>3034961.5</v>
      </c>
      <c r="FN74" s="29">
        <f t="shared" si="74"/>
        <v>3034961.5</v>
      </c>
      <c r="FO74" s="17"/>
      <c r="FP74" s="17"/>
      <c r="FQ74" s="17"/>
      <c r="FR74" s="17"/>
      <c r="FS74" s="17"/>
      <c r="FT74" s="17"/>
      <c r="FU74" s="17"/>
      <c r="FV74" s="17"/>
      <c r="FW74" s="17"/>
      <c r="FX74" s="17"/>
      <c r="FY74" s="17"/>
      <c r="FZ74" s="17"/>
      <c r="GA74" s="17"/>
      <c r="GB74" s="17"/>
      <c r="GC74" s="17"/>
      <c r="GD74" s="17"/>
      <c r="GE74" s="17"/>
      <c r="GF74" s="17"/>
      <c r="GG74" s="17"/>
      <c r="GH74" s="17"/>
      <c r="GI74" s="17"/>
      <c r="GJ74" s="17"/>
      <c r="GK74" s="17"/>
      <c r="GL74" s="17"/>
      <c r="GM74" s="17"/>
      <c r="GN74" s="17"/>
      <c r="GO74" s="17"/>
      <c r="GP74" s="17"/>
      <c r="GQ74" s="17"/>
      <c r="GR74" s="17"/>
      <c r="GS74" s="17"/>
      <c r="GT74" s="17"/>
      <c r="GU74" s="17"/>
      <c r="GV74" s="17"/>
      <c r="GW74" s="17"/>
      <c r="GX74" s="17"/>
      <c r="GY74" s="17"/>
      <c r="GZ74" s="17"/>
      <c r="HA74" s="17"/>
      <c r="HB74" s="17"/>
      <c r="HC74" s="17"/>
      <c r="HD74" s="17"/>
      <c r="HE74" s="17"/>
      <c r="HF74" s="45">
        <v>3034961.5</v>
      </c>
      <c r="HG74" s="17"/>
      <c r="HH74" s="17"/>
      <c r="HI74" s="17"/>
      <c r="HJ74" s="17"/>
      <c r="HK74" s="17"/>
      <c r="HL74" s="17"/>
      <c r="HM74" s="17"/>
      <c r="HN74" s="17"/>
      <c r="HO74" s="17"/>
      <c r="HP74" s="16">
        <f>'2021-2022 mjcc'!M78</f>
        <v>3068068.1</v>
      </c>
      <c r="HQ74" s="16">
        <f t="shared" si="76"/>
        <v>3068068.1</v>
      </c>
      <c r="HR74" s="17"/>
      <c r="HS74" s="17"/>
      <c r="HT74" s="17"/>
      <c r="HU74" s="17"/>
      <c r="HV74" s="17"/>
      <c r="HW74" s="17"/>
      <c r="HX74" s="17"/>
      <c r="HY74" s="17"/>
      <c r="HZ74" s="17"/>
      <c r="IA74" s="17"/>
      <c r="IB74" s="17"/>
      <c r="IC74" s="17"/>
      <c r="ID74" s="17"/>
      <c r="IE74" s="17"/>
      <c r="IF74" s="17"/>
      <c r="IG74" s="17"/>
      <c r="IH74" s="17"/>
      <c r="II74" s="17"/>
      <c r="IJ74" s="17"/>
      <c r="IK74" s="17"/>
      <c r="IL74" s="17"/>
      <c r="IM74" s="17"/>
      <c r="IN74" s="17"/>
      <c r="IO74" s="17"/>
      <c r="IP74" s="17"/>
      <c r="IQ74" s="17"/>
      <c r="IR74" s="17"/>
      <c r="IS74" s="17"/>
      <c r="IT74" s="17"/>
      <c r="IU74" s="17"/>
      <c r="IV74" s="17"/>
      <c r="IW74" s="17"/>
      <c r="IX74" s="17"/>
      <c r="IY74" s="17"/>
      <c r="IZ74" s="17"/>
      <c r="JA74" s="17"/>
      <c r="JB74" s="17"/>
      <c r="JC74" s="17"/>
      <c r="JD74" s="17"/>
      <c r="JE74" s="17"/>
      <c r="JF74" s="17"/>
      <c r="JG74" s="17"/>
      <c r="JH74" s="17"/>
      <c r="JI74" s="45">
        <v>3068068.1</v>
      </c>
      <c r="JJ74" s="17"/>
      <c r="JK74" s="17"/>
      <c r="JL74" s="17"/>
      <c r="JM74" s="17"/>
      <c r="JN74" s="17"/>
      <c r="JO74" s="17"/>
      <c r="JP74" s="17"/>
      <c r="JQ74" s="17"/>
      <c r="JR74" s="17"/>
    </row>
    <row r="75" spans="1:278">
      <c r="A75" s="42"/>
      <c r="B75" s="42" t="str">
        <f>'2021-2022 mjcc'!E79</f>
        <v xml:space="preserve"> 12005</v>
      </c>
      <c r="C75" s="28" t="str">
        <f>'2021-2022 mjcc'!F79</f>
        <v xml:space="preserve"> Կուտակային հատկացումներ մասնակցի կենսաթոշակային հաշվին</v>
      </c>
      <c r="D75" s="28">
        <f>'2021-2022 mjcc'!H79</f>
        <v>68027116.629999995</v>
      </c>
      <c r="E75" s="28">
        <f t="shared" si="75"/>
        <v>49058945.5</v>
      </c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45">
        <v>49058945.5</v>
      </c>
      <c r="AX75" s="17"/>
      <c r="AY75" s="17"/>
      <c r="AZ75" s="17"/>
      <c r="BA75" s="17"/>
      <c r="BB75" s="17"/>
      <c r="BC75" s="17"/>
      <c r="BD75" s="17"/>
      <c r="BE75" s="17"/>
      <c r="BF75" s="17"/>
      <c r="BG75" s="16">
        <f>'2021-2022 mjcc'!J79</f>
        <v>75309648</v>
      </c>
      <c r="BH75" s="16">
        <f t="shared" si="72"/>
        <v>70007556.200000003</v>
      </c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45">
        <v>70007556.200000003</v>
      </c>
      <c r="DA75" s="17"/>
      <c r="DB75" s="17"/>
      <c r="DC75" s="17"/>
      <c r="DD75" s="17"/>
      <c r="DE75" s="17"/>
      <c r="DF75" s="17"/>
      <c r="DG75" s="17"/>
      <c r="DH75" s="17"/>
      <c r="DI75" s="17"/>
      <c r="DJ75" s="16">
        <f>'2021-2022 mjcc'!K79</f>
        <v>86028334</v>
      </c>
      <c r="DK75" s="29">
        <f t="shared" si="73"/>
        <v>86028334</v>
      </c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  <c r="EN75" s="17"/>
      <c r="EO75" s="17"/>
      <c r="EP75" s="17"/>
      <c r="EQ75" s="17"/>
      <c r="ER75" s="17"/>
      <c r="ES75" s="17"/>
      <c r="ET75" s="17"/>
      <c r="EU75" s="17"/>
      <c r="EV75" s="17"/>
      <c r="EW75" s="17"/>
      <c r="EX75" s="17"/>
      <c r="EY75" s="17"/>
      <c r="EZ75" s="17"/>
      <c r="FA75" s="17"/>
      <c r="FB75" s="17"/>
      <c r="FC75" s="45">
        <v>86028334</v>
      </c>
      <c r="FD75" s="17"/>
      <c r="FE75" s="17"/>
      <c r="FF75" s="17"/>
      <c r="FG75" s="17"/>
      <c r="FH75" s="17"/>
      <c r="FI75" s="17"/>
      <c r="FJ75" s="17"/>
      <c r="FK75" s="17"/>
      <c r="FL75" s="17"/>
      <c r="FM75" s="16">
        <f>'2021-2022 mjcc'!L79</f>
        <v>90329750</v>
      </c>
      <c r="FN75" s="29">
        <f t="shared" si="74"/>
        <v>90329750</v>
      </c>
      <c r="FO75" s="17"/>
      <c r="FP75" s="17"/>
      <c r="FQ75" s="17"/>
      <c r="FR75" s="17"/>
      <c r="FS75" s="17"/>
      <c r="FT75" s="17"/>
      <c r="FU75" s="17"/>
      <c r="FV75" s="17"/>
      <c r="FW75" s="17"/>
      <c r="FX75" s="17"/>
      <c r="FY75" s="17"/>
      <c r="FZ75" s="17"/>
      <c r="GA75" s="17"/>
      <c r="GB75" s="17"/>
      <c r="GC75" s="17"/>
      <c r="GD75" s="17"/>
      <c r="GE75" s="17"/>
      <c r="GF75" s="17"/>
      <c r="GG75" s="17"/>
      <c r="GH75" s="17"/>
      <c r="GI75" s="17"/>
      <c r="GJ75" s="17"/>
      <c r="GK75" s="17"/>
      <c r="GL75" s="17"/>
      <c r="GM75" s="17"/>
      <c r="GN75" s="17"/>
      <c r="GO75" s="17"/>
      <c r="GP75" s="17"/>
      <c r="GQ75" s="17"/>
      <c r="GR75" s="17"/>
      <c r="GS75" s="17"/>
      <c r="GT75" s="17"/>
      <c r="GU75" s="17"/>
      <c r="GV75" s="17"/>
      <c r="GW75" s="17"/>
      <c r="GX75" s="17"/>
      <c r="GY75" s="17"/>
      <c r="GZ75" s="17"/>
      <c r="HA75" s="17"/>
      <c r="HB75" s="17"/>
      <c r="HC75" s="17"/>
      <c r="HD75" s="17"/>
      <c r="HE75" s="17"/>
      <c r="HF75" s="45">
        <v>90329750</v>
      </c>
      <c r="HG75" s="17"/>
      <c r="HH75" s="17"/>
      <c r="HI75" s="17"/>
      <c r="HJ75" s="17"/>
      <c r="HK75" s="17"/>
      <c r="HL75" s="17"/>
      <c r="HM75" s="17"/>
      <c r="HN75" s="17"/>
      <c r="HO75" s="17"/>
      <c r="HP75" s="16">
        <f>'2021-2022 mjcc'!M79</f>
        <v>94846238</v>
      </c>
      <c r="HQ75" s="16">
        <f t="shared" si="76"/>
        <v>94846238</v>
      </c>
      <c r="HR75" s="17"/>
      <c r="HS75" s="17"/>
      <c r="HT75" s="17"/>
      <c r="HU75" s="17"/>
      <c r="HV75" s="17"/>
      <c r="HW75" s="17"/>
      <c r="HX75" s="17"/>
      <c r="HY75" s="17"/>
      <c r="HZ75" s="17"/>
      <c r="IA75" s="17"/>
      <c r="IB75" s="17"/>
      <c r="IC75" s="17"/>
      <c r="ID75" s="17"/>
      <c r="IE75" s="17"/>
      <c r="IF75" s="17"/>
      <c r="IG75" s="17"/>
      <c r="IH75" s="17"/>
      <c r="II75" s="17"/>
      <c r="IJ75" s="17"/>
      <c r="IK75" s="17"/>
      <c r="IL75" s="17"/>
      <c r="IM75" s="17"/>
      <c r="IN75" s="17"/>
      <c r="IO75" s="17"/>
      <c r="IP75" s="17"/>
      <c r="IQ75" s="17"/>
      <c r="IR75" s="17"/>
      <c r="IS75" s="17"/>
      <c r="IT75" s="17"/>
      <c r="IU75" s="17"/>
      <c r="IV75" s="17"/>
      <c r="IW75" s="17"/>
      <c r="IX75" s="17"/>
      <c r="IY75" s="17"/>
      <c r="IZ75" s="17"/>
      <c r="JA75" s="17"/>
      <c r="JB75" s="17"/>
      <c r="JC75" s="17"/>
      <c r="JD75" s="17"/>
      <c r="JE75" s="17"/>
      <c r="JF75" s="17"/>
      <c r="JG75" s="17"/>
      <c r="JH75" s="17"/>
      <c r="JI75" s="45">
        <v>94846238</v>
      </c>
      <c r="JJ75" s="17"/>
      <c r="JK75" s="17"/>
      <c r="JL75" s="17"/>
      <c r="JM75" s="17"/>
      <c r="JN75" s="17"/>
      <c r="JO75" s="17"/>
      <c r="JP75" s="17"/>
      <c r="JQ75" s="17"/>
      <c r="JR75" s="17"/>
    </row>
    <row r="76" spans="1:278" s="105" customFormat="1" ht="42.75">
      <c r="A76" s="103">
        <f>'2021-2022 mjcc'!D80</f>
        <v>1117</v>
      </c>
      <c r="B76" s="103"/>
      <c r="C76" s="32" t="str">
        <f>'2021-2022 mjcc'!F80</f>
        <v xml:space="preserve"> Սոցիալական պաշտպանության բնագավառում պետական քաղաքականության մշակում, ծրագրերի համակարգում և մոնիթորինգ </v>
      </c>
      <c r="D76" s="32">
        <f t="shared" ref="D76:BO76" si="77">SUM(D77:D83)</f>
        <v>5370852.0699999994</v>
      </c>
      <c r="E76" s="32">
        <f t="shared" si="77"/>
        <v>5370852.0500000017</v>
      </c>
      <c r="F76" s="32">
        <f t="shared" si="77"/>
        <v>745216.7</v>
      </c>
      <c r="G76" s="32">
        <f t="shared" si="77"/>
        <v>3590052</v>
      </c>
      <c r="H76" s="32">
        <f t="shared" si="77"/>
        <v>280053.46999999997</v>
      </c>
      <c r="I76" s="32">
        <f t="shared" si="77"/>
        <v>0</v>
      </c>
      <c r="J76" s="32">
        <f t="shared" si="77"/>
        <v>94250.799999999988</v>
      </c>
      <c r="K76" s="32">
        <f t="shared" si="77"/>
        <v>2188.3200000000002</v>
      </c>
      <c r="L76" s="32">
        <f t="shared" si="77"/>
        <v>45359.11</v>
      </c>
      <c r="M76" s="32">
        <f t="shared" si="77"/>
        <v>1863</v>
      </c>
      <c r="N76" s="32">
        <f t="shared" si="77"/>
        <v>63257.319999999992</v>
      </c>
      <c r="O76" s="32">
        <f t="shared" si="77"/>
        <v>49185.82</v>
      </c>
      <c r="P76" s="32">
        <f t="shared" si="77"/>
        <v>0</v>
      </c>
      <c r="Q76" s="32">
        <f t="shared" si="77"/>
        <v>3960</v>
      </c>
      <c r="R76" s="32">
        <f t="shared" si="77"/>
        <v>0</v>
      </c>
      <c r="S76" s="32">
        <f t="shared" si="77"/>
        <v>13167</v>
      </c>
      <c r="T76" s="32">
        <f t="shared" si="77"/>
        <v>0</v>
      </c>
      <c r="U76" s="32">
        <f t="shared" si="77"/>
        <v>1079.6300000000001</v>
      </c>
      <c r="V76" s="32">
        <f t="shared" si="77"/>
        <v>91509.7</v>
      </c>
      <c r="W76" s="32">
        <f t="shared" si="77"/>
        <v>0</v>
      </c>
      <c r="X76" s="32">
        <f t="shared" si="77"/>
        <v>3488.72</v>
      </c>
      <c r="Y76" s="32">
        <f t="shared" si="77"/>
        <v>9962.85</v>
      </c>
      <c r="Z76" s="32">
        <f t="shared" si="77"/>
        <v>32052.670000000002</v>
      </c>
      <c r="AA76" s="32">
        <f t="shared" si="77"/>
        <v>22877.9</v>
      </c>
      <c r="AB76" s="32">
        <f t="shared" si="77"/>
        <v>2863.12</v>
      </c>
      <c r="AC76" s="32">
        <f t="shared" si="77"/>
        <v>0</v>
      </c>
      <c r="AD76" s="32">
        <f t="shared" si="77"/>
        <v>0</v>
      </c>
      <c r="AE76" s="32">
        <f t="shared" si="77"/>
        <v>0</v>
      </c>
      <c r="AF76" s="32">
        <f t="shared" si="77"/>
        <v>276.83</v>
      </c>
      <c r="AG76" s="32">
        <f t="shared" si="77"/>
        <v>0</v>
      </c>
      <c r="AH76" s="32">
        <f t="shared" si="77"/>
        <v>0</v>
      </c>
      <c r="AI76" s="32">
        <f t="shared" si="77"/>
        <v>0</v>
      </c>
      <c r="AJ76" s="32">
        <f t="shared" si="77"/>
        <v>0</v>
      </c>
      <c r="AK76" s="32">
        <f t="shared" si="77"/>
        <v>314044.3</v>
      </c>
      <c r="AL76" s="32">
        <f t="shared" si="77"/>
        <v>0</v>
      </c>
      <c r="AM76" s="32">
        <f t="shared" si="77"/>
        <v>0</v>
      </c>
      <c r="AN76" s="32">
        <f t="shared" si="77"/>
        <v>0</v>
      </c>
      <c r="AO76" s="32">
        <f t="shared" si="77"/>
        <v>0</v>
      </c>
      <c r="AP76" s="32">
        <f t="shared" si="77"/>
        <v>0</v>
      </c>
      <c r="AQ76" s="32">
        <f t="shared" si="77"/>
        <v>0</v>
      </c>
      <c r="AR76" s="32">
        <f t="shared" si="77"/>
        <v>0</v>
      </c>
      <c r="AS76" s="32">
        <f t="shared" si="77"/>
        <v>0</v>
      </c>
      <c r="AT76" s="32">
        <f t="shared" si="77"/>
        <v>0</v>
      </c>
      <c r="AU76" s="32">
        <f t="shared" si="77"/>
        <v>0</v>
      </c>
      <c r="AV76" s="32">
        <f t="shared" si="77"/>
        <v>0</v>
      </c>
      <c r="AW76" s="32">
        <f t="shared" si="77"/>
        <v>0</v>
      </c>
      <c r="AX76" s="32">
        <f t="shared" si="77"/>
        <v>0</v>
      </c>
      <c r="AY76" s="32">
        <f t="shared" si="77"/>
        <v>4078.99</v>
      </c>
      <c r="AZ76" s="32">
        <f t="shared" si="77"/>
        <v>63.8</v>
      </c>
      <c r="BA76" s="32">
        <f t="shared" si="77"/>
        <v>0</v>
      </c>
      <c r="BB76" s="32">
        <f t="shared" si="77"/>
        <v>0</v>
      </c>
      <c r="BC76" s="32">
        <f t="shared" si="77"/>
        <v>0</v>
      </c>
      <c r="BD76" s="32">
        <f t="shared" si="77"/>
        <v>0</v>
      </c>
      <c r="BE76" s="32">
        <f t="shared" si="77"/>
        <v>0</v>
      </c>
      <c r="BF76" s="32">
        <f t="shared" si="77"/>
        <v>0</v>
      </c>
      <c r="BG76" s="32">
        <f t="shared" si="77"/>
        <v>5529128.2000000011</v>
      </c>
      <c r="BH76" s="32">
        <f t="shared" si="77"/>
        <v>5546065.3000000007</v>
      </c>
      <c r="BI76" s="32">
        <f t="shared" si="77"/>
        <v>2287170.4</v>
      </c>
      <c r="BJ76" s="32">
        <f t="shared" si="77"/>
        <v>2070707.8</v>
      </c>
      <c r="BK76" s="32">
        <f t="shared" si="77"/>
        <v>281926.19999999995</v>
      </c>
      <c r="BL76" s="32">
        <f t="shared" si="77"/>
        <v>0</v>
      </c>
      <c r="BM76" s="32">
        <f t="shared" si="77"/>
        <v>138157.79999999999</v>
      </c>
      <c r="BN76" s="32">
        <f t="shared" si="77"/>
        <v>2700.5</v>
      </c>
      <c r="BO76" s="32">
        <f t="shared" si="77"/>
        <v>58442.3</v>
      </c>
      <c r="BP76" s="32">
        <f t="shared" ref="BP76:EA76" si="78">SUM(BP77:BP83)</f>
        <v>995</v>
      </c>
      <c r="BQ76" s="32">
        <f t="shared" si="78"/>
        <v>60770.2</v>
      </c>
      <c r="BR76" s="32">
        <f t="shared" si="78"/>
        <v>89563.4</v>
      </c>
      <c r="BS76" s="32">
        <f t="shared" si="78"/>
        <v>0</v>
      </c>
      <c r="BT76" s="32">
        <f t="shared" si="78"/>
        <v>4066</v>
      </c>
      <c r="BU76" s="32">
        <f t="shared" si="78"/>
        <v>0</v>
      </c>
      <c r="BV76" s="32">
        <f t="shared" si="78"/>
        <v>26267.4</v>
      </c>
      <c r="BW76" s="32">
        <f t="shared" si="78"/>
        <v>0</v>
      </c>
      <c r="BX76" s="32">
        <f t="shared" si="78"/>
        <v>1800</v>
      </c>
      <c r="BY76" s="32">
        <f t="shared" si="78"/>
        <v>105577.1</v>
      </c>
      <c r="BZ76" s="32">
        <f t="shared" si="78"/>
        <v>0</v>
      </c>
      <c r="CA76" s="32">
        <f t="shared" si="78"/>
        <v>15300</v>
      </c>
      <c r="CB76" s="32">
        <f t="shared" si="78"/>
        <v>11482.6</v>
      </c>
      <c r="CC76" s="32">
        <f t="shared" si="78"/>
        <v>46841.9</v>
      </c>
      <c r="CD76" s="32">
        <f t="shared" si="78"/>
        <v>20617.2</v>
      </c>
      <c r="CE76" s="32">
        <f t="shared" si="78"/>
        <v>3470.9</v>
      </c>
      <c r="CF76" s="32">
        <f t="shared" si="78"/>
        <v>0</v>
      </c>
      <c r="CG76" s="32">
        <f t="shared" si="78"/>
        <v>0</v>
      </c>
      <c r="CH76" s="32">
        <f t="shared" si="78"/>
        <v>0</v>
      </c>
      <c r="CI76" s="32">
        <f t="shared" si="78"/>
        <v>382.6</v>
      </c>
      <c r="CJ76" s="32">
        <f t="shared" si="78"/>
        <v>0</v>
      </c>
      <c r="CK76" s="32">
        <f t="shared" si="78"/>
        <v>0</v>
      </c>
      <c r="CL76" s="32">
        <f t="shared" si="78"/>
        <v>0</v>
      </c>
      <c r="CM76" s="32">
        <f t="shared" si="78"/>
        <v>0</v>
      </c>
      <c r="CN76" s="32">
        <f t="shared" si="78"/>
        <v>315005.90000000002</v>
      </c>
      <c r="CO76" s="32">
        <f t="shared" si="78"/>
        <v>0</v>
      </c>
      <c r="CP76" s="32">
        <f t="shared" si="78"/>
        <v>0</v>
      </c>
      <c r="CQ76" s="32">
        <f t="shared" si="78"/>
        <v>0</v>
      </c>
      <c r="CR76" s="32">
        <f t="shared" si="78"/>
        <v>0</v>
      </c>
      <c r="CS76" s="32">
        <f t="shared" si="78"/>
        <v>0</v>
      </c>
      <c r="CT76" s="32">
        <f t="shared" si="78"/>
        <v>0</v>
      </c>
      <c r="CU76" s="32">
        <f t="shared" si="78"/>
        <v>0</v>
      </c>
      <c r="CV76" s="32">
        <f t="shared" si="78"/>
        <v>0</v>
      </c>
      <c r="CW76" s="32">
        <f t="shared" si="78"/>
        <v>0</v>
      </c>
      <c r="CX76" s="32">
        <f t="shared" si="78"/>
        <v>0</v>
      </c>
      <c r="CY76" s="32">
        <f t="shared" si="78"/>
        <v>0</v>
      </c>
      <c r="CZ76" s="32">
        <f t="shared" si="78"/>
        <v>0</v>
      </c>
      <c r="DA76" s="32">
        <f t="shared" si="78"/>
        <v>0</v>
      </c>
      <c r="DB76" s="32">
        <f t="shared" si="78"/>
        <v>4820.1000000000004</v>
      </c>
      <c r="DC76" s="32">
        <f t="shared" si="78"/>
        <v>0</v>
      </c>
      <c r="DD76" s="32">
        <f t="shared" si="78"/>
        <v>0</v>
      </c>
      <c r="DE76" s="32">
        <f t="shared" si="78"/>
        <v>0</v>
      </c>
      <c r="DF76" s="32">
        <f t="shared" si="78"/>
        <v>0</v>
      </c>
      <c r="DG76" s="32">
        <f t="shared" si="78"/>
        <v>0</v>
      </c>
      <c r="DH76" s="32">
        <f t="shared" si="78"/>
        <v>0</v>
      </c>
      <c r="DI76" s="32">
        <f t="shared" si="78"/>
        <v>0</v>
      </c>
      <c r="DJ76" s="32">
        <f t="shared" si="78"/>
        <v>6858208.9704200961</v>
      </c>
      <c r="DK76" s="32">
        <f t="shared" si="78"/>
        <v>6858209</v>
      </c>
      <c r="DL76" s="32">
        <f t="shared" si="78"/>
        <v>2334432.7999999998</v>
      </c>
      <c r="DM76" s="32">
        <f t="shared" si="78"/>
        <v>2220252.2999999998</v>
      </c>
      <c r="DN76" s="32">
        <f t="shared" si="78"/>
        <v>285387</v>
      </c>
      <c r="DO76" s="32">
        <f t="shared" si="78"/>
        <v>0</v>
      </c>
      <c r="DP76" s="32">
        <f t="shared" si="78"/>
        <v>161375.20000000001</v>
      </c>
      <c r="DQ76" s="32">
        <f t="shared" si="78"/>
        <v>2944.6000000000004</v>
      </c>
      <c r="DR76" s="32">
        <f t="shared" si="78"/>
        <v>94580.800000000003</v>
      </c>
      <c r="DS76" s="32">
        <f t="shared" si="78"/>
        <v>1075</v>
      </c>
      <c r="DT76" s="32">
        <f t="shared" si="78"/>
        <v>60468</v>
      </c>
      <c r="DU76" s="32">
        <f t="shared" si="78"/>
        <v>186646.39999999999</v>
      </c>
      <c r="DV76" s="32">
        <f t="shared" si="78"/>
        <v>0</v>
      </c>
      <c r="DW76" s="32">
        <f t="shared" si="78"/>
        <v>4066</v>
      </c>
      <c r="DX76" s="32">
        <f t="shared" si="78"/>
        <v>0</v>
      </c>
      <c r="DY76" s="32">
        <f t="shared" si="78"/>
        <v>26117.4</v>
      </c>
      <c r="DZ76" s="32">
        <f t="shared" si="78"/>
        <v>0</v>
      </c>
      <c r="EA76" s="32">
        <f t="shared" si="78"/>
        <v>2500</v>
      </c>
      <c r="EB76" s="32">
        <f t="shared" ref="EB76:GM76" si="79">SUM(EB77:EB83)</f>
        <v>146256</v>
      </c>
      <c r="EC76" s="32">
        <f t="shared" si="79"/>
        <v>0</v>
      </c>
      <c r="ED76" s="32">
        <f t="shared" si="79"/>
        <v>15518.6</v>
      </c>
      <c r="EE76" s="32">
        <f t="shared" si="79"/>
        <v>13907.8</v>
      </c>
      <c r="EF76" s="32">
        <f t="shared" si="79"/>
        <v>46829.9</v>
      </c>
      <c r="EG76" s="32">
        <f t="shared" si="79"/>
        <v>20617.3</v>
      </c>
      <c r="EH76" s="32">
        <f t="shared" si="79"/>
        <v>11526.3</v>
      </c>
      <c r="EI76" s="32">
        <f t="shared" si="79"/>
        <v>0</v>
      </c>
      <c r="EJ76" s="32">
        <f t="shared" si="79"/>
        <v>0</v>
      </c>
      <c r="EK76" s="32">
        <f t="shared" si="79"/>
        <v>0</v>
      </c>
      <c r="EL76" s="32">
        <f t="shared" si="79"/>
        <v>330</v>
      </c>
      <c r="EM76" s="32">
        <f t="shared" si="79"/>
        <v>0</v>
      </c>
      <c r="EN76" s="32">
        <f t="shared" si="79"/>
        <v>0</v>
      </c>
      <c r="EO76" s="32">
        <f t="shared" si="79"/>
        <v>0</v>
      </c>
      <c r="EP76" s="32">
        <f t="shared" si="79"/>
        <v>0</v>
      </c>
      <c r="EQ76" s="32">
        <f t="shared" si="79"/>
        <v>396560.4</v>
      </c>
      <c r="ER76" s="32">
        <f t="shared" si="79"/>
        <v>0</v>
      </c>
      <c r="ES76" s="32">
        <f t="shared" si="79"/>
        <v>0</v>
      </c>
      <c r="ET76" s="32">
        <f t="shared" si="79"/>
        <v>0</v>
      </c>
      <c r="EU76" s="32">
        <f t="shared" si="79"/>
        <v>0</v>
      </c>
      <c r="EV76" s="32">
        <f t="shared" si="79"/>
        <v>0</v>
      </c>
      <c r="EW76" s="32">
        <f t="shared" si="79"/>
        <v>0</v>
      </c>
      <c r="EX76" s="32">
        <f t="shared" si="79"/>
        <v>0</v>
      </c>
      <c r="EY76" s="32">
        <f t="shared" si="79"/>
        <v>0</v>
      </c>
      <c r="EZ76" s="32">
        <f t="shared" si="79"/>
        <v>0</v>
      </c>
      <c r="FA76" s="32">
        <f t="shared" si="79"/>
        <v>0</v>
      </c>
      <c r="FB76" s="32">
        <f t="shared" si="79"/>
        <v>820564.1</v>
      </c>
      <c r="FC76" s="32">
        <f t="shared" si="79"/>
        <v>0</v>
      </c>
      <c r="FD76" s="32">
        <f t="shared" si="79"/>
        <v>0</v>
      </c>
      <c r="FE76" s="32">
        <f t="shared" si="79"/>
        <v>6253.1</v>
      </c>
      <c r="FF76" s="32">
        <f t="shared" si="79"/>
        <v>0</v>
      </c>
      <c r="FG76" s="32">
        <f t="shared" si="79"/>
        <v>0</v>
      </c>
      <c r="FH76" s="32">
        <f t="shared" si="79"/>
        <v>0</v>
      </c>
      <c r="FI76" s="32">
        <f t="shared" si="79"/>
        <v>0</v>
      </c>
      <c r="FJ76" s="32">
        <f t="shared" si="79"/>
        <v>0</v>
      </c>
      <c r="FK76" s="32">
        <f t="shared" si="79"/>
        <v>0</v>
      </c>
      <c r="FL76" s="32">
        <f t="shared" si="79"/>
        <v>0</v>
      </c>
      <c r="FM76" s="32">
        <f t="shared" si="79"/>
        <v>6916421.0511560962</v>
      </c>
      <c r="FN76" s="32">
        <f t="shared" si="79"/>
        <v>6916421.0999999996</v>
      </c>
      <c r="FO76" s="32">
        <f t="shared" si="79"/>
        <v>2355681.7999999998</v>
      </c>
      <c r="FP76" s="32">
        <f t="shared" si="79"/>
        <v>2240635.7999999998</v>
      </c>
      <c r="FQ76" s="32">
        <f t="shared" si="79"/>
        <v>288799.59999999998</v>
      </c>
      <c r="FR76" s="32">
        <f t="shared" si="79"/>
        <v>0</v>
      </c>
      <c r="FS76" s="32">
        <f t="shared" si="79"/>
        <v>161375.20000000001</v>
      </c>
      <c r="FT76" s="32">
        <f t="shared" si="79"/>
        <v>2944.6000000000004</v>
      </c>
      <c r="FU76" s="32">
        <f t="shared" si="79"/>
        <v>94580.800000000003</v>
      </c>
      <c r="FV76" s="32">
        <f t="shared" si="79"/>
        <v>1075</v>
      </c>
      <c r="FW76" s="32">
        <f t="shared" si="79"/>
        <v>60468</v>
      </c>
      <c r="FX76" s="32">
        <f t="shared" si="79"/>
        <v>186646.39999999999</v>
      </c>
      <c r="FY76" s="32">
        <f t="shared" si="79"/>
        <v>0</v>
      </c>
      <c r="FZ76" s="32">
        <f t="shared" si="79"/>
        <v>4066</v>
      </c>
      <c r="GA76" s="32">
        <f t="shared" si="79"/>
        <v>0</v>
      </c>
      <c r="GB76" s="32">
        <f t="shared" si="79"/>
        <v>26117.4</v>
      </c>
      <c r="GC76" s="32">
        <f t="shared" si="79"/>
        <v>0</v>
      </c>
      <c r="GD76" s="32">
        <f t="shared" si="79"/>
        <v>2500</v>
      </c>
      <c r="GE76" s="32">
        <f t="shared" si="79"/>
        <v>159456</v>
      </c>
      <c r="GF76" s="32">
        <f t="shared" si="79"/>
        <v>0</v>
      </c>
      <c r="GG76" s="32">
        <f t="shared" si="79"/>
        <v>15518.6</v>
      </c>
      <c r="GH76" s="32">
        <f t="shared" si="79"/>
        <v>13907.8</v>
      </c>
      <c r="GI76" s="32">
        <f t="shared" si="79"/>
        <v>46829.9</v>
      </c>
      <c r="GJ76" s="32">
        <f t="shared" si="79"/>
        <v>20617.3</v>
      </c>
      <c r="GK76" s="32">
        <f t="shared" si="79"/>
        <v>11526.3</v>
      </c>
      <c r="GL76" s="32">
        <f t="shared" si="79"/>
        <v>0</v>
      </c>
      <c r="GM76" s="32">
        <f t="shared" si="79"/>
        <v>0</v>
      </c>
      <c r="GN76" s="32">
        <f t="shared" ref="GN76:IY76" si="80">SUM(GN77:GN83)</f>
        <v>0</v>
      </c>
      <c r="GO76" s="32">
        <f t="shared" si="80"/>
        <v>330</v>
      </c>
      <c r="GP76" s="32">
        <f t="shared" si="80"/>
        <v>0</v>
      </c>
      <c r="GQ76" s="32">
        <f t="shared" si="80"/>
        <v>0</v>
      </c>
      <c r="GR76" s="32">
        <f t="shared" si="80"/>
        <v>0</v>
      </c>
      <c r="GS76" s="32">
        <f t="shared" si="80"/>
        <v>0</v>
      </c>
      <c r="GT76" s="32">
        <f t="shared" si="80"/>
        <v>396560.4</v>
      </c>
      <c r="GU76" s="32">
        <f t="shared" si="80"/>
        <v>0</v>
      </c>
      <c r="GV76" s="32">
        <f t="shared" si="80"/>
        <v>0</v>
      </c>
      <c r="GW76" s="32">
        <f t="shared" si="80"/>
        <v>0</v>
      </c>
      <c r="GX76" s="32">
        <f t="shared" si="80"/>
        <v>0</v>
      </c>
      <c r="GY76" s="32">
        <f t="shared" si="80"/>
        <v>0</v>
      </c>
      <c r="GZ76" s="32">
        <f t="shared" si="80"/>
        <v>0</v>
      </c>
      <c r="HA76" s="32">
        <f t="shared" si="80"/>
        <v>0</v>
      </c>
      <c r="HB76" s="32">
        <f t="shared" si="80"/>
        <v>0</v>
      </c>
      <c r="HC76" s="32">
        <f t="shared" si="80"/>
        <v>0</v>
      </c>
      <c r="HD76" s="32">
        <f t="shared" si="80"/>
        <v>0</v>
      </c>
      <c r="HE76" s="32">
        <f t="shared" si="80"/>
        <v>820564.1</v>
      </c>
      <c r="HF76" s="32">
        <f t="shared" si="80"/>
        <v>0</v>
      </c>
      <c r="HG76" s="32">
        <f t="shared" si="80"/>
        <v>0</v>
      </c>
      <c r="HH76" s="32">
        <f t="shared" si="80"/>
        <v>6220.1</v>
      </c>
      <c r="HI76" s="32">
        <f t="shared" si="80"/>
        <v>0</v>
      </c>
      <c r="HJ76" s="32">
        <f t="shared" si="80"/>
        <v>0</v>
      </c>
      <c r="HK76" s="32">
        <f t="shared" si="80"/>
        <v>0</v>
      </c>
      <c r="HL76" s="32">
        <f t="shared" si="80"/>
        <v>0</v>
      </c>
      <c r="HM76" s="32">
        <f t="shared" si="80"/>
        <v>0</v>
      </c>
      <c r="HN76" s="32">
        <f t="shared" si="80"/>
        <v>0</v>
      </c>
      <c r="HO76" s="32">
        <f t="shared" si="80"/>
        <v>0</v>
      </c>
      <c r="HP76" s="32">
        <f t="shared" si="80"/>
        <v>6879182.9511560956</v>
      </c>
      <c r="HQ76" s="32">
        <f t="shared" si="80"/>
        <v>6879183</v>
      </c>
      <c r="HR76" s="32">
        <f t="shared" si="80"/>
        <v>2378522.4</v>
      </c>
      <c r="HS76" s="32">
        <f t="shared" si="80"/>
        <v>2258465.7999999998</v>
      </c>
      <c r="HT76" s="32">
        <f t="shared" si="80"/>
        <v>291770.90000000002</v>
      </c>
      <c r="HU76" s="32">
        <f t="shared" si="80"/>
        <v>0</v>
      </c>
      <c r="HV76" s="32">
        <f t="shared" si="80"/>
        <v>161375.20000000001</v>
      </c>
      <c r="HW76" s="32">
        <f t="shared" si="80"/>
        <v>2944.6000000000004</v>
      </c>
      <c r="HX76" s="32">
        <f t="shared" si="80"/>
        <v>60900.800000000003</v>
      </c>
      <c r="HY76" s="32">
        <f t="shared" si="80"/>
        <v>1075</v>
      </c>
      <c r="HZ76" s="32">
        <f t="shared" si="80"/>
        <v>60468</v>
      </c>
      <c r="IA76" s="32">
        <f t="shared" si="80"/>
        <v>186646.39999999999</v>
      </c>
      <c r="IB76" s="32">
        <f t="shared" si="80"/>
        <v>0</v>
      </c>
      <c r="IC76" s="32">
        <f t="shared" si="80"/>
        <v>4066</v>
      </c>
      <c r="ID76" s="32">
        <f t="shared" si="80"/>
        <v>0</v>
      </c>
      <c r="IE76" s="32">
        <f t="shared" si="80"/>
        <v>26117.4</v>
      </c>
      <c r="IF76" s="32">
        <f t="shared" si="80"/>
        <v>0</v>
      </c>
      <c r="IG76" s="32">
        <f t="shared" si="80"/>
        <v>2500</v>
      </c>
      <c r="IH76" s="32">
        <f t="shared" si="80"/>
        <v>112256</v>
      </c>
      <c r="II76" s="32">
        <f t="shared" si="80"/>
        <v>0</v>
      </c>
      <c r="IJ76" s="32">
        <f t="shared" si="80"/>
        <v>15518.6</v>
      </c>
      <c r="IK76" s="32">
        <f t="shared" si="80"/>
        <v>13907.8</v>
      </c>
      <c r="IL76" s="32">
        <f t="shared" si="80"/>
        <v>46829.9</v>
      </c>
      <c r="IM76" s="32">
        <f t="shared" si="80"/>
        <v>20617.3</v>
      </c>
      <c r="IN76" s="32">
        <f t="shared" si="80"/>
        <v>11526.3</v>
      </c>
      <c r="IO76" s="32">
        <f t="shared" si="80"/>
        <v>0</v>
      </c>
      <c r="IP76" s="32">
        <f t="shared" si="80"/>
        <v>0</v>
      </c>
      <c r="IQ76" s="32">
        <f t="shared" si="80"/>
        <v>0</v>
      </c>
      <c r="IR76" s="32">
        <f t="shared" si="80"/>
        <v>330</v>
      </c>
      <c r="IS76" s="32">
        <f t="shared" si="80"/>
        <v>0</v>
      </c>
      <c r="IT76" s="32">
        <f t="shared" si="80"/>
        <v>0</v>
      </c>
      <c r="IU76" s="32">
        <f t="shared" si="80"/>
        <v>0</v>
      </c>
      <c r="IV76" s="32">
        <f t="shared" si="80"/>
        <v>0</v>
      </c>
      <c r="IW76" s="32">
        <f t="shared" si="80"/>
        <v>396560.4</v>
      </c>
      <c r="IX76" s="32">
        <f t="shared" si="80"/>
        <v>0</v>
      </c>
      <c r="IY76" s="32">
        <f t="shared" si="80"/>
        <v>0</v>
      </c>
      <c r="IZ76" s="32">
        <f t="shared" ref="IZ76:JR76" si="81">SUM(IZ77:IZ83)</f>
        <v>0</v>
      </c>
      <c r="JA76" s="32">
        <f t="shared" si="81"/>
        <v>0</v>
      </c>
      <c r="JB76" s="32">
        <f t="shared" si="81"/>
        <v>0</v>
      </c>
      <c r="JC76" s="32">
        <f t="shared" si="81"/>
        <v>0</v>
      </c>
      <c r="JD76" s="32">
        <f t="shared" si="81"/>
        <v>0</v>
      </c>
      <c r="JE76" s="32">
        <f t="shared" si="81"/>
        <v>0</v>
      </c>
      <c r="JF76" s="32">
        <f t="shared" si="81"/>
        <v>0</v>
      </c>
      <c r="JG76" s="32">
        <f t="shared" si="81"/>
        <v>0</v>
      </c>
      <c r="JH76" s="32">
        <f t="shared" si="81"/>
        <v>820564.1</v>
      </c>
      <c r="JI76" s="32">
        <f t="shared" si="81"/>
        <v>0</v>
      </c>
      <c r="JJ76" s="32">
        <f t="shared" si="81"/>
        <v>0</v>
      </c>
      <c r="JK76" s="32">
        <f t="shared" si="81"/>
        <v>6220.1</v>
      </c>
      <c r="JL76" s="32">
        <f t="shared" si="81"/>
        <v>0</v>
      </c>
      <c r="JM76" s="32">
        <f t="shared" si="81"/>
        <v>0</v>
      </c>
      <c r="JN76" s="32">
        <f t="shared" si="81"/>
        <v>0</v>
      </c>
      <c r="JO76" s="32">
        <f t="shared" si="81"/>
        <v>0</v>
      </c>
      <c r="JP76" s="32">
        <f t="shared" si="81"/>
        <v>0</v>
      </c>
      <c r="JQ76" s="32">
        <f t="shared" si="81"/>
        <v>0</v>
      </c>
      <c r="JR76" s="32">
        <f t="shared" si="81"/>
        <v>0</v>
      </c>
    </row>
    <row r="77" spans="1:278" ht="38.25">
      <c r="A77" s="42"/>
      <c r="B77" s="42" t="str">
        <f>'2021-2022 mjcc'!E81</f>
        <v xml:space="preserve"> 11001</v>
      </c>
      <c r="C77" s="28" t="str">
        <f>'2021-2022 mjcc'!F81</f>
        <v>Սոցիալական պաշտպանության բնագավառի պետական քաղաքականության մշակման« ծրագրերի համակարգման և մոնիթորինգի ծառայություններ</v>
      </c>
      <c r="D77" s="28">
        <f>'2021-2022 mjcc'!H81</f>
        <v>2680303.88</v>
      </c>
      <c r="E77" s="28">
        <f t="shared" si="75"/>
        <v>2680303.85</v>
      </c>
      <c r="F77" s="45">
        <v>414497.2</v>
      </c>
      <c r="G77" s="45">
        <v>1954601</v>
      </c>
      <c r="H77" s="45">
        <v>143985.37</v>
      </c>
      <c r="I77" s="17"/>
      <c r="J77" s="45">
        <v>28510.1</v>
      </c>
      <c r="K77" s="17">
        <v>586.32000000000005</v>
      </c>
      <c r="L77" s="45">
        <v>18863.61</v>
      </c>
      <c r="M77" s="45">
        <v>1114</v>
      </c>
      <c r="N77" s="45">
        <v>19574.62</v>
      </c>
      <c r="O77" s="45">
        <v>44139.62</v>
      </c>
      <c r="P77" s="45"/>
      <c r="Q77" s="45">
        <v>2304</v>
      </c>
      <c r="R77" s="45"/>
      <c r="S77" s="45">
        <v>27</v>
      </c>
      <c r="T77" s="45"/>
      <c r="U77" s="45">
        <v>779.63</v>
      </c>
      <c r="V77" s="45">
        <v>23184.5</v>
      </c>
      <c r="W77" s="17"/>
      <c r="X77" s="45">
        <v>148.52000000000001</v>
      </c>
      <c r="Y77" s="45">
        <v>2889.65</v>
      </c>
      <c r="Z77" s="45">
        <v>7739.27</v>
      </c>
      <c r="AA77" s="45">
        <v>14749.3</v>
      </c>
      <c r="AB77" s="45">
        <v>422.02</v>
      </c>
      <c r="AC77" s="17"/>
      <c r="AD77" s="17"/>
      <c r="AE77" s="17"/>
      <c r="AF77" s="17">
        <v>276.83</v>
      </c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45">
        <v>1847.49</v>
      </c>
      <c r="AZ77" s="45">
        <v>63.8</v>
      </c>
      <c r="BA77" s="45"/>
      <c r="BB77" s="17"/>
      <c r="BC77" s="17"/>
      <c r="BD77" s="17"/>
      <c r="BE77" s="17"/>
      <c r="BF77" s="17"/>
      <c r="BG77" s="16">
        <f>'2021-2022 mjcc'!J81</f>
        <v>2730788</v>
      </c>
      <c r="BH77" s="16">
        <f t="shared" ref="BH77:BH80" si="82">SUM(BI77:DI77)</f>
        <v>2730788.0000000005</v>
      </c>
      <c r="BI77" s="45">
        <v>1963951</v>
      </c>
      <c r="BJ77" s="45">
        <v>416322</v>
      </c>
      <c r="BK77" s="45">
        <v>144806.79999999999</v>
      </c>
      <c r="BL77" s="17"/>
      <c r="BM77" s="45">
        <v>39245.199999999997</v>
      </c>
      <c r="BN77" s="17">
        <v>604.20000000000005</v>
      </c>
      <c r="BO77" s="45">
        <v>24245.7</v>
      </c>
      <c r="BP77" s="45">
        <v>720</v>
      </c>
      <c r="BQ77" s="45">
        <v>22214</v>
      </c>
      <c r="BR77" s="45">
        <v>57606.400000000001</v>
      </c>
      <c r="BS77" s="45"/>
      <c r="BT77" s="45">
        <v>2304</v>
      </c>
      <c r="BU77" s="45"/>
      <c r="BV77" s="45">
        <v>400</v>
      </c>
      <c r="BW77" s="45"/>
      <c r="BX77" s="45">
        <v>1500</v>
      </c>
      <c r="BY77" s="45">
        <v>23543.1</v>
      </c>
      <c r="BZ77" s="17"/>
      <c r="CA77" s="45">
        <v>300</v>
      </c>
      <c r="CB77" s="45">
        <v>4322.8</v>
      </c>
      <c r="CC77" s="45">
        <v>9100</v>
      </c>
      <c r="CD77" s="45">
        <v>17079.2</v>
      </c>
      <c r="CE77" s="45">
        <v>560</v>
      </c>
      <c r="CF77" s="17"/>
      <c r="CG77" s="17"/>
      <c r="CH77" s="17"/>
      <c r="CI77" s="17">
        <v>382.6</v>
      </c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45">
        <v>1581</v>
      </c>
      <c r="DC77" s="45"/>
      <c r="DD77" s="45"/>
      <c r="DE77" s="17"/>
      <c r="DF77" s="17"/>
      <c r="DG77" s="17"/>
      <c r="DH77" s="17"/>
      <c r="DI77" s="17"/>
      <c r="DJ77" s="16">
        <f>'2021-2022 mjcc'!K81</f>
        <v>2932469.3139999998</v>
      </c>
      <c r="DK77" s="29">
        <f t="shared" ref="DK77:DK82" si="83">SUM(DL77:FL77)</f>
        <v>2932469.3</v>
      </c>
      <c r="DL77" s="45">
        <v>1997215.2</v>
      </c>
      <c r="DM77" s="45">
        <v>563804.30000000005</v>
      </c>
      <c r="DN77" s="45">
        <v>143401.29999999999</v>
      </c>
      <c r="DO77" s="17"/>
      <c r="DP77" s="45">
        <v>41153.300000000003</v>
      </c>
      <c r="DQ77" s="17">
        <v>604.20000000000005</v>
      </c>
      <c r="DR77" s="45">
        <v>26269</v>
      </c>
      <c r="DS77" s="45">
        <v>800</v>
      </c>
      <c r="DT77" s="45">
        <v>20711.8</v>
      </c>
      <c r="DU77" s="45">
        <v>57606.400000000001</v>
      </c>
      <c r="DV77" s="45"/>
      <c r="DW77" s="45">
        <v>2304</v>
      </c>
      <c r="DX77" s="45"/>
      <c r="DY77" s="45">
        <v>400</v>
      </c>
      <c r="DZ77" s="45"/>
      <c r="EA77" s="45">
        <v>1500</v>
      </c>
      <c r="EB77" s="45">
        <v>39040</v>
      </c>
      <c r="EC77" s="17"/>
      <c r="ED77" s="45">
        <v>518.6</v>
      </c>
      <c r="EE77" s="45">
        <v>6668</v>
      </c>
      <c r="EF77" s="45">
        <v>9100</v>
      </c>
      <c r="EG77" s="45">
        <v>17079.2</v>
      </c>
      <c r="EH77" s="45">
        <v>950</v>
      </c>
      <c r="EI77" s="17"/>
      <c r="EJ77" s="17"/>
      <c r="EK77" s="17"/>
      <c r="EL77" s="17">
        <v>330</v>
      </c>
      <c r="EM77" s="17"/>
      <c r="EN77" s="17"/>
      <c r="EO77" s="17"/>
      <c r="EP77" s="17"/>
      <c r="EQ77" s="17"/>
      <c r="ER77" s="17"/>
      <c r="ES77" s="17"/>
      <c r="ET77" s="17"/>
      <c r="EU77" s="17"/>
      <c r="EV77" s="17"/>
      <c r="EW77" s="17"/>
      <c r="EX77" s="17"/>
      <c r="EY77" s="17"/>
      <c r="EZ77" s="17"/>
      <c r="FA77" s="17"/>
      <c r="FB77" s="17"/>
      <c r="FC77" s="17"/>
      <c r="FD77" s="17"/>
      <c r="FE77" s="45">
        <v>3014</v>
      </c>
      <c r="FF77" s="45"/>
      <c r="FG77" s="45"/>
      <c r="FH77" s="17"/>
      <c r="FI77" s="17"/>
      <c r="FJ77" s="17"/>
      <c r="FK77" s="17"/>
      <c r="FL77" s="17"/>
      <c r="FM77" s="16">
        <f>'2021-2022 mjcc'!L81</f>
        <v>2977215.514</v>
      </c>
      <c r="FN77" s="29">
        <f t="shared" ref="FN77:FN82" si="84">SUM(FO77:HO77)</f>
        <v>2977215.5</v>
      </c>
      <c r="FO77" s="45">
        <v>2020182</v>
      </c>
      <c r="FP77" s="45">
        <v>570264</v>
      </c>
      <c r="FQ77" s="45">
        <v>145554</v>
      </c>
      <c r="FR77" s="17"/>
      <c r="FS77" s="45">
        <v>41153.300000000003</v>
      </c>
      <c r="FT77" s="17">
        <v>604.20000000000005</v>
      </c>
      <c r="FU77" s="45">
        <v>26269</v>
      </c>
      <c r="FV77" s="45">
        <v>800</v>
      </c>
      <c r="FW77" s="45">
        <v>20711.8</v>
      </c>
      <c r="FX77" s="45">
        <v>57606.400000000001</v>
      </c>
      <c r="FY77" s="45"/>
      <c r="FZ77" s="45">
        <v>2304</v>
      </c>
      <c r="GA77" s="45"/>
      <c r="GB77" s="45">
        <v>400</v>
      </c>
      <c r="GC77" s="45"/>
      <c r="GD77" s="45">
        <v>1500</v>
      </c>
      <c r="GE77" s="45">
        <v>52240</v>
      </c>
      <c r="GF77" s="17"/>
      <c r="GG77" s="45">
        <v>518.6</v>
      </c>
      <c r="GH77" s="45">
        <v>6668</v>
      </c>
      <c r="GI77" s="45">
        <v>9100</v>
      </c>
      <c r="GJ77" s="45">
        <v>17079.2</v>
      </c>
      <c r="GK77" s="45">
        <v>950</v>
      </c>
      <c r="GL77" s="17"/>
      <c r="GM77" s="17"/>
      <c r="GN77" s="17"/>
      <c r="GO77" s="17">
        <v>330</v>
      </c>
      <c r="GP77" s="17"/>
      <c r="GQ77" s="17"/>
      <c r="GR77" s="17"/>
      <c r="GS77" s="17"/>
      <c r="GT77" s="17"/>
      <c r="GU77" s="17"/>
      <c r="GV77" s="17"/>
      <c r="GW77" s="17"/>
      <c r="GX77" s="17"/>
      <c r="GY77" s="17"/>
      <c r="GZ77" s="17"/>
      <c r="HA77" s="17"/>
      <c r="HB77" s="17"/>
      <c r="HC77" s="17"/>
      <c r="HD77" s="17"/>
      <c r="HE77" s="17"/>
      <c r="HF77" s="17"/>
      <c r="HG77" s="17"/>
      <c r="HH77" s="45">
        <v>2981</v>
      </c>
      <c r="HI77" s="45"/>
      <c r="HJ77" s="45"/>
      <c r="HK77" s="17"/>
      <c r="HL77" s="17"/>
      <c r="HM77" s="17"/>
      <c r="HN77" s="17"/>
      <c r="HO77" s="17"/>
      <c r="HP77" s="16">
        <f>'2021-2022 mjcc'!M81</f>
        <v>2992413.514</v>
      </c>
      <c r="HQ77" s="16">
        <f t="shared" ref="HQ77:HQ128" si="85">SUM(HR77:JR77)</f>
        <v>2992413.5</v>
      </c>
      <c r="HR77" s="45">
        <v>2040835</v>
      </c>
      <c r="HS77" s="45">
        <v>576072</v>
      </c>
      <c r="HT77" s="45">
        <v>147491</v>
      </c>
      <c r="HU77" s="17"/>
      <c r="HV77" s="45">
        <v>41153.300000000003</v>
      </c>
      <c r="HW77" s="17">
        <v>604.20000000000005</v>
      </c>
      <c r="HX77" s="45">
        <v>26269</v>
      </c>
      <c r="HY77" s="45">
        <v>800</v>
      </c>
      <c r="HZ77" s="45">
        <v>20711.8</v>
      </c>
      <c r="IA77" s="45">
        <v>57606.400000000001</v>
      </c>
      <c r="IB77" s="45"/>
      <c r="IC77" s="45">
        <v>2304</v>
      </c>
      <c r="ID77" s="45"/>
      <c r="IE77" s="45">
        <v>400</v>
      </c>
      <c r="IF77" s="45"/>
      <c r="IG77" s="45">
        <v>1500</v>
      </c>
      <c r="IH77" s="45">
        <v>39040</v>
      </c>
      <c r="II77" s="17"/>
      <c r="IJ77" s="45">
        <v>518.6</v>
      </c>
      <c r="IK77" s="45">
        <v>6668</v>
      </c>
      <c r="IL77" s="45">
        <v>9100</v>
      </c>
      <c r="IM77" s="45">
        <v>17079.2</v>
      </c>
      <c r="IN77" s="45">
        <v>950</v>
      </c>
      <c r="IO77" s="17"/>
      <c r="IP77" s="17"/>
      <c r="IQ77" s="17"/>
      <c r="IR77" s="17">
        <v>330</v>
      </c>
      <c r="IS77" s="17"/>
      <c r="IT77" s="17"/>
      <c r="IU77" s="17"/>
      <c r="IV77" s="17"/>
      <c r="IW77" s="17"/>
      <c r="IX77" s="17"/>
      <c r="IY77" s="17"/>
      <c r="IZ77" s="17"/>
      <c r="JA77" s="17"/>
      <c r="JB77" s="17"/>
      <c r="JC77" s="17"/>
      <c r="JD77" s="17"/>
      <c r="JE77" s="17"/>
      <c r="JF77" s="17"/>
      <c r="JG77" s="17"/>
      <c r="JH77" s="17"/>
      <c r="JI77" s="17"/>
      <c r="JJ77" s="17"/>
      <c r="JK77" s="45">
        <v>2981</v>
      </c>
      <c r="JL77" s="45"/>
      <c r="JM77" s="45"/>
      <c r="JN77" s="17"/>
      <c r="JO77" s="17"/>
      <c r="JP77" s="17"/>
      <c r="JQ77" s="17"/>
      <c r="JR77" s="17"/>
    </row>
    <row r="78" spans="1:278" ht="25.5">
      <c r="A78" s="42"/>
      <c r="B78" s="42" t="str">
        <f>'2021-2022 mjcc'!E82</f>
        <v xml:space="preserve"> 11002</v>
      </c>
      <c r="C78" s="28" t="str">
        <f>'2021-2022 mjcc'!F82</f>
        <v xml:space="preserve"> Սոցիալական պաշտպանության առանձին  ծրագրերի իրականացման ապահովում</v>
      </c>
      <c r="D78" s="28">
        <f>'2021-2022 mjcc'!H82</f>
        <v>2366399.89</v>
      </c>
      <c r="E78" s="28">
        <f>SUM(F78:BF78)</f>
        <v>2366399.9000000013</v>
      </c>
      <c r="F78" s="45">
        <v>330719.5</v>
      </c>
      <c r="G78" s="45">
        <v>1635451</v>
      </c>
      <c r="H78" s="45">
        <v>136068.1</v>
      </c>
      <c r="I78" s="17"/>
      <c r="J78" s="45">
        <v>65740.7</v>
      </c>
      <c r="K78" s="45">
        <v>1602</v>
      </c>
      <c r="L78" s="45">
        <v>26495.5</v>
      </c>
      <c r="M78" s="45">
        <v>749</v>
      </c>
      <c r="N78" s="45">
        <v>43682.7</v>
      </c>
      <c r="O78" s="45">
        <v>5046.2</v>
      </c>
      <c r="P78" s="45"/>
      <c r="Q78" s="45">
        <v>1656</v>
      </c>
      <c r="R78" s="45"/>
      <c r="S78" s="45">
        <v>3036</v>
      </c>
      <c r="T78" s="45"/>
      <c r="U78" s="45">
        <v>300</v>
      </c>
      <c r="V78" s="45">
        <v>68325.2</v>
      </c>
      <c r="W78" s="17"/>
      <c r="X78" s="45">
        <v>3340.2</v>
      </c>
      <c r="Y78" s="45">
        <v>7073.2</v>
      </c>
      <c r="Z78" s="45">
        <v>24313.4</v>
      </c>
      <c r="AA78" s="45">
        <v>8128.6</v>
      </c>
      <c r="AB78" s="45">
        <v>2441.1</v>
      </c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45">
        <v>2231.5</v>
      </c>
      <c r="AZ78" s="45"/>
      <c r="BA78" s="45"/>
      <c r="BB78" s="17"/>
      <c r="BC78" s="17"/>
      <c r="BD78" s="17"/>
      <c r="BE78" s="17"/>
      <c r="BF78" s="17"/>
      <c r="BG78" s="16">
        <f>'2021-2022 mjcc'!J82</f>
        <v>2462006.9</v>
      </c>
      <c r="BH78" s="16">
        <f t="shared" si="82"/>
        <v>2478944</v>
      </c>
      <c r="BI78" s="45">
        <v>323219.40000000002</v>
      </c>
      <c r="BJ78" s="45">
        <v>1654385.8</v>
      </c>
      <c r="BK78" s="45">
        <v>137119.4</v>
      </c>
      <c r="BL78" s="17"/>
      <c r="BM78" s="45">
        <v>98912.6</v>
      </c>
      <c r="BN78" s="45">
        <v>2096.3000000000002</v>
      </c>
      <c r="BO78" s="45">
        <v>34196.6</v>
      </c>
      <c r="BP78" s="45">
        <v>275</v>
      </c>
      <c r="BQ78" s="45">
        <v>38556.199999999997</v>
      </c>
      <c r="BR78" s="45">
        <v>31957</v>
      </c>
      <c r="BS78" s="45"/>
      <c r="BT78" s="45">
        <v>1762</v>
      </c>
      <c r="BU78" s="45"/>
      <c r="BV78" s="45">
        <v>4540</v>
      </c>
      <c r="BW78" s="45"/>
      <c r="BX78" s="45">
        <v>300</v>
      </c>
      <c r="BY78" s="45">
        <v>82034</v>
      </c>
      <c r="BZ78" s="17"/>
      <c r="CA78" s="45">
        <v>15000</v>
      </c>
      <c r="CB78" s="45">
        <v>7159.8</v>
      </c>
      <c r="CC78" s="45">
        <v>37741.9</v>
      </c>
      <c r="CD78" s="45">
        <v>3538</v>
      </c>
      <c r="CE78" s="45">
        <v>2910.9</v>
      </c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45">
        <v>3239.1</v>
      </c>
      <c r="DC78" s="45"/>
      <c r="DD78" s="45"/>
      <c r="DE78" s="17"/>
      <c r="DF78" s="17"/>
      <c r="DG78" s="17"/>
      <c r="DH78" s="17"/>
      <c r="DI78" s="17"/>
      <c r="DJ78" s="16">
        <f>'2021-2022 mjcc'!K82</f>
        <v>2556524.7564200955</v>
      </c>
      <c r="DK78" s="29">
        <f t="shared" si="83"/>
        <v>2556524.7999999998</v>
      </c>
      <c r="DL78" s="45">
        <v>337217.6</v>
      </c>
      <c r="DM78" s="45">
        <v>1656448</v>
      </c>
      <c r="DN78" s="45">
        <v>141985.70000000001</v>
      </c>
      <c r="DO78" s="17"/>
      <c r="DP78" s="45">
        <v>120221.9</v>
      </c>
      <c r="DQ78" s="45">
        <v>2340.4</v>
      </c>
      <c r="DR78" s="45">
        <v>34631.800000000003</v>
      </c>
      <c r="DS78" s="45">
        <v>275</v>
      </c>
      <c r="DT78" s="45">
        <v>39756.199999999997</v>
      </c>
      <c r="DU78" s="45">
        <v>31957</v>
      </c>
      <c r="DV78" s="45"/>
      <c r="DW78" s="45">
        <v>1762</v>
      </c>
      <c r="DX78" s="45"/>
      <c r="DY78" s="45">
        <v>4390</v>
      </c>
      <c r="DZ78" s="45"/>
      <c r="EA78" s="45">
        <v>1000</v>
      </c>
      <c r="EB78" s="45">
        <v>107216</v>
      </c>
      <c r="EC78" s="17"/>
      <c r="ED78" s="45">
        <v>15000</v>
      </c>
      <c r="EE78" s="45">
        <v>7239.8</v>
      </c>
      <c r="EF78" s="45">
        <v>37729.9</v>
      </c>
      <c r="EG78" s="45">
        <v>3538.1</v>
      </c>
      <c r="EH78" s="45">
        <v>10576.3</v>
      </c>
      <c r="EI78" s="17"/>
      <c r="EJ78" s="17"/>
      <c r="EK78" s="17"/>
      <c r="EL78" s="17"/>
      <c r="EM78" s="17"/>
      <c r="EN78" s="17"/>
      <c r="EO78" s="17"/>
      <c r="EP78" s="17"/>
      <c r="EQ78" s="17"/>
      <c r="ER78" s="17"/>
      <c r="ES78" s="17"/>
      <c r="ET78" s="17"/>
      <c r="EU78" s="17"/>
      <c r="EV78" s="17"/>
      <c r="EW78" s="17"/>
      <c r="EX78" s="17"/>
      <c r="EY78" s="17"/>
      <c r="EZ78" s="17"/>
      <c r="FA78" s="17"/>
      <c r="FB78" s="17"/>
      <c r="FC78" s="17"/>
      <c r="FD78" s="17"/>
      <c r="FE78" s="45">
        <v>3239.1</v>
      </c>
      <c r="FF78" s="45"/>
      <c r="FG78" s="45"/>
      <c r="FH78" s="17"/>
      <c r="FI78" s="17"/>
      <c r="FJ78" s="17"/>
      <c r="FK78" s="17"/>
      <c r="FL78" s="17"/>
      <c r="FM78" s="16">
        <f>'2021-2022 mjcc'!L82</f>
        <v>2569990.6371560954</v>
      </c>
      <c r="FN78" s="29">
        <f t="shared" si="84"/>
        <v>2569990.6999999997</v>
      </c>
      <c r="FO78" s="45">
        <v>335499.8</v>
      </c>
      <c r="FP78" s="45">
        <v>1670371.8</v>
      </c>
      <c r="FQ78" s="45">
        <v>143245.6</v>
      </c>
      <c r="FR78" s="17"/>
      <c r="FS78" s="45">
        <v>120221.9</v>
      </c>
      <c r="FT78" s="45">
        <v>2340.4</v>
      </c>
      <c r="FU78" s="45">
        <v>34631.800000000003</v>
      </c>
      <c r="FV78" s="45">
        <v>275</v>
      </c>
      <c r="FW78" s="45">
        <v>39756.199999999997</v>
      </c>
      <c r="FX78" s="45">
        <v>31957</v>
      </c>
      <c r="FY78" s="45"/>
      <c r="FZ78" s="45">
        <v>1762</v>
      </c>
      <c r="GA78" s="45"/>
      <c r="GB78" s="45">
        <v>4390</v>
      </c>
      <c r="GC78" s="45"/>
      <c r="GD78" s="45">
        <v>1000</v>
      </c>
      <c r="GE78" s="45">
        <v>107216</v>
      </c>
      <c r="GF78" s="17"/>
      <c r="GG78" s="45">
        <v>15000</v>
      </c>
      <c r="GH78" s="45">
        <v>7239.8</v>
      </c>
      <c r="GI78" s="45">
        <v>37729.9</v>
      </c>
      <c r="GJ78" s="45">
        <v>3538.1</v>
      </c>
      <c r="GK78" s="45">
        <v>10576.3</v>
      </c>
      <c r="GL78" s="17"/>
      <c r="GM78" s="17"/>
      <c r="GN78" s="17"/>
      <c r="GO78" s="17"/>
      <c r="GP78" s="17"/>
      <c r="GQ78" s="17"/>
      <c r="GR78" s="17"/>
      <c r="GS78" s="17"/>
      <c r="GT78" s="17"/>
      <c r="GU78" s="17"/>
      <c r="GV78" s="17"/>
      <c r="GW78" s="17"/>
      <c r="GX78" s="17"/>
      <c r="GY78" s="17"/>
      <c r="GZ78" s="17"/>
      <c r="HA78" s="17"/>
      <c r="HB78" s="17"/>
      <c r="HC78" s="17"/>
      <c r="HD78" s="17"/>
      <c r="HE78" s="17"/>
      <c r="HF78" s="17"/>
      <c r="HG78" s="17"/>
      <c r="HH78" s="45">
        <v>3239.1</v>
      </c>
      <c r="HI78" s="45"/>
      <c r="HJ78" s="45"/>
      <c r="HK78" s="17"/>
      <c r="HL78" s="17"/>
      <c r="HM78" s="17"/>
      <c r="HN78" s="17"/>
      <c r="HO78" s="17"/>
      <c r="HP78" s="16">
        <f>'2021-2022 mjcc'!M82</f>
        <v>2551234.5371560953</v>
      </c>
      <c r="HQ78" s="16">
        <f t="shared" si="85"/>
        <v>2551234.5999999996</v>
      </c>
      <c r="HR78" s="45">
        <v>337687.4</v>
      </c>
      <c r="HS78" s="45">
        <v>1682393.8</v>
      </c>
      <c r="HT78" s="45">
        <v>144279.9</v>
      </c>
      <c r="HU78" s="17"/>
      <c r="HV78" s="45">
        <v>120221.9</v>
      </c>
      <c r="HW78" s="45">
        <v>2340.4</v>
      </c>
      <c r="HX78" s="45">
        <v>34631.800000000003</v>
      </c>
      <c r="HY78" s="45">
        <v>275</v>
      </c>
      <c r="HZ78" s="45">
        <v>39756.199999999997</v>
      </c>
      <c r="IA78" s="45">
        <v>31957</v>
      </c>
      <c r="IB78" s="45"/>
      <c r="IC78" s="45">
        <v>1762</v>
      </c>
      <c r="ID78" s="45"/>
      <c r="IE78" s="45">
        <v>4390</v>
      </c>
      <c r="IF78" s="45"/>
      <c r="IG78" s="45">
        <v>1000</v>
      </c>
      <c r="IH78" s="45">
        <v>73216</v>
      </c>
      <c r="II78" s="17"/>
      <c r="IJ78" s="45">
        <v>15000</v>
      </c>
      <c r="IK78" s="45">
        <v>7239.8</v>
      </c>
      <c r="IL78" s="45">
        <v>37729.9</v>
      </c>
      <c r="IM78" s="45">
        <v>3538.1</v>
      </c>
      <c r="IN78" s="45">
        <v>10576.3</v>
      </c>
      <c r="IO78" s="17"/>
      <c r="IP78" s="17"/>
      <c r="IQ78" s="17"/>
      <c r="IR78" s="17"/>
      <c r="IS78" s="17"/>
      <c r="IT78" s="17"/>
      <c r="IU78" s="17"/>
      <c r="IV78" s="17"/>
      <c r="IW78" s="17"/>
      <c r="IX78" s="17"/>
      <c r="IY78" s="17"/>
      <c r="IZ78" s="17"/>
      <c r="JA78" s="17"/>
      <c r="JB78" s="17"/>
      <c r="JC78" s="17"/>
      <c r="JD78" s="17"/>
      <c r="JE78" s="17"/>
      <c r="JF78" s="17"/>
      <c r="JG78" s="17"/>
      <c r="JH78" s="17"/>
      <c r="JI78" s="17"/>
      <c r="JJ78" s="17"/>
      <c r="JK78" s="45">
        <v>3239.1</v>
      </c>
      <c r="JL78" s="45"/>
      <c r="JM78" s="45"/>
      <c r="JN78" s="17"/>
      <c r="JO78" s="17"/>
      <c r="JP78" s="17"/>
      <c r="JQ78" s="17"/>
      <c r="JR78" s="17"/>
    </row>
    <row r="79" spans="1:278">
      <c r="A79" s="42"/>
      <c r="B79" s="42" t="str">
        <f>'2021-2022 mjcc'!E83</f>
        <v xml:space="preserve"> 11003</v>
      </c>
      <c r="C79" s="28" t="str">
        <f>'2021-2022 mjcc'!F83</f>
        <v xml:space="preserve"> Հանրային իրազեկման միջոցառումների իրականացում</v>
      </c>
      <c r="D79" s="28">
        <f>'2021-2022 mjcc'!H83</f>
        <v>10104</v>
      </c>
      <c r="E79" s="28">
        <f t="shared" si="75"/>
        <v>10104</v>
      </c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45">
        <v>10104</v>
      </c>
      <c r="T79" s="45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6">
        <f>'2021-2022 mjcc'!J83</f>
        <v>21327.4</v>
      </c>
      <c r="BH79" s="16">
        <f t="shared" si="82"/>
        <v>21327.4</v>
      </c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45">
        <v>21327.4</v>
      </c>
      <c r="BW79" s="45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6">
        <f>'2021-2022 mjcc'!K83</f>
        <v>21327.4</v>
      </c>
      <c r="DK79" s="29">
        <f t="shared" si="83"/>
        <v>21327.4</v>
      </c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17"/>
      <c r="DX79" s="17"/>
      <c r="DY79" s="45">
        <v>21327.4</v>
      </c>
      <c r="DZ79" s="45"/>
      <c r="EA79" s="17"/>
      <c r="EB79" s="17"/>
      <c r="EC79" s="17"/>
      <c r="ED79" s="17"/>
      <c r="EE79" s="17"/>
      <c r="EF79" s="17"/>
      <c r="EG79" s="17"/>
      <c r="EH79" s="17"/>
      <c r="EI79" s="17"/>
      <c r="EJ79" s="17"/>
      <c r="EK79" s="17"/>
      <c r="EL79" s="17"/>
      <c r="EM79" s="17"/>
      <c r="EN79" s="17"/>
      <c r="EO79" s="17"/>
      <c r="EP79" s="17"/>
      <c r="EQ79" s="17"/>
      <c r="ER79" s="17"/>
      <c r="ES79" s="17"/>
      <c r="ET79" s="17"/>
      <c r="EU79" s="17"/>
      <c r="EV79" s="17"/>
      <c r="EW79" s="17"/>
      <c r="EX79" s="17"/>
      <c r="EY79" s="17"/>
      <c r="EZ79" s="17"/>
      <c r="FA79" s="17"/>
      <c r="FB79" s="17"/>
      <c r="FC79" s="17"/>
      <c r="FD79" s="17"/>
      <c r="FE79" s="17"/>
      <c r="FF79" s="17"/>
      <c r="FG79" s="17"/>
      <c r="FH79" s="17"/>
      <c r="FI79" s="17"/>
      <c r="FJ79" s="17"/>
      <c r="FK79" s="17"/>
      <c r="FL79" s="17"/>
      <c r="FM79" s="16">
        <f>'2021-2022 mjcc'!L83</f>
        <v>21327.4</v>
      </c>
      <c r="FN79" s="29">
        <f t="shared" si="84"/>
        <v>21327.4</v>
      </c>
      <c r="FO79" s="17"/>
      <c r="FP79" s="17"/>
      <c r="FQ79" s="17"/>
      <c r="FR79" s="17"/>
      <c r="FS79" s="17"/>
      <c r="FT79" s="17"/>
      <c r="FU79" s="17"/>
      <c r="FV79" s="17"/>
      <c r="FW79" s="17"/>
      <c r="FX79" s="17"/>
      <c r="FY79" s="17"/>
      <c r="FZ79" s="17"/>
      <c r="GA79" s="17"/>
      <c r="GB79" s="45">
        <v>21327.4</v>
      </c>
      <c r="GC79" s="45"/>
      <c r="GD79" s="17"/>
      <c r="GE79" s="17"/>
      <c r="GF79" s="17"/>
      <c r="GG79" s="17"/>
      <c r="GH79" s="17"/>
      <c r="GI79" s="17"/>
      <c r="GJ79" s="17"/>
      <c r="GK79" s="17"/>
      <c r="GL79" s="17"/>
      <c r="GM79" s="17"/>
      <c r="GN79" s="17"/>
      <c r="GO79" s="17"/>
      <c r="GP79" s="17"/>
      <c r="GQ79" s="17"/>
      <c r="GR79" s="17"/>
      <c r="GS79" s="17"/>
      <c r="GT79" s="17"/>
      <c r="GU79" s="17"/>
      <c r="GV79" s="17"/>
      <c r="GW79" s="17"/>
      <c r="GX79" s="17"/>
      <c r="GY79" s="17"/>
      <c r="GZ79" s="17"/>
      <c r="HA79" s="17"/>
      <c r="HB79" s="17"/>
      <c r="HC79" s="17"/>
      <c r="HD79" s="17"/>
      <c r="HE79" s="17"/>
      <c r="HF79" s="17"/>
      <c r="HG79" s="17"/>
      <c r="HH79" s="17"/>
      <c r="HI79" s="17"/>
      <c r="HJ79" s="17"/>
      <c r="HK79" s="17"/>
      <c r="HL79" s="17"/>
      <c r="HM79" s="17"/>
      <c r="HN79" s="17"/>
      <c r="HO79" s="17"/>
      <c r="HP79" s="16">
        <f>'2021-2022 mjcc'!M83</f>
        <v>21327.4</v>
      </c>
      <c r="HQ79" s="16">
        <f t="shared" si="85"/>
        <v>21327.4</v>
      </c>
      <c r="HR79" s="17"/>
      <c r="HS79" s="17"/>
      <c r="HT79" s="17"/>
      <c r="HU79" s="17"/>
      <c r="HV79" s="17"/>
      <c r="HW79" s="17"/>
      <c r="HX79" s="17"/>
      <c r="HY79" s="17"/>
      <c r="HZ79" s="17"/>
      <c r="IA79" s="17"/>
      <c r="IB79" s="17"/>
      <c r="IC79" s="17"/>
      <c r="ID79" s="17"/>
      <c r="IE79" s="45">
        <v>21327.4</v>
      </c>
      <c r="IF79" s="45"/>
      <c r="IG79" s="17"/>
      <c r="IH79" s="17"/>
      <c r="II79" s="17"/>
      <c r="IJ79" s="17"/>
      <c r="IK79" s="17"/>
      <c r="IL79" s="17"/>
      <c r="IM79" s="17"/>
      <c r="IN79" s="17"/>
      <c r="IO79" s="17"/>
      <c r="IP79" s="17"/>
      <c r="IQ79" s="17"/>
      <c r="IR79" s="17"/>
      <c r="IS79" s="17"/>
      <c r="IT79" s="17"/>
      <c r="IU79" s="17"/>
      <c r="IV79" s="17"/>
      <c r="IW79" s="17"/>
      <c r="IX79" s="17"/>
      <c r="IY79" s="17"/>
      <c r="IZ79" s="17"/>
      <c r="JA79" s="17"/>
      <c r="JB79" s="17"/>
      <c r="JC79" s="17"/>
      <c r="JD79" s="17"/>
      <c r="JE79" s="17"/>
      <c r="JF79" s="17"/>
      <c r="JG79" s="17"/>
      <c r="JH79" s="17"/>
      <c r="JI79" s="17"/>
      <c r="JJ79" s="17"/>
      <c r="JK79" s="17"/>
      <c r="JL79" s="17"/>
      <c r="JM79" s="17"/>
      <c r="JN79" s="17"/>
      <c r="JO79" s="17"/>
      <c r="JP79" s="17"/>
      <c r="JQ79" s="17"/>
      <c r="JR79" s="17"/>
    </row>
    <row r="80" spans="1:278" ht="38.25">
      <c r="A80" s="42"/>
      <c r="B80" s="42" t="str">
        <f>'2021-2022 mjcc'!E84</f>
        <v xml:space="preserve"> 11004</v>
      </c>
      <c r="C80" s="28" t="str">
        <f>'2021-2022 mjcc'!F84</f>
        <v xml:space="preserve"> Սոցիալական պաշտպանության ոլորտի տեղեկատվական համակարգի սպասարկման (կատարելագործման)՝ շահագործման և տեղեկատվության տրամադրման ծառայություններ</v>
      </c>
      <c r="D80" s="28">
        <f>'2021-2022 mjcc'!H84</f>
        <v>314044.3</v>
      </c>
      <c r="E80" s="28">
        <f t="shared" si="75"/>
        <v>314044.3</v>
      </c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45">
        <v>314044.3</v>
      </c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6">
        <f>'2021-2022 mjcc'!J84</f>
        <v>315005.90000000002</v>
      </c>
      <c r="BH80" s="16">
        <f t="shared" si="82"/>
        <v>315005.90000000002</v>
      </c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45">
        <v>315005.90000000002</v>
      </c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6">
        <f>'2021-2022 mjcc'!K84</f>
        <v>386636.9</v>
      </c>
      <c r="DK80" s="29">
        <f t="shared" si="83"/>
        <v>386636.9</v>
      </c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  <c r="EE80" s="17"/>
      <c r="EF80" s="17"/>
      <c r="EG80" s="17"/>
      <c r="EH80" s="17"/>
      <c r="EI80" s="17"/>
      <c r="EJ80" s="17"/>
      <c r="EK80" s="17"/>
      <c r="EL80" s="17"/>
      <c r="EM80" s="17"/>
      <c r="EN80" s="17"/>
      <c r="EO80" s="17"/>
      <c r="EP80" s="17"/>
      <c r="EQ80" s="45">
        <v>386636.9</v>
      </c>
      <c r="ER80" s="17"/>
      <c r="ES80" s="17"/>
      <c r="ET80" s="17"/>
      <c r="EU80" s="17"/>
      <c r="EV80" s="17"/>
      <c r="EW80" s="17"/>
      <c r="EX80" s="17"/>
      <c r="EY80" s="17"/>
      <c r="EZ80" s="17"/>
      <c r="FA80" s="17"/>
      <c r="FB80" s="17"/>
      <c r="FC80" s="17"/>
      <c r="FD80" s="17"/>
      <c r="FE80" s="17"/>
      <c r="FF80" s="17"/>
      <c r="FG80" s="17"/>
      <c r="FH80" s="17"/>
      <c r="FI80" s="17"/>
      <c r="FJ80" s="17"/>
      <c r="FK80" s="17"/>
      <c r="FL80" s="17"/>
      <c r="FM80" s="16">
        <f>'2021-2022 mjcc'!L84</f>
        <v>386636.9</v>
      </c>
      <c r="FN80" s="29">
        <f t="shared" si="84"/>
        <v>386636.9</v>
      </c>
      <c r="FO80" s="17"/>
      <c r="FP80" s="17"/>
      <c r="FQ80" s="17"/>
      <c r="FR80" s="17"/>
      <c r="FS80" s="17"/>
      <c r="FT80" s="17"/>
      <c r="FU80" s="17"/>
      <c r="FV80" s="17"/>
      <c r="FW80" s="17"/>
      <c r="FX80" s="17"/>
      <c r="FY80" s="17"/>
      <c r="FZ80" s="17"/>
      <c r="GA80" s="17"/>
      <c r="GB80" s="17"/>
      <c r="GC80" s="17"/>
      <c r="GD80" s="17"/>
      <c r="GE80" s="17"/>
      <c r="GF80" s="17"/>
      <c r="GG80" s="17"/>
      <c r="GH80" s="17"/>
      <c r="GI80" s="17"/>
      <c r="GJ80" s="17"/>
      <c r="GK80" s="17"/>
      <c r="GL80" s="17"/>
      <c r="GM80" s="17"/>
      <c r="GN80" s="17"/>
      <c r="GO80" s="17"/>
      <c r="GP80" s="17"/>
      <c r="GQ80" s="17"/>
      <c r="GR80" s="17"/>
      <c r="GS80" s="17"/>
      <c r="GT80" s="45">
        <v>386636.9</v>
      </c>
      <c r="GU80" s="17"/>
      <c r="GV80" s="17"/>
      <c r="GW80" s="17"/>
      <c r="GX80" s="17"/>
      <c r="GY80" s="17"/>
      <c r="GZ80" s="17"/>
      <c r="HA80" s="17"/>
      <c r="HB80" s="17"/>
      <c r="HC80" s="17"/>
      <c r="HD80" s="17"/>
      <c r="HE80" s="17"/>
      <c r="HF80" s="17"/>
      <c r="HG80" s="17"/>
      <c r="HH80" s="17"/>
      <c r="HI80" s="17"/>
      <c r="HJ80" s="17"/>
      <c r="HK80" s="17"/>
      <c r="HL80" s="17"/>
      <c r="HM80" s="17"/>
      <c r="HN80" s="17"/>
      <c r="HO80" s="17"/>
      <c r="HP80" s="16">
        <f>'2021-2022 mjcc'!M84</f>
        <v>386636.9</v>
      </c>
      <c r="HQ80" s="16">
        <f t="shared" si="85"/>
        <v>386636.9</v>
      </c>
      <c r="HR80" s="17"/>
      <c r="HS80" s="17"/>
      <c r="HT80" s="17"/>
      <c r="HU80" s="17"/>
      <c r="HV80" s="17"/>
      <c r="HW80" s="17"/>
      <c r="HX80" s="17"/>
      <c r="HY80" s="17"/>
      <c r="HZ80" s="17"/>
      <c r="IA80" s="17"/>
      <c r="IB80" s="17"/>
      <c r="IC80" s="17"/>
      <c r="ID80" s="17"/>
      <c r="IE80" s="17"/>
      <c r="IF80" s="17"/>
      <c r="IG80" s="17"/>
      <c r="IH80" s="17"/>
      <c r="II80" s="17"/>
      <c r="IJ80" s="17"/>
      <c r="IK80" s="17"/>
      <c r="IL80" s="17"/>
      <c r="IM80" s="17"/>
      <c r="IN80" s="17"/>
      <c r="IO80" s="17"/>
      <c r="IP80" s="17"/>
      <c r="IQ80" s="17"/>
      <c r="IR80" s="17"/>
      <c r="IS80" s="17"/>
      <c r="IT80" s="17"/>
      <c r="IU80" s="17"/>
      <c r="IV80" s="17"/>
      <c r="IW80" s="45">
        <v>386636.9</v>
      </c>
      <c r="IX80" s="17"/>
      <c r="IY80" s="17"/>
      <c r="IZ80" s="17"/>
      <c r="JA80" s="17"/>
      <c r="JB80" s="17"/>
      <c r="JC80" s="17"/>
      <c r="JD80" s="17"/>
      <c r="JE80" s="17"/>
      <c r="JF80" s="17"/>
      <c r="JG80" s="17"/>
      <c r="JH80" s="17"/>
      <c r="JI80" s="17"/>
      <c r="JJ80" s="17"/>
      <c r="JK80" s="17"/>
      <c r="JL80" s="17"/>
      <c r="JM80" s="17"/>
      <c r="JN80" s="17"/>
      <c r="JO80" s="17"/>
      <c r="JP80" s="17"/>
      <c r="JQ80" s="17"/>
      <c r="JR80" s="17"/>
    </row>
    <row r="81" spans="1:278">
      <c r="A81" s="52"/>
      <c r="B81" s="42">
        <f>'2021-2022 mjcc'!E85</f>
        <v>11007</v>
      </c>
      <c r="C81" s="28" t="str">
        <f>'2021-2022 mjcc'!F85</f>
        <v>Թեժ գծի ծառայություններ</v>
      </c>
      <c r="D81" s="28">
        <f>'2021-2022 mjcc'!H85</f>
        <v>0</v>
      </c>
      <c r="E81" s="28">
        <f t="shared" ref="E81:E82" si="86">SUM(F81:BF81)</f>
        <v>0</v>
      </c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4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16">
        <f>'2021-2022 mjcc'!J85</f>
        <v>0</v>
      </c>
      <c r="BH81" s="16">
        <f t="shared" ref="BH81:BH83" si="87">SUM(BI81:DI81)</f>
        <v>0</v>
      </c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  <c r="BZ81" s="53"/>
      <c r="CA81" s="53"/>
      <c r="CB81" s="53"/>
      <c r="CC81" s="53"/>
      <c r="CD81" s="53"/>
      <c r="CE81" s="53"/>
      <c r="CF81" s="53"/>
      <c r="CG81" s="53"/>
      <c r="CH81" s="53"/>
      <c r="CI81" s="53"/>
      <c r="CJ81" s="53"/>
      <c r="CK81" s="53"/>
      <c r="CL81" s="53"/>
      <c r="CM81" s="53"/>
      <c r="CN81" s="54"/>
      <c r="CO81" s="53"/>
      <c r="CP81" s="53"/>
      <c r="CQ81" s="53"/>
      <c r="CR81" s="53"/>
      <c r="CS81" s="53"/>
      <c r="CT81" s="53"/>
      <c r="CU81" s="53"/>
      <c r="CV81" s="53"/>
      <c r="CW81" s="53"/>
      <c r="CX81" s="53"/>
      <c r="CY81" s="53"/>
      <c r="CZ81" s="53"/>
      <c r="DA81" s="53"/>
      <c r="DB81" s="53"/>
      <c r="DC81" s="53"/>
      <c r="DD81" s="53"/>
      <c r="DE81" s="53"/>
      <c r="DF81" s="53"/>
      <c r="DG81" s="53"/>
      <c r="DH81" s="53"/>
      <c r="DI81" s="53"/>
      <c r="DJ81" s="16">
        <f>'2021-2022 mjcc'!K85</f>
        <v>9923.5</v>
      </c>
      <c r="DK81" s="29">
        <f t="shared" si="83"/>
        <v>9923.5</v>
      </c>
      <c r="DL81" s="53"/>
      <c r="DM81" s="53"/>
      <c r="DN81" s="53"/>
      <c r="DO81" s="53"/>
      <c r="DP81" s="53"/>
      <c r="DQ81" s="53"/>
      <c r="DR81" s="45"/>
      <c r="DS81" s="17"/>
      <c r="DT81" s="17"/>
      <c r="DU81" s="45"/>
      <c r="DV81" s="53"/>
      <c r="DW81" s="53"/>
      <c r="DX81" s="53"/>
      <c r="DY81" s="53"/>
      <c r="DZ81" s="53"/>
      <c r="EA81" s="53"/>
      <c r="EB81" s="53"/>
      <c r="EC81" s="53"/>
      <c r="ED81" s="53"/>
      <c r="EE81" s="53"/>
      <c r="EF81" s="53"/>
      <c r="EG81" s="53"/>
      <c r="EH81" s="53"/>
      <c r="EI81" s="53"/>
      <c r="EJ81" s="53"/>
      <c r="EK81" s="53"/>
      <c r="EL81" s="53"/>
      <c r="EM81" s="53"/>
      <c r="EN81" s="53"/>
      <c r="EO81" s="53"/>
      <c r="EP81" s="53"/>
      <c r="EQ81" s="54">
        <v>9923.5</v>
      </c>
      <c r="ER81" s="53"/>
      <c r="ES81" s="53"/>
      <c r="ET81" s="53"/>
      <c r="EU81" s="53"/>
      <c r="EV81" s="53"/>
      <c r="EW81" s="53"/>
      <c r="EX81" s="53"/>
      <c r="EY81" s="53"/>
      <c r="EZ81" s="53"/>
      <c r="FA81" s="53"/>
      <c r="FB81" s="53"/>
      <c r="FC81" s="53"/>
      <c r="FD81" s="53"/>
      <c r="FE81" s="53"/>
      <c r="FF81" s="53"/>
      <c r="FG81" s="53"/>
      <c r="FH81" s="53"/>
      <c r="FI81" s="53"/>
      <c r="FJ81" s="53"/>
      <c r="FK81" s="53"/>
      <c r="FL81" s="53"/>
      <c r="FM81" s="16">
        <f>'2021-2022 mjcc'!L85</f>
        <v>9923.5</v>
      </c>
      <c r="FN81" s="29">
        <f t="shared" si="84"/>
        <v>9923.5</v>
      </c>
      <c r="FO81" s="53"/>
      <c r="FP81" s="53"/>
      <c r="FQ81" s="53"/>
      <c r="FR81" s="53"/>
      <c r="FS81" s="53"/>
      <c r="FT81" s="53"/>
      <c r="FU81" s="45"/>
      <c r="FV81" s="17"/>
      <c r="FW81" s="17"/>
      <c r="FX81" s="45"/>
      <c r="FY81" s="53"/>
      <c r="FZ81" s="53"/>
      <c r="GA81" s="53"/>
      <c r="GB81" s="53"/>
      <c r="GC81" s="53"/>
      <c r="GD81" s="53"/>
      <c r="GE81" s="53"/>
      <c r="GF81" s="53"/>
      <c r="GG81" s="53"/>
      <c r="GH81" s="53"/>
      <c r="GI81" s="53"/>
      <c r="GJ81" s="53"/>
      <c r="GK81" s="53"/>
      <c r="GL81" s="53"/>
      <c r="GM81" s="53"/>
      <c r="GN81" s="53"/>
      <c r="GO81" s="53"/>
      <c r="GP81" s="53"/>
      <c r="GQ81" s="53"/>
      <c r="GR81" s="53"/>
      <c r="GS81" s="53"/>
      <c r="GT81" s="54">
        <v>9923.5</v>
      </c>
      <c r="GU81" s="53"/>
      <c r="GV81" s="53"/>
      <c r="GW81" s="53"/>
      <c r="GX81" s="53"/>
      <c r="GY81" s="53"/>
      <c r="GZ81" s="53"/>
      <c r="HA81" s="53"/>
      <c r="HB81" s="53"/>
      <c r="HC81" s="53"/>
      <c r="HD81" s="53"/>
      <c r="HE81" s="53"/>
      <c r="HF81" s="53"/>
      <c r="HG81" s="53"/>
      <c r="HH81" s="53"/>
      <c r="HI81" s="53"/>
      <c r="HJ81" s="53"/>
      <c r="HK81" s="53"/>
      <c r="HL81" s="53"/>
      <c r="HM81" s="53"/>
      <c r="HN81" s="53"/>
      <c r="HO81" s="53"/>
      <c r="HP81" s="16">
        <f>'2021-2022 mjcc'!M85</f>
        <v>9923.5</v>
      </c>
      <c r="HQ81" s="16">
        <f t="shared" ref="HQ81:HQ82" si="88">SUM(HR81:JR81)</f>
        <v>9923.5</v>
      </c>
      <c r="HR81" s="53"/>
      <c r="HS81" s="53"/>
      <c r="HT81" s="53"/>
      <c r="HU81" s="53"/>
      <c r="HV81" s="53"/>
      <c r="HW81" s="53"/>
      <c r="HX81" s="45"/>
      <c r="HY81" s="17"/>
      <c r="HZ81" s="17"/>
      <c r="IA81" s="45"/>
      <c r="IB81" s="53"/>
      <c r="IC81" s="53"/>
      <c r="ID81" s="53"/>
      <c r="IE81" s="53"/>
      <c r="IF81" s="53"/>
      <c r="IG81" s="53"/>
      <c r="IH81" s="53"/>
      <c r="II81" s="53"/>
      <c r="IJ81" s="53"/>
      <c r="IK81" s="53"/>
      <c r="IL81" s="53"/>
      <c r="IM81" s="53"/>
      <c r="IN81" s="53"/>
      <c r="IO81" s="53"/>
      <c r="IP81" s="53"/>
      <c r="IQ81" s="53"/>
      <c r="IR81" s="53"/>
      <c r="IS81" s="53"/>
      <c r="IT81" s="53"/>
      <c r="IU81" s="53"/>
      <c r="IV81" s="53"/>
      <c r="IW81" s="54">
        <v>9923.5</v>
      </c>
      <c r="IX81" s="53"/>
      <c r="IY81" s="53"/>
      <c r="IZ81" s="53"/>
      <c r="JA81" s="53"/>
      <c r="JB81" s="53"/>
      <c r="JC81" s="53"/>
      <c r="JD81" s="53"/>
      <c r="JE81" s="53"/>
      <c r="JF81" s="53"/>
      <c r="JG81" s="53"/>
      <c r="JH81" s="53"/>
      <c r="JI81" s="53"/>
      <c r="JJ81" s="53"/>
      <c r="JK81" s="53"/>
      <c r="JL81" s="53"/>
      <c r="JM81" s="53"/>
      <c r="JN81" s="53"/>
      <c r="JO81" s="53"/>
      <c r="JP81" s="53"/>
      <c r="JQ81" s="53"/>
      <c r="JR81" s="53"/>
    </row>
    <row r="82" spans="1:278" ht="38.25">
      <c r="A82" s="52"/>
      <c r="B82" s="42" t="str">
        <f>'2021-2022 mjcc'!E86</f>
        <v xml:space="preserve"> 11005</v>
      </c>
      <c r="C82" s="28" t="str">
        <f>'2021-2022 mjcc'!F86</f>
        <v xml:space="preserve"> Համայնքային ենթակայության սոցիալական ծառայությունների կողմից սոցիալական աջակցության քաղաքականության իրականացման ապահովում</v>
      </c>
      <c r="D82" s="28">
        <f>'2021-2022 mjcc'!H86</f>
        <v>0</v>
      </c>
      <c r="E82" s="28">
        <f t="shared" si="86"/>
        <v>0</v>
      </c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4"/>
      <c r="AL82" s="53"/>
      <c r="AM82" s="53"/>
      <c r="AN82" s="53"/>
      <c r="AO82" s="53"/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16">
        <f>'2021-2022 mjcc'!J86</f>
        <v>0</v>
      </c>
      <c r="BH82" s="16">
        <f t="shared" si="87"/>
        <v>0</v>
      </c>
      <c r="BI82" s="53"/>
      <c r="BJ82" s="53"/>
      <c r="BK82" s="53"/>
      <c r="BL82" s="53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  <c r="BX82" s="53"/>
      <c r="BY82" s="53"/>
      <c r="BZ82" s="53"/>
      <c r="CA82" s="53"/>
      <c r="CB82" s="53"/>
      <c r="CC82" s="53"/>
      <c r="CD82" s="53"/>
      <c r="CE82" s="53"/>
      <c r="CF82" s="53"/>
      <c r="CG82" s="53"/>
      <c r="CH82" s="53"/>
      <c r="CI82" s="53"/>
      <c r="CJ82" s="53"/>
      <c r="CK82" s="53"/>
      <c r="CL82" s="53"/>
      <c r="CM82" s="53"/>
      <c r="CN82" s="54"/>
      <c r="CO82" s="53"/>
      <c r="CP82" s="53"/>
      <c r="CQ82" s="53"/>
      <c r="CR82" s="53"/>
      <c r="CS82" s="53"/>
      <c r="CT82" s="53"/>
      <c r="CU82" s="53"/>
      <c r="CV82" s="53"/>
      <c r="CW82" s="53"/>
      <c r="CX82" s="53"/>
      <c r="CY82" s="53"/>
      <c r="CZ82" s="53"/>
      <c r="DA82" s="53"/>
      <c r="DB82" s="53"/>
      <c r="DC82" s="53"/>
      <c r="DD82" s="53"/>
      <c r="DE82" s="53"/>
      <c r="DF82" s="53"/>
      <c r="DG82" s="53"/>
      <c r="DH82" s="53"/>
      <c r="DI82" s="53"/>
      <c r="DJ82" s="16">
        <f>'2021-2022 mjcc'!K86</f>
        <v>820564.1</v>
      </c>
      <c r="DK82" s="29">
        <f t="shared" si="83"/>
        <v>820564.1</v>
      </c>
      <c r="DL82" s="53"/>
      <c r="DM82" s="53"/>
      <c r="DN82" s="53"/>
      <c r="DO82" s="53"/>
      <c r="DP82" s="53"/>
      <c r="DQ82" s="53"/>
      <c r="DR82" s="45"/>
      <c r="DS82" s="17"/>
      <c r="DT82" s="17"/>
      <c r="DU82" s="45"/>
      <c r="DV82" s="53"/>
      <c r="DW82" s="53"/>
      <c r="DX82" s="53"/>
      <c r="DY82" s="53"/>
      <c r="DZ82" s="53"/>
      <c r="EA82" s="53"/>
      <c r="EB82" s="53"/>
      <c r="EC82" s="53"/>
      <c r="ED82" s="53"/>
      <c r="EE82" s="53"/>
      <c r="EF82" s="53"/>
      <c r="EG82" s="53"/>
      <c r="EH82" s="53"/>
      <c r="EI82" s="53"/>
      <c r="EJ82" s="53"/>
      <c r="EK82" s="53"/>
      <c r="EL82" s="53"/>
      <c r="EM82" s="53"/>
      <c r="EN82" s="53"/>
      <c r="EO82" s="53"/>
      <c r="EP82" s="53"/>
      <c r="EQ82" s="54"/>
      <c r="ER82" s="53"/>
      <c r="ES82" s="53"/>
      <c r="ET82" s="53"/>
      <c r="EU82" s="53"/>
      <c r="EV82" s="53"/>
      <c r="EW82" s="53"/>
      <c r="EX82" s="53"/>
      <c r="EY82" s="53"/>
      <c r="EZ82" s="53"/>
      <c r="FA82" s="53"/>
      <c r="FB82" s="53">
        <v>820564.1</v>
      </c>
      <c r="FC82" s="53"/>
      <c r="FD82" s="53"/>
      <c r="FE82" s="53"/>
      <c r="FF82" s="53"/>
      <c r="FG82" s="53"/>
      <c r="FH82" s="53"/>
      <c r="FI82" s="53"/>
      <c r="FJ82" s="53"/>
      <c r="FK82" s="53"/>
      <c r="FL82" s="53"/>
      <c r="FM82" s="16">
        <f>'2021-2022 mjcc'!L86</f>
        <v>820564.1</v>
      </c>
      <c r="FN82" s="29">
        <f t="shared" si="84"/>
        <v>820564.1</v>
      </c>
      <c r="FO82" s="53"/>
      <c r="FP82" s="53"/>
      <c r="FQ82" s="53"/>
      <c r="FR82" s="53"/>
      <c r="FS82" s="53"/>
      <c r="FT82" s="53"/>
      <c r="FU82" s="45"/>
      <c r="FV82" s="17"/>
      <c r="FW82" s="17"/>
      <c r="FX82" s="45"/>
      <c r="FY82" s="53"/>
      <c r="FZ82" s="53"/>
      <c r="GA82" s="53"/>
      <c r="GB82" s="53"/>
      <c r="GC82" s="53"/>
      <c r="GD82" s="53"/>
      <c r="GE82" s="53"/>
      <c r="GF82" s="53"/>
      <c r="GG82" s="53"/>
      <c r="GH82" s="53"/>
      <c r="GI82" s="53"/>
      <c r="GJ82" s="53"/>
      <c r="GK82" s="53"/>
      <c r="GL82" s="53"/>
      <c r="GM82" s="53"/>
      <c r="GN82" s="53"/>
      <c r="GO82" s="53"/>
      <c r="GP82" s="53"/>
      <c r="GQ82" s="53"/>
      <c r="GR82" s="53"/>
      <c r="GS82" s="53"/>
      <c r="GT82" s="54"/>
      <c r="GU82" s="53"/>
      <c r="GV82" s="53"/>
      <c r="GW82" s="53"/>
      <c r="GX82" s="53"/>
      <c r="GY82" s="53"/>
      <c r="GZ82" s="53"/>
      <c r="HA82" s="53"/>
      <c r="HB82" s="53"/>
      <c r="HC82" s="53"/>
      <c r="HD82" s="53"/>
      <c r="HE82" s="53">
        <v>820564.1</v>
      </c>
      <c r="HF82" s="53"/>
      <c r="HG82" s="53"/>
      <c r="HH82" s="53"/>
      <c r="HI82" s="53"/>
      <c r="HJ82" s="53"/>
      <c r="HK82" s="53"/>
      <c r="HL82" s="53"/>
      <c r="HM82" s="53"/>
      <c r="HN82" s="53"/>
      <c r="HO82" s="53"/>
      <c r="HP82" s="16">
        <f>'2021-2022 mjcc'!M86</f>
        <v>820564.1</v>
      </c>
      <c r="HQ82" s="16">
        <f t="shared" si="88"/>
        <v>820564.1</v>
      </c>
      <c r="HR82" s="53"/>
      <c r="HS82" s="53"/>
      <c r="HT82" s="53"/>
      <c r="HU82" s="53"/>
      <c r="HV82" s="53"/>
      <c r="HW82" s="53"/>
      <c r="HX82" s="45"/>
      <c r="HY82" s="17"/>
      <c r="HZ82" s="17"/>
      <c r="IA82" s="45"/>
      <c r="IB82" s="53"/>
      <c r="IC82" s="53"/>
      <c r="ID82" s="53"/>
      <c r="IE82" s="53"/>
      <c r="IF82" s="53"/>
      <c r="IG82" s="53"/>
      <c r="IH82" s="53"/>
      <c r="II82" s="53"/>
      <c r="IJ82" s="53"/>
      <c r="IK82" s="53"/>
      <c r="IL82" s="53"/>
      <c r="IM82" s="53"/>
      <c r="IN82" s="53"/>
      <c r="IO82" s="53"/>
      <c r="IP82" s="53"/>
      <c r="IQ82" s="53"/>
      <c r="IR82" s="53"/>
      <c r="IS82" s="53"/>
      <c r="IT82" s="53"/>
      <c r="IU82" s="53"/>
      <c r="IV82" s="53"/>
      <c r="IW82" s="54"/>
      <c r="IX82" s="53"/>
      <c r="IY82" s="53"/>
      <c r="IZ82" s="53"/>
      <c r="JA82" s="53"/>
      <c r="JB82" s="53"/>
      <c r="JC82" s="53"/>
      <c r="JD82" s="53"/>
      <c r="JE82" s="53"/>
      <c r="JF82" s="53"/>
      <c r="JG82" s="53"/>
      <c r="JH82" s="53">
        <v>820564.1</v>
      </c>
      <c r="JI82" s="53"/>
      <c r="JJ82" s="53"/>
      <c r="JK82" s="53"/>
      <c r="JL82" s="53"/>
      <c r="JM82" s="53"/>
      <c r="JN82" s="53"/>
      <c r="JO82" s="53"/>
      <c r="JP82" s="53"/>
      <c r="JQ82" s="53"/>
      <c r="JR82" s="53"/>
    </row>
    <row r="83" spans="1:278" ht="25.5">
      <c r="A83" s="52"/>
      <c r="B83" s="42" t="str">
        <f>'2021-2022 mjcc'!E87</f>
        <v xml:space="preserve"> 11006</v>
      </c>
      <c r="C83" s="28" t="str">
        <f>'2021-2022 mjcc'!F87</f>
        <v>Համալիր սոցիալական աջակցության տարածքային կենտրոնների աշխատողների աջակցության ծախսերի փոխհատուցում</v>
      </c>
      <c r="D83" s="28">
        <f>'2021-2022 mjcc'!H87</f>
        <v>0</v>
      </c>
      <c r="E83" s="28">
        <f t="shared" ref="E83" si="89">SUM(F83:BF83)</f>
        <v>0</v>
      </c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4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16">
        <f>'2021-2022 mjcc'!J87</f>
        <v>0</v>
      </c>
      <c r="BH83" s="16">
        <f t="shared" si="87"/>
        <v>0</v>
      </c>
      <c r="BI83" s="53"/>
      <c r="BJ83" s="53"/>
      <c r="BK83" s="53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  <c r="BZ83" s="53"/>
      <c r="CA83" s="53"/>
      <c r="CB83" s="53"/>
      <c r="CC83" s="53"/>
      <c r="CD83" s="53"/>
      <c r="CE83" s="53"/>
      <c r="CF83" s="53"/>
      <c r="CG83" s="53"/>
      <c r="CH83" s="53"/>
      <c r="CI83" s="53"/>
      <c r="CJ83" s="53"/>
      <c r="CK83" s="53"/>
      <c r="CL83" s="53"/>
      <c r="CM83" s="53"/>
      <c r="CN83" s="54"/>
      <c r="CO83" s="53"/>
      <c r="CP83" s="53"/>
      <c r="CQ83" s="53"/>
      <c r="CR83" s="53"/>
      <c r="CS83" s="53"/>
      <c r="CT83" s="53"/>
      <c r="CU83" s="53"/>
      <c r="CV83" s="53"/>
      <c r="CW83" s="53"/>
      <c r="CX83" s="53"/>
      <c r="CY83" s="53"/>
      <c r="CZ83" s="53"/>
      <c r="DA83" s="53"/>
      <c r="DB83" s="53"/>
      <c r="DC83" s="53"/>
      <c r="DD83" s="53"/>
      <c r="DE83" s="53"/>
      <c r="DF83" s="53"/>
      <c r="DG83" s="53"/>
      <c r="DH83" s="53"/>
      <c r="DI83" s="53"/>
      <c r="DJ83" s="16">
        <f>'2021-2022 mjcc'!K87</f>
        <v>130763</v>
      </c>
      <c r="DK83" s="29">
        <f t="shared" ref="DK83" si="90">SUM(DL83:FL83)</f>
        <v>130763</v>
      </c>
      <c r="DL83" s="53"/>
      <c r="DM83" s="53"/>
      <c r="DN83" s="53"/>
      <c r="DO83" s="53"/>
      <c r="DP83" s="53"/>
      <c r="DQ83" s="53"/>
      <c r="DR83" s="45">
        <v>33680</v>
      </c>
      <c r="DS83" s="17"/>
      <c r="DT83" s="17"/>
      <c r="DU83" s="45">
        <v>97083</v>
      </c>
      <c r="DV83" s="53"/>
      <c r="DW83" s="53"/>
      <c r="DX83" s="53"/>
      <c r="DY83" s="53"/>
      <c r="DZ83" s="53"/>
      <c r="EA83" s="53"/>
      <c r="EB83" s="53"/>
      <c r="EC83" s="53"/>
      <c r="ED83" s="53"/>
      <c r="EE83" s="53"/>
      <c r="EF83" s="53"/>
      <c r="EG83" s="53"/>
      <c r="EH83" s="53"/>
      <c r="EI83" s="53"/>
      <c r="EJ83" s="53"/>
      <c r="EK83" s="53"/>
      <c r="EL83" s="53"/>
      <c r="EM83" s="53"/>
      <c r="EN83" s="53"/>
      <c r="EO83" s="53"/>
      <c r="EP83" s="53"/>
      <c r="EQ83" s="54"/>
      <c r="ER83" s="53"/>
      <c r="ES83" s="53"/>
      <c r="ET83" s="53"/>
      <c r="EU83" s="53"/>
      <c r="EV83" s="53"/>
      <c r="EW83" s="53"/>
      <c r="EX83" s="53"/>
      <c r="EY83" s="53"/>
      <c r="EZ83" s="53"/>
      <c r="FA83" s="53"/>
      <c r="FB83" s="53"/>
      <c r="FC83" s="53"/>
      <c r="FD83" s="53"/>
      <c r="FE83" s="53"/>
      <c r="FF83" s="53"/>
      <c r="FG83" s="53"/>
      <c r="FH83" s="53"/>
      <c r="FI83" s="53"/>
      <c r="FJ83" s="53"/>
      <c r="FK83" s="53"/>
      <c r="FL83" s="53"/>
      <c r="FM83" s="16">
        <f>'2021-2022 mjcc'!L87</f>
        <v>130763</v>
      </c>
      <c r="FN83" s="29">
        <f t="shared" ref="FN83" si="91">SUM(FO83:HO83)</f>
        <v>130763</v>
      </c>
      <c r="FO83" s="53"/>
      <c r="FP83" s="53"/>
      <c r="FQ83" s="53"/>
      <c r="FR83" s="53"/>
      <c r="FS83" s="53"/>
      <c r="FT83" s="53"/>
      <c r="FU83" s="45">
        <v>33680</v>
      </c>
      <c r="FV83" s="17"/>
      <c r="FW83" s="17"/>
      <c r="FX83" s="45">
        <v>97083</v>
      </c>
      <c r="FY83" s="53"/>
      <c r="FZ83" s="53"/>
      <c r="GA83" s="53"/>
      <c r="GB83" s="53"/>
      <c r="GC83" s="53"/>
      <c r="GD83" s="53"/>
      <c r="GE83" s="53"/>
      <c r="GF83" s="53"/>
      <c r="GG83" s="53"/>
      <c r="GH83" s="53"/>
      <c r="GI83" s="53"/>
      <c r="GJ83" s="53"/>
      <c r="GK83" s="53"/>
      <c r="GL83" s="53"/>
      <c r="GM83" s="53"/>
      <c r="GN83" s="53"/>
      <c r="GO83" s="53"/>
      <c r="GP83" s="53"/>
      <c r="GQ83" s="53"/>
      <c r="GR83" s="53"/>
      <c r="GS83" s="53"/>
      <c r="GT83" s="54"/>
      <c r="GU83" s="53"/>
      <c r="GV83" s="53"/>
      <c r="GW83" s="53"/>
      <c r="GX83" s="53"/>
      <c r="GY83" s="53"/>
      <c r="GZ83" s="53"/>
      <c r="HA83" s="53"/>
      <c r="HB83" s="53"/>
      <c r="HC83" s="53"/>
      <c r="HD83" s="53"/>
      <c r="HE83" s="53"/>
      <c r="HF83" s="53"/>
      <c r="HG83" s="53"/>
      <c r="HH83" s="53"/>
      <c r="HI83" s="53"/>
      <c r="HJ83" s="53"/>
      <c r="HK83" s="53"/>
      <c r="HL83" s="53"/>
      <c r="HM83" s="53"/>
      <c r="HN83" s="53"/>
      <c r="HO83" s="53"/>
      <c r="HP83" s="16">
        <f>'2021-2022 mjcc'!M87</f>
        <v>97083</v>
      </c>
      <c r="HQ83" s="16">
        <f t="shared" si="85"/>
        <v>97083</v>
      </c>
      <c r="HR83" s="53"/>
      <c r="HS83" s="53"/>
      <c r="HT83" s="53"/>
      <c r="HU83" s="53"/>
      <c r="HV83" s="53"/>
      <c r="HW83" s="53"/>
      <c r="HX83" s="45"/>
      <c r="HY83" s="17"/>
      <c r="HZ83" s="17"/>
      <c r="IA83" s="45">
        <v>97083</v>
      </c>
      <c r="IB83" s="53"/>
      <c r="IC83" s="53"/>
      <c r="ID83" s="53"/>
      <c r="IE83" s="53"/>
      <c r="IF83" s="53"/>
      <c r="IG83" s="53"/>
      <c r="IH83" s="53"/>
      <c r="II83" s="53"/>
      <c r="IJ83" s="53"/>
      <c r="IK83" s="53"/>
      <c r="IL83" s="53"/>
      <c r="IM83" s="53"/>
      <c r="IN83" s="53"/>
      <c r="IO83" s="53"/>
      <c r="IP83" s="53"/>
      <c r="IQ83" s="53"/>
      <c r="IR83" s="53"/>
      <c r="IS83" s="53"/>
      <c r="IT83" s="53"/>
      <c r="IU83" s="53"/>
      <c r="IV83" s="53"/>
      <c r="IW83" s="54"/>
      <c r="IX83" s="53"/>
      <c r="IY83" s="53"/>
      <c r="IZ83" s="53"/>
      <c r="JA83" s="53"/>
      <c r="JB83" s="53"/>
      <c r="JC83" s="53"/>
      <c r="JD83" s="53"/>
      <c r="JE83" s="53"/>
      <c r="JF83" s="53"/>
      <c r="JG83" s="53"/>
      <c r="JH83" s="53"/>
      <c r="JI83" s="53"/>
      <c r="JJ83" s="53"/>
      <c r="JK83" s="53"/>
      <c r="JL83" s="53"/>
      <c r="JM83" s="53"/>
      <c r="JN83" s="53"/>
      <c r="JO83" s="53"/>
      <c r="JP83" s="53"/>
      <c r="JQ83" s="53"/>
      <c r="JR83" s="53"/>
    </row>
    <row r="84" spans="1:278" s="105" customFormat="1" ht="28.5">
      <c r="A84" s="103">
        <f>'2021-2022 mjcc'!D88</f>
        <v>1141</v>
      </c>
      <c r="B84" s="103"/>
      <c r="C84" s="32" t="str">
        <f>'2021-2022 mjcc'!F88</f>
        <v xml:space="preserve"> Ընտանիքներին, կանանց և երեխաներին աջակցություն </v>
      </c>
      <c r="D84" s="32">
        <f t="shared" ref="D84:BO84" si="92">SUM(D85:D109)</f>
        <v>3034927.4099999997</v>
      </c>
      <c r="E84" s="32">
        <f t="shared" si="92"/>
        <v>3034927.5000000005</v>
      </c>
      <c r="F84" s="32">
        <f t="shared" si="92"/>
        <v>0</v>
      </c>
      <c r="G84" s="32">
        <f t="shared" si="92"/>
        <v>0</v>
      </c>
      <c r="H84" s="32">
        <f t="shared" si="92"/>
        <v>0</v>
      </c>
      <c r="I84" s="32">
        <f t="shared" si="92"/>
        <v>0</v>
      </c>
      <c r="J84" s="32">
        <f t="shared" si="92"/>
        <v>0</v>
      </c>
      <c r="K84" s="32">
        <f t="shared" si="92"/>
        <v>0</v>
      </c>
      <c r="L84" s="32">
        <f t="shared" si="92"/>
        <v>0</v>
      </c>
      <c r="M84" s="32">
        <f t="shared" si="92"/>
        <v>0</v>
      </c>
      <c r="N84" s="32">
        <f t="shared" si="92"/>
        <v>0</v>
      </c>
      <c r="O84" s="32">
        <f t="shared" si="92"/>
        <v>0</v>
      </c>
      <c r="P84" s="32">
        <f t="shared" si="92"/>
        <v>0</v>
      </c>
      <c r="Q84" s="32">
        <f t="shared" si="92"/>
        <v>0</v>
      </c>
      <c r="R84" s="32">
        <f t="shared" si="92"/>
        <v>0</v>
      </c>
      <c r="S84" s="32">
        <f t="shared" si="92"/>
        <v>0</v>
      </c>
      <c r="T84" s="32">
        <f t="shared" si="92"/>
        <v>0</v>
      </c>
      <c r="U84" s="32">
        <f t="shared" si="92"/>
        <v>0</v>
      </c>
      <c r="V84" s="32">
        <f t="shared" si="92"/>
        <v>0</v>
      </c>
      <c r="W84" s="32">
        <f t="shared" si="92"/>
        <v>0</v>
      </c>
      <c r="X84" s="32">
        <f t="shared" si="92"/>
        <v>0</v>
      </c>
      <c r="Y84" s="32">
        <f t="shared" si="92"/>
        <v>0</v>
      </c>
      <c r="Z84" s="32">
        <f t="shared" si="92"/>
        <v>0</v>
      </c>
      <c r="AA84" s="32">
        <f t="shared" si="92"/>
        <v>0</v>
      </c>
      <c r="AB84" s="32">
        <f t="shared" si="92"/>
        <v>0</v>
      </c>
      <c r="AC84" s="32">
        <f t="shared" si="92"/>
        <v>0</v>
      </c>
      <c r="AD84" s="32">
        <f t="shared" si="92"/>
        <v>0</v>
      </c>
      <c r="AE84" s="32">
        <f t="shared" si="92"/>
        <v>0</v>
      </c>
      <c r="AF84" s="32">
        <f t="shared" si="92"/>
        <v>0</v>
      </c>
      <c r="AG84" s="32">
        <f t="shared" si="92"/>
        <v>0</v>
      </c>
      <c r="AH84" s="32">
        <f t="shared" si="92"/>
        <v>0</v>
      </c>
      <c r="AI84" s="32">
        <f t="shared" si="92"/>
        <v>2749753.3000000003</v>
      </c>
      <c r="AJ84" s="32">
        <f t="shared" si="92"/>
        <v>30569.1</v>
      </c>
      <c r="AK84" s="32">
        <f t="shared" si="92"/>
        <v>182550.00000000003</v>
      </c>
      <c r="AL84" s="32">
        <f t="shared" si="92"/>
        <v>0</v>
      </c>
      <c r="AM84" s="32">
        <f t="shared" si="92"/>
        <v>0</v>
      </c>
      <c r="AN84" s="32">
        <f t="shared" si="92"/>
        <v>0</v>
      </c>
      <c r="AO84" s="32">
        <f t="shared" si="92"/>
        <v>0</v>
      </c>
      <c r="AP84" s="32">
        <f t="shared" si="92"/>
        <v>0</v>
      </c>
      <c r="AQ84" s="32">
        <f t="shared" si="92"/>
        <v>3551</v>
      </c>
      <c r="AR84" s="32">
        <f t="shared" si="92"/>
        <v>0</v>
      </c>
      <c r="AS84" s="32">
        <f t="shared" si="92"/>
        <v>0</v>
      </c>
      <c r="AT84" s="32">
        <f t="shared" si="92"/>
        <v>0</v>
      </c>
      <c r="AU84" s="32">
        <f t="shared" si="92"/>
        <v>0</v>
      </c>
      <c r="AV84" s="32">
        <f t="shared" si="92"/>
        <v>68504.100000000006</v>
      </c>
      <c r="AW84" s="32">
        <f t="shared" si="92"/>
        <v>0</v>
      </c>
      <c r="AX84" s="32">
        <f t="shared" si="92"/>
        <v>0</v>
      </c>
      <c r="AY84" s="32">
        <f t="shared" si="92"/>
        <v>0</v>
      </c>
      <c r="AZ84" s="32">
        <f t="shared" si="92"/>
        <v>0</v>
      </c>
      <c r="BA84" s="32">
        <f t="shared" si="92"/>
        <v>0</v>
      </c>
      <c r="BB84" s="32">
        <f t="shared" si="92"/>
        <v>0</v>
      </c>
      <c r="BC84" s="32">
        <f t="shared" si="92"/>
        <v>0</v>
      </c>
      <c r="BD84" s="32">
        <f t="shared" si="92"/>
        <v>0</v>
      </c>
      <c r="BE84" s="32">
        <f t="shared" si="92"/>
        <v>0</v>
      </c>
      <c r="BF84" s="32">
        <f t="shared" si="92"/>
        <v>0</v>
      </c>
      <c r="BG84" s="32">
        <f t="shared" si="92"/>
        <v>3441237.6</v>
      </c>
      <c r="BH84" s="32">
        <f t="shared" si="92"/>
        <v>3441237.6</v>
      </c>
      <c r="BI84" s="32">
        <f t="shared" si="92"/>
        <v>101316.7</v>
      </c>
      <c r="BJ84" s="32">
        <f t="shared" si="92"/>
        <v>0</v>
      </c>
      <c r="BK84" s="32">
        <f t="shared" si="92"/>
        <v>0</v>
      </c>
      <c r="BL84" s="32">
        <f t="shared" si="92"/>
        <v>0</v>
      </c>
      <c r="BM84" s="32">
        <f t="shared" si="92"/>
        <v>0</v>
      </c>
      <c r="BN84" s="32">
        <f t="shared" si="92"/>
        <v>0</v>
      </c>
      <c r="BO84" s="32">
        <f t="shared" si="92"/>
        <v>0</v>
      </c>
      <c r="BP84" s="32">
        <f t="shared" ref="BP84:EA84" si="93">SUM(BP85:BP109)</f>
        <v>0</v>
      </c>
      <c r="BQ84" s="32">
        <f t="shared" si="93"/>
        <v>0</v>
      </c>
      <c r="BR84" s="32">
        <f t="shared" si="93"/>
        <v>0</v>
      </c>
      <c r="BS84" s="32">
        <f t="shared" si="93"/>
        <v>0</v>
      </c>
      <c r="BT84" s="32">
        <f t="shared" si="93"/>
        <v>0</v>
      </c>
      <c r="BU84" s="32">
        <f t="shared" si="93"/>
        <v>0</v>
      </c>
      <c r="BV84" s="32">
        <f t="shared" si="93"/>
        <v>0</v>
      </c>
      <c r="BW84" s="32">
        <f t="shared" si="93"/>
        <v>0</v>
      </c>
      <c r="BX84" s="32">
        <f t="shared" si="93"/>
        <v>0</v>
      </c>
      <c r="BY84" s="32">
        <f t="shared" si="93"/>
        <v>0</v>
      </c>
      <c r="BZ84" s="32">
        <f t="shared" si="93"/>
        <v>0</v>
      </c>
      <c r="CA84" s="32">
        <f t="shared" si="93"/>
        <v>0</v>
      </c>
      <c r="CB84" s="32">
        <f t="shared" si="93"/>
        <v>0</v>
      </c>
      <c r="CC84" s="32">
        <f t="shared" si="93"/>
        <v>0</v>
      </c>
      <c r="CD84" s="32">
        <f t="shared" si="93"/>
        <v>0</v>
      </c>
      <c r="CE84" s="32">
        <f t="shared" si="93"/>
        <v>0</v>
      </c>
      <c r="CF84" s="32">
        <f t="shared" si="93"/>
        <v>0</v>
      </c>
      <c r="CG84" s="32">
        <f t="shared" si="93"/>
        <v>0</v>
      </c>
      <c r="CH84" s="32">
        <f t="shared" si="93"/>
        <v>0</v>
      </c>
      <c r="CI84" s="32">
        <f t="shared" si="93"/>
        <v>0</v>
      </c>
      <c r="CJ84" s="32">
        <f t="shared" si="93"/>
        <v>0</v>
      </c>
      <c r="CK84" s="32">
        <f t="shared" si="93"/>
        <v>0</v>
      </c>
      <c r="CL84" s="32">
        <f t="shared" si="93"/>
        <v>0</v>
      </c>
      <c r="CM84" s="32">
        <f t="shared" si="93"/>
        <v>2745902.7</v>
      </c>
      <c r="CN84" s="32">
        <f t="shared" si="93"/>
        <v>510387.6</v>
      </c>
      <c r="CO84" s="32">
        <f t="shared" si="93"/>
        <v>0</v>
      </c>
      <c r="CP84" s="32">
        <f t="shared" si="93"/>
        <v>0</v>
      </c>
      <c r="CQ84" s="32">
        <f t="shared" si="93"/>
        <v>0</v>
      </c>
      <c r="CR84" s="32">
        <f t="shared" si="93"/>
        <v>0</v>
      </c>
      <c r="CS84" s="32">
        <f t="shared" si="93"/>
        <v>0</v>
      </c>
      <c r="CT84" s="32">
        <f t="shared" si="93"/>
        <v>2864</v>
      </c>
      <c r="CU84" s="32">
        <f t="shared" si="93"/>
        <v>0</v>
      </c>
      <c r="CV84" s="32">
        <f t="shared" si="93"/>
        <v>0</v>
      </c>
      <c r="CW84" s="32">
        <f t="shared" si="93"/>
        <v>0</v>
      </c>
      <c r="CX84" s="32">
        <f t="shared" si="93"/>
        <v>1440</v>
      </c>
      <c r="CY84" s="32">
        <f t="shared" si="93"/>
        <v>79326.600000000006</v>
      </c>
      <c r="CZ84" s="32">
        <f t="shared" si="93"/>
        <v>0</v>
      </c>
      <c r="DA84" s="32">
        <f t="shared" si="93"/>
        <v>0</v>
      </c>
      <c r="DB84" s="32">
        <f t="shared" si="93"/>
        <v>0</v>
      </c>
      <c r="DC84" s="32">
        <f t="shared" si="93"/>
        <v>0</v>
      </c>
      <c r="DD84" s="32">
        <f t="shared" si="93"/>
        <v>0</v>
      </c>
      <c r="DE84" s="32">
        <f t="shared" si="93"/>
        <v>0</v>
      </c>
      <c r="DF84" s="32">
        <f t="shared" si="93"/>
        <v>0</v>
      </c>
      <c r="DG84" s="32">
        <f t="shared" si="93"/>
        <v>0</v>
      </c>
      <c r="DH84" s="32">
        <f t="shared" si="93"/>
        <v>0</v>
      </c>
      <c r="DI84" s="32">
        <f t="shared" si="93"/>
        <v>0</v>
      </c>
      <c r="DJ84" s="32">
        <f t="shared" si="93"/>
        <v>3852517.46</v>
      </c>
      <c r="DK84" s="32">
        <f t="shared" si="93"/>
        <v>3852517.5</v>
      </c>
      <c r="DL84" s="32">
        <f t="shared" si="93"/>
        <v>0</v>
      </c>
      <c r="DM84" s="32">
        <f t="shared" si="93"/>
        <v>194788.4</v>
      </c>
      <c r="DN84" s="32">
        <f t="shared" si="93"/>
        <v>0</v>
      </c>
      <c r="DO84" s="32">
        <f t="shared" si="93"/>
        <v>0</v>
      </c>
      <c r="DP84" s="32">
        <f t="shared" si="93"/>
        <v>0</v>
      </c>
      <c r="DQ84" s="32">
        <f t="shared" si="93"/>
        <v>0</v>
      </c>
      <c r="DR84" s="32">
        <f t="shared" si="93"/>
        <v>0</v>
      </c>
      <c r="DS84" s="32">
        <f t="shared" si="93"/>
        <v>0</v>
      </c>
      <c r="DT84" s="32">
        <f t="shared" si="93"/>
        <v>0</v>
      </c>
      <c r="DU84" s="32">
        <f t="shared" si="93"/>
        <v>0</v>
      </c>
      <c r="DV84" s="32">
        <f t="shared" si="93"/>
        <v>0</v>
      </c>
      <c r="DW84" s="32">
        <f t="shared" si="93"/>
        <v>0</v>
      </c>
      <c r="DX84" s="32">
        <f t="shared" si="93"/>
        <v>0</v>
      </c>
      <c r="DY84" s="32">
        <f t="shared" si="93"/>
        <v>0</v>
      </c>
      <c r="DZ84" s="32">
        <f t="shared" si="93"/>
        <v>0</v>
      </c>
      <c r="EA84" s="32">
        <f t="shared" si="93"/>
        <v>0</v>
      </c>
      <c r="EB84" s="32">
        <f t="shared" ref="EB84:GM84" si="94">SUM(EB85:EB109)</f>
        <v>0</v>
      </c>
      <c r="EC84" s="32">
        <f t="shared" si="94"/>
        <v>0</v>
      </c>
      <c r="ED84" s="32">
        <f t="shared" si="94"/>
        <v>0</v>
      </c>
      <c r="EE84" s="32">
        <f t="shared" si="94"/>
        <v>0</v>
      </c>
      <c r="EF84" s="32">
        <f t="shared" si="94"/>
        <v>0</v>
      </c>
      <c r="EG84" s="32">
        <f t="shared" si="94"/>
        <v>0</v>
      </c>
      <c r="EH84" s="32">
        <f t="shared" si="94"/>
        <v>0</v>
      </c>
      <c r="EI84" s="32">
        <f t="shared" si="94"/>
        <v>0</v>
      </c>
      <c r="EJ84" s="32">
        <f t="shared" si="94"/>
        <v>0</v>
      </c>
      <c r="EK84" s="32">
        <f t="shared" si="94"/>
        <v>0</v>
      </c>
      <c r="EL84" s="32">
        <f t="shared" si="94"/>
        <v>0</v>
      </c>
      <c r="EM84" s="32">
        <f t="shared" si="94"/>
        <v>0</v>
      </c>
      <c r="EN84" s="32">
        <f t="shared" si="94"/>
        <v>0</v>
      </c>
      <c r="EO84" s="32">
        <f t="shared" si="94"/>
        <v>0</v>
      </c>
      <c r="EP84" s="32">
        <f t="shared" si="94"/>
        <v>2260817</v>
      </c>
      <c r="EQ84" s="32">
        <f t="shared" si="94"/>
        <v>1196390.0999999999</v>
      </c>
      <c r="ER84" s="32">
        <f t="shared" si="94"/>
        <v>0</v>
      </c>
      <c r="ES84" s="32">
        <f t="shared" si="94"/>
        <v>0</v>
      </c>
      <c r="ET84" s="32">
        <f t="shared" si="94"/>
        <v>0</v>
      </c>
      <c r="EU84" s="32">
        <f t="shared" si="94"/>
        <v>0</v>
      </c>
      <c r="EV84" s="32">
        <f t="shared" si="94"/>
        <v>0</v>
      </c>
      <c r="EW84" s="32">
        <f t="shared" si="94"/>
        <v>36372</v>
      </c>
      <c r="EX84" s="32">
        <f t="shared" si="94"/>
        <v>0</v>
      </c>
      <c r="EY84" s="32">
        <f t="shared" si="94"/>
        <v>0</v>
      </c>
      <c r="EZ84" s="32">
        <f t="shared" si="94"/>
        <v>0</v>
      </c>
      <c r="FA84" s="32">
        <f t="shared" si="94"/>
        <v>44400</v>
      </c>
      <c r="FB84" s="32">
        <f t="shared" si="94"/>
        <v>119750</v>
      </c>
      <c r="FC84" s="32">
        <f t="shared" si="94"/>
        <v>0</v>
      </c>
      <c r="FD84" s="32">
        <f t="shared" si="94"/>
        <v>0</v>
      </c>
      <c r="FE84" s="32">
        <f t="shared" si="94"/>
        <v>0</v>
      </c>
      <c r="FF84" s="32">
        <f t="shared" si="94"/>
        <v>0</v>
      </c>
      <c r="FG84" s="32">
        <f t="shared" si="94"/>
        <v>0</v>
      </c>
      <c r="FH84" s="32">
        <f t="shared" si="94"/>
        <v>0</v>
      </c>
      <c r="FI84" s="32">
        <f t="shared" si="94"/>
        <v>0</v>
      </c>
      <c r="FJ84" s="32">
        <f t="shared" si="94"/>
        <v>0</v>
      </c>
      <c r="FK84" s="32">
        <f t="shared" si="94"/>
        <v>0</v>
      </c>
      <c r="FL84" s="32">
        <f t="shared" si="94"/>
        <v>0</v>
      </c>
      <c r="FM84" s="32">
        <f t="shared" si="94"/>
        <v>4078371.7519999999</v>
      </c>
      <c r="FN84" s="32">
        <f t="shared" si="94"/>
        <v>4078371.8</v>
      </c>
      <c r="FO84" s="32">
        <f t="shared" si="94"/>
        <v>0</v>
      </c>
      <c r="FP84" s="32">
        <f t="shared" si="94"/>
        <v>250359.2</v>
      </c>
      <c r="FQ84" s="32">
        <f t="shared" si="94"/>
        <v>0</v>
      </c>
      <c r="FR84" s="32">
        <f t="shared" si="94"/>
        <v>0</v>
      </c>
      <c r="FS84" s="32">
        <f t="shared" si="94"/>
        <v>0</v>
      </c>
      <c r="FT84" s="32">
        <f t="shared" si="94"/>
        <v>0</v>
      </c>
      <c r="FU84" s="32">
        <f t="shared" si="94"/>
        <v>0</v>
      </c>
      <c r="FV84" s="32">
        <f t="shared" si="94"/>
        <v>0</v>
      </c>
      <c r="FW84" s="32">
        <f t="shared" si="94"/>
        <v>0</v>
      </c>
      <c r="FX84" s="32">
        <f t="shared" si="94"/>
        <v>0</v>
      </c>
      <c r="FY84" s="32">
        <f t="shared" si="94"/>
        <v>0</v>
      </c>
      <c r="FZ84" s="32">
        <f t="shared" si="94"/>
        <v>0</v>
      </c>
      <c r="GA84" s="32">
        <f t="shared" si="94"/>
        <v>0</v>
      </c>
      <c r="GB84" s="32">
        <f t="shared" si="94"/>
        <v>0</v>
      </c>
      <c r="GC84" s="32">
        <f t="shared" si="94"/>
        <v>0</v>
      </c>
      <c r="GD84" s="32">
        <f t="shared" si="94"/>
        <v>0</v>
      </c>
      <c r="GE84" s="32">
        <f t="shared" si="94"/>
        <v>0</v>
      </c>
      <c r="GF84" s="32">
        <f t="shared" si="94"/>
        <v>0</v>
      </c>
      <c r="GG84" s="32">
        <f t="shared" si="94"/>
        <v>0</v>
      </c>
      <c r="GH84" s="32">
        <f t="shared" si="94"/>
        <v>0</v>
      </c>
      <c r="GI84" s="32">
        <f t="shared" si="94"/>
        <v>0</v>
      </c>
      <c r="GJ84" s="32">
        <f t="shared" si="94"/>
        <v>0</v>
      </c>
      <c r="GK84" s="32">
        <f t="shared" si="94"/>
        <v>0</v>
      </c>
      <c r="GL84" s="32">
        <f t="shared" si="94"/>
        <v>0</v>
      </c>
      <c r="GM84" s="32">
        <f t="shared" si="94"/>
        <v>0</v>
      </c>
      <c r="GN84" s="32">
        <f t="shared" ref="GN84:IY84" si="95">SUM(GN85:GN109)</f>
        <v>0</v>
      </c>
      <c r="GO84" s="32">
        <f t="shared" si="95"/>
        <v>0</v>
      </c>
      <c r="GP84" s="32">
        <f t="shared" si="95"/>
        <v>0</v>
      </c>
      <c r="GQ84" s="32">
        <f t="shared" si="95"/>
        <v>0</v>
      </c>
      <c r="GR84" s="32">
        <f t="shared" si="95"/>
        <v>0</v>
      </c>
      <c r="GS84" s="32">
        <f t="shared" si="95"/>
        <v>2341855.4</v>
      </c>
      <c r="GT84" s="32">
        <f t="shared" si="95"/>
        <v>1222455.2</v>
      </c>
      <c r="GU84" s="32">
        <f t="shared" si="95"/>
        <v>0</v>
      </c>
      <c r="GV84" s="32">
        <f t="shared" si="95"/>
        <v>0</v>
      </c>
      <c r="GW84" s="32">
        <f t="shared" si="95"/>
        <v>0</v>
      </c>
      <c r="GX84" s="32">
        <f t="shared" si="95"/>
        <v>0</v>
      </c>
      <c r="GY84" s="32">
        <f t="shared" si="95"/>
        <v>0</v>
      </c>
      <c r="GZ84" s="32">
        <f t="shared" si="95"/>
        <v>33552</v>
      </c>
      <c r="HA84" s="32">
        <f t="shared" si="95"/>
        <v>0</v>
      </c>
      <c r="HB84" s="32">
        <f t="shared" si="95"/>
        <v>0</v>
      </c>
      <c r="HC84" s="32">
        <f t="shared" si="95"/>
        <v>0</v>
      </c>
      <c r="HD84" s="32">
        <f t="shared" si="95"/>
        <v>74400</v>
      </c>
      <c r="HE84" s="32">
        <f t="shared" si="95"/>
        <v>155750</v>
      </c>
      <c r="HF84" s="32">
        <f t="shared" si="95"/>
        <v>0</v>
      </c>
      <c r="HG84" s="32">
        <f t="shared" si="95"/>
        <v>0</v>
      </c>
      <c r="HH84" s="32">
        <f t="shared" si="95"/>
        <v>0</v>
      </c>
      <c r="HI84" s="32">
        <f t="shared" si="95"/>
        <v>0</v>
      </c>
      <c r="HJ84" s="32">
        <f t="shared" si="95"/>
        <v>0</v>
      </c>
      <c r="HK84" s="32">
        <f t="shared" si="95"/>
        <v>0</v>
      </c>
      <c r="HL84" s="32">
        <f t="shared" si="95"/>
        <v>0</v>
      </c>
      <c r="HM84" s="32">
        <f t="shared" si="95"/>
        <v>0</v>
      </c>
      <c r="HN84" s="32">
        <f t="shared" si="95"/>
        <v>0</v>
      </c>
      <c r="HO84" s="32">
        <f t="shared" si="95"/>
        <v>0</v>
      </c>
      <c r="HP84" s="32">
        <f t="shared" si="95"/>
        <v>4223026.74</v>
      </c>
      <c r="HQ84" s="32">
        <f t="shared" si="95"/>
        <v>4223026.7</v>
      </c>
      <c r="HR84" s="32">
        <v>20711.8</v>
      </c>
      <c r="HS84" s="32">
        <f t="shared" si="95"/>
        <v>305930</v>
      </c>
      <c r="HT84" s="32">
        <f t="shared" si="95"/>
        <v>0</v>
      </c>
      <c r="HU84" s="32">
        <f t="shared" si="95"/>
        <v>0</v>
      </c>
      <c r="HV84" s="32">
        <f t="shared" si="95"/>
        <v>0</v>
      </c>
      <c r="HW84" s="32">
        <f t="shared" si="95"/>
        <v>0</v>
      </c>
      <c r="HX84" s="32">
        <f t="shared" si="95"/>
        <v>0</v>
      </c>
      <c r="HY84" s="32">
        <f t="shared" si="95"/>
        <v>0</v>
      </c>
      <c r="HZ84" s="32">
        <f t="shared" si="95"/>
        <v>0</v>
      </c>
      <c r="IA84" s="32">
        <f t="shared" si="95"/>
        <v>0</v>
      </c>
      <c r="IB84" s="32">
        <f t="shared" si="95"/>
        <v>0</v>
      </c>
      <c r="IC84" s="32">
        <f t="shared" si="95"/>
        <v>0</v>
      </c>
      <c r="ID84" s="32">
        <f t="shared" si="95"/>
        <v>0</v>
      </c>
      <c r="IE84" s="32">
        <f t="shared" si="95"/>
        <v>0</v>
      </c>
      <c r="IF84" s="32">
        <f t="shared" si="95"/>
        <v>0</v>
      </c>
      <c r="IG84" s="32">
        <f t="shared" si="95"/>
        <v>0</v>
      </c>
      <c r="IH84" s="32">
        <f t="shared" si="95"/>
        <v>0</v>
      </c>
      <c r="II84" s="32">
        <f t="shared" si="95"/>
        <v>0</v>
      </c>
      <c r="IJ84" s="32">
        <f t="shared" si="95"/>
        <v>0</v>
      </c>
      <c r="IK84" s="32">
        <f t="shared" si="95"/>
        <v>0</v>
      </c>
      <c r="IL84" s="32">
        <f t="shared" si="95"/>
        <v>0</v>
      </c>
      <c r="IM84" s="32">
        <f t="shared" si="95"/>
        <v>0</v>
      </c>
      <c r="IN84" s="32">
        <f t="shared" si="95"/>
        <v>0</v>
      </c>
      <c r="IO84" s="32">
        <f t="shared" si="95"/>
        <v>0</v>
      </c>
      <c r="IP84" s="32">
        <f t="shared" si="95"/>
        <v>0</v>
      </c>
      <c r="IQ84" s="32">
        <f t="shared" si="95"/>
        <v>0</v>
      </c>
      <c r="IR84" s="32">
        <f t="shared" si="95"/>
        <v>0</v>
      </c>
      <c r="IS84" s="32">
        <f t="shared" si="95"/>
        <v>0</v>
      </c>
      <c r="IT84" s="32">
        <f t="shared" si="95"/>
        <v>0</v>
      </c>
      <c r="IU84" s="32">
        <f t="shared" si="95"/>
        <v>0</v>
      </c>
      <c r="IV84" s="32">
        <f t="shared" si="95"/>
        <v>2341855.4</v>
      </c>
      <c r="IW84" s="32">
        <f t="shared" si="95"/>
        <v>1248539.2999999998</v>
      </c>
      <c r="IX84" s="32">
        <f t="shared" si="95"/>
        <v>0</v>
      </c>
      <c r="IY84" s="32">
        <f t="shared" si="95"/>
        <v>0</v>
      </c>
      <c r="IZ84" s="32">
        <f t="shared" ref="IZ84:JR84" si="96">SUM(IZ85:IZ109)</f>
        <v>0</v>
      </c>
      <c r="JA84" s="32">
        <f t="shared" si="96"/>
        <v>0</v>
      </c>
      <c r="JB84" s="32">
        <f t="shared" si="96"/>
        <v>0</v>
      </c>
      <c r="JC84" s="32">
        <f t="shared" si="96"/>
        <v>30552</v>
      </c>
      <c r="JD84" s="32">
        <f t="shared" si="96"/>
        <v>0</v>
      </c>
      <c r="JE84" s="32">
        <f t="shared" si="96"/>
        <v>0</v>
      </c>
      <c r="JF84" s="32">
        <f t="shared" si="96"/>
        <v>0</v>
      </c>
      <c r="JG84" s="32">
        <f t="shared" si="96"/>
        <v>104400</v>
      </c>
      <c r="JH84" s="32">
        <f t="shared" si="96"/>
        <v>191750</v>
      </c>
      <c r="JI84" s="32">
        <f t="shared" si="96"/>
        <v>0</v>
      </c>
      <c r="JJ84" s="32">
        <f t="shared" si="96"/>
        <v>0</v>
      </c>
      <c r="JK84" s="32">
        <f t="shared" si="96"/>
        <v>0</v>
      </c>
      <c r="JL84" s="32">
        <f t="shared" si="96"/>
        <v>0</v>
      </c>
      <c r="JM84" s="32">
        <f t="shared" si="96"/>
        <v>0</v>
      </c>
      <c r="JN84" s="32">
        <f t="shared" si="96"/>
        <v>0</v>
      </c>
      <c r="JO84" s="32">
        <f t="shared" si="96"/>
        <v>0</v>
      </c>
      <c r="JP84" s="32">
        <f t="shared" si="96"/>
        <v>0</v>
      </c>
      <c r="JQ84" s="32">
        <f t="shared" si="96"/>
        <v>0</v>
      </c>
      <c r="JR84" s="32">
        <f t="shared" si="96"/>
        <v>0</v>
      </c>
    </row>
    <row r="85" spans="1:278">
      <c r="A85" s="42"/>
      <c r="B85" s="42" t="str">
        <f>'2021-2022 mjcc'!E89</f>
        <v xml:space="preserve"> 11001</v>
      </c>
      <c r="C85" s="28" t="str">
        <f>'2021-2022 mjcc'!F89</f>
        <v xml:space="preserve"> Երեխաների շուրջօրյա խնամքի ծառայություններ</v>
      </c>
      <c r="D85" s="28">
        <f>'2021-2022 mjcc'!H89</f>
        <v>1888739.7</v>
      </c>
      <c r="E85" s="28">
        <f t="shared" si="75"/>
        <v>1888739.7</v>
      </c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>
        <v>1888739.7</v>
      </c>
      <c r="AJ85" s="45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6">
        <f>'2021-2022 mjcc'!J89</f>
        <v>2017270.6</v>
      </c>
      <c r="BH85" s="16">
        <f t="shared" ref="BH85:BH109" si="97">SUM(BI85:DI85)</f>
        <v>2017270.6</v>
      </c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45">
        <v>2017270.6</v>
      </c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6">
        <f>'2021-2022 mjcc'!K89</f>
        <v>1789930.9</v>
      </c>
      <c r="DK85" s="29">
        <f t="shared" ref="DK85:DK109" si="98">SUM(DL85:FL85)</f>
        <v>1789930.9</v>
      </c>
      <c r="DL85" s="17"/>
      <c r="DM85" s="17"/>
      <c r="DN85" s="17"/>
      <c r="DO85" s="17"/>
      <c r="DP85" s="17"/>
      <c r="DQ85" s="17"/>
      <c r="DR85" s="17"/>
      <c r="DS85" s="17"/>
      <c r="DT85" s="17"/>
      <c r="DU85" s="17"/>
      <c r="DV85" s="17"/>
      <c r="DW85" s="17"/>
      <c r="DX85" s="17"/>
      <c r="DY85" s="17"/>
      <c r="DZ85" s="17"/>
      <c r="EA85" s="17"/>
      <c r="EB85" s="17"/>
      <c r="EC85" s="17"/>
      <c r="ED85" s="17"/>
      <c r="EE85" s="17"/>
      <c r="EF85" s="17"/>
      <c r="EG85" s="17"/>
      <c r="EH85" s="17"/>
      <c r="EI85" s="17"/>
      <c r="EJ85" s="17"/>
      <c r="EK85" s="17"/>
      <c r="EL85" s="17"/>
      <c r="EM85" s="17"/>
      <c r="EN85" s="17"/>
      <c r="EO85" s="17"/>
      <c r="EP85" s="45">
        <v>1789930.9</v>
      </c>
      <c r="EQ85" s="17"/>
      <c r="ER85" s="17"/>
      <c r="ES85" s="17"/>
      <c r="ET85" s="17"/>
      <c r="EU85" s="17"/>
      <c r="EV85" s="17"/>
      <c r="EW85" s="17"/>
      <c r="EX85" s="17"/>
      <c r="EY85" s="17"/>
      <c r="EZ85" s="17"/>
      <c r="FA85" s="17"/>
      <c r="FB85" s="17"/>
      <c r="FC85" s="17"/>
      <c r="FD85" s="17"/>
      <c r="FE85" s="17"/>
      <c r="FF85" s="17"/>
      <c r="FG85" s="17"/>
      <c r="FH85" s="17"/>
      <c r="FI85" s="17"/>
      <c r="FJ85" s="17"/>
      <c r="FK85" s="17"/>
      <c r="FL85" s="17"/>
      <c r="FM85" s="16">
        <f>'2021-2022 mjcc'!L89</f>
        <v>1789930.9</v>
      </c>
      <c r="FN85" s="29">
        <f t="shared" ref="FN85:FN109" si="99">SUM(FO85:HO85)</f>
        <v>1789930.9</v>
      </c>
      <c r="FO85" s="17"/>
      <c r="FP85" s="17"/>
      <c r="FQ85" s="17"/>
      <c r="FR85" s="17"/>
      <c r="FS85" s="17"/>
      <c r="FT85" s="17"/>
      <c r="FU85" s="17"/>
      <c r="FV85" s="17"/>
      <c r="FW85" s="17"/>
      <c r="FX85" s="17"/>
      <c r="FY85" s="17"/>
      <c r="FZ85" s="17"/>
      <c r="GA85" s="17"/>
      <c r="GB85" s="17"/>
      <c r="GC85" s="17"/>
      <c r="GD85" s="17"/>
      <c r="GE85" s="17"/>
      <c r="GF85" s="17"/>
      <c r="GG85" s="17"/>
      <c r="GH85" s="17"/>
      <c r="GI85" s="17"/>
      <c r="GJ85" s="17"/>
      <c r="GK85" s="17"/>
      <c r="GL85" s="17"/>
      <c r="GM85" s="17"/>
      <c r="GN85" s="17"/>
      <c r="GO85" s="17"/>
      <c r="GP85" s="17"/>
      <c r="GQ85" s="17"/>
      <c r="GR85" s="17"/>
      <c r="GS85" s="45">
        <v>1789930.9</v>
      </c>
      <c r="GT85" s="17"/>
      <c r="GU85" s="17"/>
      <c r="GV85" s="17"/>
      <c r="GW85" s="17"/>
      <c r="GX85" s="17"/>
      <c r="GY85" s="17"/>
      <c r="GZ85" s="17"/>
      <c r="HA85" s="17"/>
      <c r="HB85" s="17"/>
      <c r="HC85" s="17"/>
      <c r="HD85" s="17"/>
      <c r="HE85" s="17"/>
      <c r="HF85" s="17"/>
      <c r="HG85" s="17"/>
      <c r="HH85" s="17"/>
      <c r="HI85" s="17"/>
      <c r="HJ85" s="17"/>
      <c r="HK85" s="17"/>
      <c r="HL85" s="17"/>
      <c r="HM85" s="17"/>
      <c r="HN85" s="17"/>
      <c r="HO85" s="17"/>
      <c r="HP85" s="16">
        <f>'2021-2022 mjcc'!M89</f>
        <v>1789930.9</v>
      </c>
      <c r="HQ85" s="16">
        <f t="shared" si="85"/>
        <v>1789930.9</v>
      </c>
      <c r="HR85" s="17"/>
      <c r="HS85" s="17"/>
      <c r="HT85" s="17"/>
      <c r="HU85" s="17"/>
      <c r="HV85" s="17"/>
      <c r="HW85" s="17"/>
      <c r="HX85" s="17"/>
      <c r="HY85" s="17"/>
      <c r="HZ85" s="17"/>
      <c r="IA85" s="17"/>
      <c r="IB85" s="17"/>
      <c r="IC85" s="17"/>
      <c r="ID85" s="17"/>
      <c r="IE85" s="17"/>
      <c r="IF85" s="17"/>
      <c r="IG85" s="17"/>
      <c r="IH85" s="17"/>
      <c r="II85" s="17"/>
      <c r="IJ85" s="17"/>
      <c r="IK85" s="17"/>
      <c r="IL85" s="17"/>
      <c r="IM85" s="17"/>
      <c r="IN85" s="17"/>
      <c r="IO85" s="17"/>
      <c r="IP85" s="17"/>
      <c r="IQ85" s="17"/>
      <c r="IR85" s="17"/>
      <c r="IS85" s="17"/>
      <c r="IT85" s="17"/>
      <c r="IU85" s="17"/>
      <c r="IV85" s="45">
        <v>1789930.9</v>
      </c>
      <c r="IW85" s="17"/>
      <c r="IX85" s="17"/>
      <c r="IY85" s="17"/>
      <c r="IZ85" s="17"/>
      <c r="JA85" s="17"/>
      <c r="JB85" s="17"/>
      <c r="JC85" s="17"/>
      <c r="JD85" s="17"/>
      <c r="JE85" s="17"/>
      <c r="JF85" s="17"/>
      <c r="JG85" s="17"/>
      <c r="JH85" s="17"/>
      <c r="JI85" s="17"/>
      <c r="JJ85" s="17"/>
      <c r="JK85" s="17"/>
      <c r="JL85" s="17"/>
      <c r="JM85" s="17"/>
      <c r="JN85" s="17"/>
      <c r="JO85" s="17"/>
      <c r="JP85" s="17"/>
      <c r="JQ85" s="17"/>
      <c r="JR85" s="17"/>
    </row>
    <row r="86" spans="1:278" ht="51">
      <c r="A86" s="42"/>
      <c r="B86" s="42" t="str">
        <f>'2021-2022 mjcc'!E90</f>
        <v xml:space="preserve"> 11002</v>
      </c>
      <c r="C86" s="28" t="str">
        <f>'2021-2022 mjcc'!F90</f>
        <v xml:space="preserve"> ՀՀ երեխաների շուրջօրյա խնամք և պաշտպանություն իրականացնող հաստատություններում խնամվող և հաստատությունում հայտնվելու ռիսկի խմբում գտնվող երեխաների ընտանիք վերադարձնելու և մուտքը հաստատություններ կանխարգելելու ծառայություններ,  </v>
      </c>
      <c r="D86" s="28">
        <f>'2021-2022 mjcc'!H90</f>
        <v>23333.8</v>
      </c>
      <c r="E86" s="42">
        <f t="shared" si="75"/>
        <v>23333.8</v>
      </c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45">
        <v>23333.8</v>
      </c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6">
        <f>'2021-2022 mjcc'!J90</f>
        <v>19603</v>
      </c>
      <c r="BH86" s="16">
        <f t="shared" si="97"/>
        <v>19603</v>
      </c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45">
        <v>19603</v>
      </c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6">
        <f>'2021-2022 mjcc'!K90</f>
        <v>28427.8</v>
      </c>
      <c r="DK86" s="29">
        <f t="shared" si="98"/>
        <v>28427.8</v>
      </c>
      <c r="DL86" s="17"/>
      <c r="DM86" s="17"/>
      <c r="DN86" s="17"/>
      <c r="DO86" s="17"/>
      <c r="DP86" s="17"/>
      <c r="DQ86" s="17"/>
      <c r="DR86" s="17"/>
      <c r="DS86" s="17"/>
      <c r="DT86" s="17"/>
      <c r="DU86" s="17"/>
      <c r="DV86" s="17"/>
      <c r="DW86" s="17"/>
      <c r="DX86" s="17"/>
      <c r="DY86" s="17"/>
      <c r="DZ86" s="17"/>
      <c r="EA86" s="17"/>
      <c r="EB86" s="17"/>
      <c r="EC86" s="17"/>
      <c r="ED86" s="17"/>
      <c r="EE86" s="17"/>
      <c r="EF86" s="17"/>
      <c r="EG86" s="17"/>
      <c r="EH86" s="17"/>
      <c r="EI86" s="17"/>
      <c r="EJ86" s="17"/>
      <c r="EK86" s="17"/>
      <c r="EL86" s="17"/>
      <c r="EM86" s="17"/>
      <c r="EN86" s="17"/>
      <c r="EO86" s="17"/>
      <c r="EP86" s="17"/>
      <c r="EQ86" s="45">
        <v>28427.8</v>
      </c>
      <c r="ER86" s="17"/>
      <c r="ES86" s="17"/>
      <c r="ET86" s="17"/>
      <c r="EU86" s="17"/>
      <c r="EV86" s="17"/>
      <c r="EW86" s="17"/>
      <c r="EX86" s="17"/>
      <c r="EY86" s="17"/>
      <c r="EZ86" s="17"/>
      <c r="FA86" s="17"/>
      <c r="FB86" s="17"/>
      <c r="FC86" s="17"/>
      <c r="FD86" s="17"/>
      <c r="FE86" s="17"/>
      <c r="FF86" s="17"/>
      <c r="FG86" s="17"/>
      <c r="FH86" s="17"/>
      <c r="FI86" s="17"/>
      <c r="FJ86" s="17"/>
      <c r="FK86" s="17"/>
      <c r="FL86" s="17"/>
      <c r="FM86" s="16">
        <f>'2021-2022 mjcc'!L90</f>
        <v>34090.400000000001</v>
      </c>
      <c r="FN86" s="29">
        <f t="shared" si="99"/>
        <v>34090.400000000001</v>
      </c>
      <c r="FO86" s="17"/>
      <c r="FP86" s="17"/>
      <c r="FQ86" s="17"/>
      <c r="FR86" s="17"/>
      <c r="FS86" s="17"/>
      <c r="FT86" s="17"/>
      <c r="FU86" s="17"/>
      <c r="FV86" s="17"/>
      <c r="FW86" s="17"/>
      <c r="FX86" s="17"/>
      <c r="FY86" s="17"/>
      <c r="FZ86" s="17"/>
      <c r="GA86" s="17"/>
      <c r="GB86" s="17"/>
      <c r="GC86" s="17"/>
      <c r="GD86" s="17"/>
      <c r="GE86" s="17"/>
      <c r="GF86" s="17"/>
      <c r="GG86" s="17"/>
      <c r="GH86" s="17"/>
      <c r="GI86" s="17"/>
      <c r="GJ86" s="17"/>
      <c r="GK86" s="17"/>
      <c r="GL86" s="17"/>
      <c r="GM86" s="17"/>
      <c r="GN86" s="17"/>
      <c r="GO86" s="17"/>
      <c r="GP86" s="17"/>
      <c r="GQ86" s="17"/>
      <c r="GR86" s="17"/>
      <c r="GS86" s="17"/>
      <c r="GT86" s="45">
        <v>34090.400000000001</v>
      </c>
      <c r="GU86" s="17"/>
      <c r="GV86" s="17"/>
      <c r="GW86" s="17"/>
      <c r="GX86" s="17"/>
      <c r="GY86" s="17"/>
      <c r="GZ86" s="17"/>
      <c r="HA86" s="17"/>
      <c r="HB86" s="17"/>
      <c r="HC86" s="17"/>
      <c r="HD86" s="17"/>
      <c r="HE86" s="17"/>
      <c r="HF86" s="17"/>
      <c r="HG86" s="17"/>
      <c r="HH86" s="17"/>
      <c r="HI86" s="17"/>
      <c r="HJ86" s="17"/>
      <c r="HK86" s="17"/>
      <c r="HL86" s="17"/>
      <c r="HM86" s="17"/>
      <c r="HN86" s="17"/>
      <c r="HO86" s="17"/>
      <c r="HP86" s="16">
        <f>'2021-2022 mjcc'!M90</f>
        <v>39772.1</v>
      </c>
      <c r="HQ86" s="16">
        <f t="shared" si="85"/>
        <v>39772.1</v>
      </c>
      <c r="HR86" s="17"/>
      <c r="HS86" s="17"/>
      <c r="HT86" s="17"/>
      <c r="HU86" s="17"/>
      <c r="HV86" s="17"/>
      <c r="HW86" s="17"/>
      <c r="HX86" s="17"/>
      <c r="HY86" s="17"/>
      <c r="HZ86" s="17"/>
      <c r="IA86" s="17"/>
      <c r="IB86" s="17"/>
      <c r="IC86" s="17"/>
      <c r="ID86" s="17"/>
      <c r="IE86" s="17"/>
      <c r="IF86" s="17"/>
      <c r="IG86" s="17"/>
      <c r="IH86" s="17"/>
      <c r="II86" s="17"/>
      <c r="IJ86" s="17"/>
      <c r="IK86" s="17"/>
      <c r="IL86" s="17"/>
      <c r="IM86" s="17"/>
      <c r="IN86" s="17"/>
      <c r="IO86" s="17"/>
      <c r="IP86" s="17"/>
      <c r="IQ86" s="17"/>
      <c r="IR86" s="17"/>
      <c r="IS86" s="17"/>
      <c r="IT86" s="17"/>
      <c r="IU86" s="17"/>
      <c r="IV86" s="17"/>
      <c r="IW86" s="45">
        <v>39772.1</v>
      </c>
      <c r="IX86" s="17"/>
      <c r="IY86" s="17"/>
      <c r="IZ86" s="17"/>
      <c r="JA86" s="17"/>
      <c r="JB86" s="17"/>
      <c r="JC86" s="17"/>
      <c r="JD86" s="17"/>
      <c r="JE86" s="17"/>
      <c r="JF86" s="17"/>
      <c r="JG86" s="17"/>
      <c r="JH86" s="17"/>
      <c r="JI86" s="17"/>
      <c r="JJ86" s="17"/>
      <c r="JK86" s="17"/>
      <c r="JL86" s="17"/>
      <c r="JM86" s="17"/>
      <c r="JN86" s="17"/>
      <c r="JO86" s="17"/>
      <c r="JP86" s="17"/>
      <c r="JQ86" s="17"/>
      <c r="JR86" s="17"/>
    </row>
    <row r="87" spans="1:278" ht="38.25">
      <c r="A87" s="52"/>
      <c r="B87" s="42">
        <f>'2021-2022 mjcc'!E91</f>
        <v>11003</v>
      </c>
      <c r="C87" s="28" t="str">
        <f>'2021-2022 mjcc'!F91</f>
        <v xml:space="preserve"> Երեխաների շուրջօրյա խնամքի բնակչության սոցիալական պաշտպանության հաստատությունների շրջանավարտներին աջակցություն և խորհրդատվություն</v>
      </c>
      <c r="D87" s="28">
        <f>'2021-2022 mjcc'!H91</f>
        <v>0</v>
      </c>
      <c r="E87" s="42">
        <f t="shared" ref="E87" si="100">SUM(F87:BF87)</f>
        <v>0</v>
      </c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45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6">
        <f>'2021-2022 mjcc'!J91</f>
        <v>0</v>
      </c>
      <c r="BH87" s="16">
        <f t="shared" ref="BH87" si="101">SUM(BI87:DI87)</f>
        <v>0</v>
      </c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45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  <c r="DI87" s="17"/>
      <c r="DJ87" s="16">
        <f>'2021-2022 mjcc'!K91</f>
        <v>0</v>
      </c>
      <c r="DK87" s="29">
        <f t="shared" ref="DK87" si="102">SUM(DL87:FL87)</f>
        <v>0</v>
      </c>
      <c r="DL87" s="17"/>
      <c r="DM87" s="17"/>
      <c r="DN87" s="17"/>
      <c r="DO87" s="17"/>
      <c r="DP87" s="17"/>
      <c r="DQ87" s="17"/>
      <c r="DR87" s="17"/>
      <c r="DS87" s="17"/>
      <c r="DT87" s="17"/>
      <c r="DU87" s="17"/>
      <c r="DV87" s="17"/>
      <c r="DW87" s="17"/>
      <c r="DX87" s="17"/>
      <c r="DY87" s="17"/>
      <c r="DZ87" s="17"/>
      <c r="EA87" s="17"/>
      <c r="EB87" s="17"/>
      <c r="EC87" s="17"/>
      <c r="ED87" s="17"/>
      <c r="EE87" s="17"/>
      <c r="EF87" s="17"/>
      <c r="EG87" s="17"/>
      <c r="EH87" s="17"/>
      <c r="EI87" s="17"/>
      <c r="EJ87" s="17"/>
      <c r="EK87" s="17"/>
      <c r="EL87" s="17"/>
      <c r="EM87" s="17"/>
      <c r="EN87" s="17"/>
      <c r="EO87" s="17"/>
      <c r="EP87" s="17"/>
      <c r="EQ87" s="45"/>
      <c r="ER87" s="17"/>
      <c r="ES87" s="17"/>
      <c r="ET87" s="17"/>
      <c r="EU87" s="17"/>
      <c r="EV87" s="17"/>
      <c r="EW87" s="17"/>
      <c r="EX87" s="17"/>
      <c r="EY87" s="17"/>
      <c r="EZ87" s="17"/>
      <c r="FA87" s="17"/>
      <c r="FB87" s="17"/>
      <c r="FC87" s="17"/>
      <c r="FD87" s="17"/>
      <c r="FE87" s="17"/>
      <c r="FF87" s="17"/>
      <c r="FG87" s="17"/>
      <c r="FH87" s="17"/>
      <c r="FI87" s="17"/>
      <c r="FJ87" s="17"/>
      <c r="FK87" s="17"/>
      <c r="FL87" s="17"/>
      <c r="FM87" s="16">
        <f>'2021-2022 mjcc'!L91</f>
        <v>0</v>
      </c>
      <c r="FN87" s="29">
        <f t="shared" ref="FN87" si="103">SUM(FO87:HO87)</f>
        <v>0</v>
      </c>
      <c r="FO87" s="17"/>
      <c r="FP87" s="17"/>
      <c r="FQ87" s="17"/>
      <c r="FR87" s="17"/>
      <c r="FS87" s="17"/>
      <c r="FT87" s="17"/>
      <c r="FU87" s="17"/>
      <c r="FV87" s="17"/>
      <c r="FW87" s="17"/>
      <c r="FX87" s="17"/>
      <c r="FY87" s="17"/>
      <c r="FZ87" s="17"/>
      <c r="GA87" s="17"/>
      <c r="GB87" s="17"/>
      <c r="GC87" s="17"/>
      <c r="GD87" s="17"/>
      <c r="GE87" s="17"/>
      <c r="GF87" s="17"/>
      <c r="GG87" s="17"/>
      <c r="GH87" s="17"/>
      <c r="GI87" s="17"/>
      <c r="GJ87" s="17"/>
      <c r="GK87" s="17"/>
      <c r="GL87" s="17"/>
      <c r="GM87" s="17"/>
      <c r="GN87" s="17"/>
      <c r="GO87" s="17"/>
      <c r="GP87" s="17"/>
      <c r="GQ87" s="17"/>
      <c r="GR87" s="17"/>
      <c r="GS87" s="17"/>
      <c r="GT87" s="45"/>
      <c r="GU87" s="17"/>
      <c r="GV87" s="17"/>
      <c r="GW87" s="17"/>
      <c r="GX87" s="17"/>
      <c r="GY87" s="17"/>
      <c r="GZ87" s="17"/>
      <c r="HA87" s="17"/>
      <c r="HB87" s="17"/>
      <c r="HC87" s="17"/>
      <c r="HD87" s="17"/>
      <c r="HE87" s="17"/>
      <c r="HF87" s="17"/>
      <c r="HG87" s="17"/>
      <c r="HH87" s="17"/>
      <c r="HI87" s="17"/>
      <c r="HJ87" s="17"/>
      <c r="HK87" s="17"/>
      <c r="HL87" s="17"/>
      <c r="HM87" s="17"/>
      <c r="HN87" s="17"/>
      <c r="HO87" s="17"/>
      <c r="HP87" s="16">
        <f>'2021-2022 mjcc'!M91</f>
        <v>0</v>
      </c>
      <c r="HQ87" s="16">
        <f t="shared" ref="HQ87" si="104">SUM(HR87:JR87)</f>
        <v>0</v>
      </c>
      <c r="HR87" s="17"/>
      <c r="HS87" s="17"/>
      <c r="HT87" s="17"/>
      <c r="HU87" s="17"/>
      <c r="HV87" s="17"/>
      <c r="HW87" s="17"/>
      <c r="HX87" s="17"/>
      <c r="HY87" s="17"/>
      <c r="HZ87" s="17"/>
      <c r="IA87" s="17"/>
      <c r="IB87" s="17"/>
      <c r="IC87" s="17"/>
      <c r="ID87" s="17"/>
      <c r="IE87" s="17"/>
      <c r="IF87" s="17"/>
      <c r="IG87" s="17"/>
      <c r="IH87" s="17"/>
      <c r="II87" s="17"/>
      <c r="IJ87" s="17"/>
      <c r="IK87" s="17"/>
      <c r="IL87" s="17"/>
      <c r="IM87" s="17"/>
      <c r="IN87" s="17"/>
      <c r="IO87" s="17"/>
      <c r="IP87" s="17"/>
      <c r="IQ87" s="17"/>
      <c r="IR87" s="17"/>
      <c r="IS87" s="17"/>
      <c r="IT87" s="17"/>
      <c r="IU87" s="17"/>
      <c r="IV87" s="17"/>
      <c r="IW87" s="45"/>
      <c r="IX87" s="17"/>
      <c r="IY87" s="17"/>
      <c r="IZ87" s="17"/>
      <c r="JA87" s="17"/>
      <c r="JB87" s="17"/>
      <c r="JC87" s="17"/>
      <c r="JD87" s="17"/>
      <c r="JE87" s="17"/>
      <c r="JF87" s="17"/>
      <c r="JG87" s="17"/>
      <c r="JH87" s="17"/>
      <c r="JI87" s="17"/>
      <c r="JJ87" s="17"/>
      <c r="JK87" s="17"/>
      <c r="JL87" s="17"/>
      <c r="JM87" s="17"/>
      <c r="JN87" s="17"/>
      <c r="JO87" s="17"/>
      <c r="JP87" s="17"/>
      <c r="JQ87" s="17"/>
      <c r="JR87" s="17"/>
    </row>
    <row r="88" spans="1:278" ht="25.5">
      <c r="A88" s="42"/>
      <c r="B88" s="42">
        <f>'2021-2022 mjcc'!E92</f>
        <v>12007</v>
      </c>
      <c r="C88" s="28" t="str">
        <f>'2021-2022 mjcc'!F92</f>
        <v>Բնակչության սոցիալական պաշտպանության հաստատությունների շրջանավարտների բնակարանների վարձակալություն</v>
      </c>
      <c r="D88" s="28">
        <f>'2021-2022 mjcc'!H92</f>
        <v>0</v>
      </c>
      <c r="E88" s="42">
        <f t="shared" si="75"/>
        <v>0</v>
      </c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45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6">
        <f>'2021-2022 mjcc'!J92</f>
        <v>1440</v>
      </c>
      <c r="BH88" s="16">
        <f t="shared" si="97"/>
        <v>1440</v>
      </c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45">
        <v>1440</v>
      </c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6">
        <f>'2021-2022 mjcc'!K92</f>
        <v>44400</v>
      </c>
      <c r="DK88" s="29">
        <f t="shared" si="98"/>
        <v>44400</v>
      </c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17"/>
      <c r="ER88" s="17"/>
      <c r="ES88" s="17"/>
      <c r="ET88" s="17"/>
      <c r="EU88" s="17"/>
      <c r="EV88" s="17"/>
      <c r="EW88" s="17"/>
      <c r="EX88" s="17"/>
      <c r="EY88" s="17"/>
      <c r="EZ88" s="17"/>
      <c r="FA88" s="45">
        <v>44400</v>
      </c>
      <c r="FB88" s="17"/>
      <c r="FC88" s="17"/>
      <c r="FD88" s="17"/>
      <c r="FE88" s="17"/>
      <c r="FF88" s="17"/>
      <c r="FG88" s="17"/>
      <c r="FH88" s="17"/>
      <c r="FI88" s="17"/>
      <c r="FJ88" s="17"/>
      <c r="FK88" s="17"/>
      <c r="FL88" s="17"/>
      <c r="FM88" s="16">
        <f>'2021-2022 mjcc'!L92</f>
        <v>74400</v>
      </c>
      <c r="FN88" s="29">
        <f t="shared" si="99"/>
        <v>74400</v>
      </c>
      <c r="FO88" s="17"/>
      <c r="FP88" s="17"/>
      <c r="FQ88" s="17"/>
      <c r="FR88" s="17"/>
      <c r="FS88" s="17"/>
      <c r="FT88" s="17"/>
      <c r="FU88" s="17"/>
      <c r="FV88" s="17"/>
      <c r="FW88" s="17"/>
      <c r="FX88" s="17"/>
      <c r="FY88" s="17"/>
      <c r="FZ88" s="17"/>
      <c r="GA88" s="17"/>
      <c r="GB88" s="17"/>
      <c r="GC88" s="17"/>
      <c r="GD88" s="17"/>
      <c r="GE88" s="17"/>
      <c r="GF88" s="17"/>
      <c r="GG88" s="17"/>
      <c r="GH88" s="17"/>
      <c r="GI88" s="17"/>
      <c r="GJ88" s="17"/>
      <c r="GK88" s="17"/>
      <c r="GL88" s="17"/>
      <c r="GM88" s="17"/>
      <c r="GN88" s="17"/>
      <c r="GO88" s="17"/>
      <c r="GP88" s="17"/>
      <c r="GQ88" s="17"/>
      <c r="GR88" s="17"/>
      <c r="GS88" s="17"/>
      <c r="GT88" s="17"/>
      <c r="GU88" s="17"/>
      <c r="GV88" s="17"/>
      <c r="GW88" s="17"/>
      <c r="GX88" s="17"/>
      <c r="GY88" s="17"/>
      <c r="GZ88" s="17"/>
      <c r="HA88" s="17"/>
      <c r="HB88" s="17"/>
      <c r="HC88" s="17"/>
      <c r="HD88" s="45">
        <v>74400</v>
      </c>
      <c r="HE88" s="17"/>
      <c r="HF88" s="17"/>
      <c r="HG88" s="17"/>
      <c r="HH88" s="17"/>
      <c r="HI88" s="17"/>
      <c r="HJ88" s="17"/>
      <c r="HK88" s="17"/>
      <c r="HL88" s="17"/>
      <c r="HM88" s="17"/>
      <c r="HN88" s="17"/>
      <c r="HO88" s="17"/>
      <c r="HP88" s="16">
        <f>'2021-2022 mjcc'!M92</f>
        <v>104400</v>
      </c>
      <c r="HQ88" s="16">
        <f t="shared" si="85"/>
        <v>104400</v>
      </c>
      <c r="HR88" s="17"/>
      <c r="HS88" s="17"/>
      <c r="HT88" s="17"/>
      <c r="HU88" s="17"/>
      <c r="HV88" s="17"/>
      <c r="HW88" s="17"/>
      <c r="HX88" s="17"/>
      <c r="HY88" s="17"/>
      <c r="HZ88" s="17"/>
      <c r="IA88" s="17"/>
      <c r="IB88" s="17"/>
      <c r="IC88" s="17"/>
      <c r="ID88" s="17"/>
      <c r="IE88" s="17"/>
      <c r="IF88" s="17"/>
      <c r="IG88" s="17"/>
      <c r="IH88" s="17"/>
      <c r="II88" s="17"/>
      <c r="IJ88" s="17"/>
      <c r="IK88" s="17"/>
      <c r="IL88" s="17"/>
      <c r="IM88" s="17"/>
      <c r="IN88" s="17"/>
      <c r="IO88" s="17"/>
      <c r="IP88" s="17"/>
      <c r="IQ88" s="17"/>
      <c r="IR88" s="17"/>
      <c r="IS88" s="17"/>
      <c r="IT88" s="17"/>
      <c r="IU88" s="17"/>
      <c r="IV88" s="17"/>
      <c r="IW88" s="17"/>
      <c r="IX88" s="17"/>
      <c r="IY88" s="17"/>
      <c r="IZ88" s="17"/>
      <c r="JA88" s="17"/>
      <c r="JB88" s="17"/>
      <c r="JC88" s="17"/>
      <c r="JD88" s="17"/>
      <c r="JE88" s="17"/>
      <c r="JF88" s="17"/>
      <c r="JG88" s="45">
        <v>104400</v>
      </c>
      <c r="JH88" s="17"/>
      <c r="JI88" s="17"/>
      <c r="JJ88" s="17"/>
      <c r="JK88" s="17"/>
      <c r="JL88" s="17"/>
      <c r="JM88" s="17"/>
      <c r="JN88" s="17"/>
      <c r="JO88" s="17"/>
      <c r="JP88" s="17"/>
      <c r="JQ88" s="17"/>
      <c r="JR88" s="17"/>
    </row>
    <row r="89" spans="1:278" ht="25.5">
      <c r="A89" s="42"/>
      <c r="B89" s="42" t="str">
        <f>'2021-2022 mjcc'!E93</f>
        <v xml:space="preserve"> 11004</v>
      </c>
      <c r="C89" s="28" t="str">
        <f>'2021-2022 mjcc'!F93</f>
        <v>Սոցիալական հոգածության ցերեկային կենտրոնների երեխաներին սոցիալական ծառայությունների տրամադրում</v>
      </c>
      <c r="D89" s="28">
        <f>'2021-2022 mjcc'!H93</f>
        <v>211252.5</v>
      </c>
      <c r="E89" s="42">
        <f t="shared" si="75"/>
        <v>211252.5</v>
      </c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>
        <v>211252.5</v>
      </c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6">
        <f>'2021-2022 mjcc'!J93</f>
        <v>0</v>
      </c>
      <c r="BH89" s="16">
        <f t="shared" si="97"/>
        <v>0</v>
      </c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6">
        <f>'2021-2022 mjcc'!K93</f>
        <v>0</v>
      </c>
      <c r="DK89" s="29">
        <f t="shared" si="98"/>
        <v>0</v>
      </c>
      <c r="DL89" s="17"/>
      <c r="DM89" s="17"/>
      <c r="DN89" s="17"/>
      <c r="DO89" s="17"/>
      <c r="DP89" s="17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  <c r="EM89" s="17"/>
      <c r="EN89" s="17"/>
      <c r="EO89" s="17"/>
      <c r="EP89" s="17"/>
      <c r="EQ89" s="17"/>
      <c r="ER89" s="17"/>
      <c r="ES89" s="17"/>
      <c r="ET89" s="17"/>
      <c r="EU89" s="17"/>
      <c r="EV89" s="17"/>
      <c r="EW89" s="17"/>
      <c r="EX89" s="17"/>
      <c r="EY89" s="17"/>
      <c r="EZ89" s="17"/>
      <c r="FA89" s="17"/>
      <c r="FB89" s="17"/>
      <c r="FC89" s="17"/>
      <c r="FD89" s="17"/>
      <c r="FE89" s="17"/>
      <c r="FF89" s="17"/>
      <c r="FG89" s="17"/>
      <c r="FH89" s="17"/>
      <c r="FI89" s="17"/>
      <c r="FJ89" s="17"/>
      <c r="FK89" s="17"/>
      <c r="FL89" s="17"/>
      <c r="FM89" s="16">
        <f>'2021-2022 mjcc'!L93</f>
        <v>0</v>
      </c>
      <c r="FN89" s="29">
        <f t="shared" si="99"/>
        <v>0</v>
      </c>
      <c r="FO89" s="17"/>
      <c r="FP89" s="17"/>
      <c r="FQ89" s="17"/>
      <c r="FR89" s="17"/>
      <c r="FS89" s="17"/>
      <c r="FT89" s="17"/>
      <c r="FU89" s="17"/>
      <c r="FV89" s="17"/>
      <c r="FW89" s="17"/>
      <c r="FX89" s="17"/>
      <c r="FY89" s="17"/>
      <c r="FZ89" s="17"/>
      <c r="GA89" s="17"/>
      <c r="GB89" s="17"/>
      <c r="GC89" s="17"/>
      <c r="GD89" s="17"/>
      <c r="GE89" s="17"/>
      <c r="GF89" s="17"/>
      <c r="GG89" s="17"/>
      <c r="GH89" s="17"/>
      <c r="GI89" s="17"/>
      <c r="GJ89" s="17"/>
      <c r="GK89" s="17"/>
      <c r="GL89" s="17"/>
      <c r="GM89" s="17"/>
      <c r="GN89" s="17"/>
      <c r="GO89" s="17"/>
      <c r="GP89" s="17"/>
      <c r="GQ89" s="17"/>
      <c r="GR89" s="17"/>
      <c r="GS89" s="17"/>
      <c r="GT89" s="17"/>
      <c r="GU89" s="17"/>
      <c r="GV89" s="17"/>
      <c r="GW89" s="17"/>
      <c r="GX89" s="17"/>
      <c r="GY89" s="17"/>
      <c r="GZ89" s="17"/>
      <c r="HA89" s="17"/>
      <c r="HB89" s="17"/>
      <c r="HC89" s="17"/>
      <c r="HD89" s="17"/>
      <c r="HE89" s="17"/>
      <c r="HF89" s="17"/>
      <c r="HG89" s="17"/>
      <c r="HH89" s="17"/>
      <c r="HI89" s="17"/>
      <c r="HJ89" s="17"/>
      <c r="HK89" s="17"/>
      <c r="HL89" s="17"/>
      <c r="HM89" s="17"/>
      <c r="HN89" s="17"/>
      <c r="HO89" s="17"/>
      <c r="HP89" s="16">
        <f>'2021-2022 mjcc'!M93</f>
        <v>0</v>
      </c>
      <c r="HQ89" s="16">
        <f t="shared" si="85"/>
        <v>0</v>
      </c>
      <c r="HR89" s="17"/>
      <c r="HS89" s="17"/>
      <c r="HT89" s="17"/>
      <c r="HU89" s="17"/>
      <c r="HV89" s="17"/>
      <c r="HW89" s="17"/>
      <c r="HX89" s="17"/>
      <c r="HY89" s="17"/>
      <c r="HZ89" s="17"/>
      <c r="IA89" s="17"/>
      <c r="IB89" s="17"/>
      <c r="IC89" s="17"/>
      <c r="ID89" s="17"/>
      <c r="IE89" s="17"/>
      <c r="IF89" s="17"/>
      <c r="IG89" s="17"/>
      <c r="IH89" s="17"/>
      <c r="II89" s="17"/>
      <c r="IJ89" s="17"/>
      <c r="IK89" s="17"/>
      <c r="IL89" s="17"/>
      <c r="IM89" s="17"/>
      <c r="IN89" s="17"/>
      <c r="IO89" s="17"/>
      <c r="IP89" s="17"/>
      <c r="IQ89" s="17"/>
      <c r="IR89" s="17"/>
      <c r="IS89" s="17"/>
      <c r="IT89" s="17"/>
      <c r="IU89" s="17"/>
      <c r="IV89" s="17"/>
      <c r="IW89" s="17"/>
      <c r="IX89" s="17"/>
      <c r="IY89" s="17"/>
      <c r="IZ89" s="17"/>
      <c r="JA89" s="17"/>
      <c r="JB89" s="17"/>
      <c r="JC89" s="17"/>
      <c r="JD89" s="17"/>
      <c r="JE89" s="17"/>
      <c r="JF89" s="17"/>
      <c r="JG89" s="17"/>
      <c r="JH89" s="17"/>
      <c r="JI89" s="17"/>
      <c r="JJ89" s="17"/>
      <c r="JK89" s="17"/>
      <c r="JL89" s="17"/>
      <c r="JM89" s="17"/>
      <c r="JN89" s="17"/>
      <c r="JO89" s="17"/>
      <c r="JP89" s="17"/>
      <c r="JQ89" s="17"/>
      <c r="JR89" s="17"/>
    </row>
    <row r="90" spans="1:278">
      <c r="A90" s="42"/>
      <c r="B90" s="42" t="str">
        <f>'2021-2022 mjcc'!E94</f>
        <v xml:space="preserve"> 11005</v>
      </c>
      <c r="C90" s="28" t="str">
        <f>'2021-2022 mjcc'!F94</f>
        <v xml:space="preserve"> Երեխաների գիշերօթիկ խնամքի ծառայություններ</v>
      </c>
      <c r="D90" s="28">
        <f>'2021-2022 mjcc'!H94</f>
        <v>426398.4</v>
      </c>
      <c r="E90" s="28">
        <f t="shared" si="75"/>
        <v>426398.4</v>
      </c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>
        <v>426398.4</v>
      </c>
      <c r="AJ90" s="45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6">
        <f>'2021-2022 mjcc'!J94</f>
        <v>130057.4</v>
      </c>
      <c r="BH90" s="16">
        <f t="shared" si="97"/>
        <v>130057.4</v>
      </c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45">
        <v>130057.4</v>
      </c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6">
        <f>'2021-2022 mjcc'!K94</f>
        <v>0</v>
      </c>
      <c r="DK90" s="29">
        <f t="shared" si="98"/>
        <v>0</v>
      </c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7"/>
      <c r="EB90" s="17"/>
      <c r="EC90" s="17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45"/>
      <c r="EQ90" s="17"/>
      <c r="ER90" s="17"/>
      <c r="ES90" s="17"/>
      <c r="ET90" s="17"/>
      <c r="EU90" s="17"/>
      <c r="EV90" s="17"/>
      <c r="EW90" s="17"/>
      <c r="EX90" s="17"/>
      <c r="EY90" s="17"/>
      <c r="EZ90" s="17"/>
      <c r="FA90" s="17"/>
      <c r="FB90" s="17"/>
      <c r="FC90" s="17"/>
      <c r="FD90" s="17"/>
      <c r="FE90" s="17"/>
      <c r="FF90" s="17"/>
      <c r="FG90" s="17"/>
      <c r="FH90" s="17"/>
      <c r="FI90" s="17"/>
      <c r="FJ90" s="17"/>
      <c r="FK90" s="17"/>
      <c r="FL90" s="17"/>
      <c r="FM90" s="16">
        <f>'2021-2022 mjcc'!L94</f>
        <v>0</v>
      </c>
      <c r="FN90" s="29">
        <f t="shared" si="99"/>
        <v>0</v>
      </c>
      <c r="FO90" s="17"/>
      <c r="FP90" s="17"/>
      <c r="FQ90" s="17"/>
      <c r="FR90" s="17"/>
      <c r="FS90" s="17"/>
      <c r="FT90" s="17"/>
      <c r="FU90" s="17"/>
      <c r="FV90" s="17"/>
      <c r="FW90" s="17"/>
      <c r="FX90" s="17"/>
      <c r="FY90" s="17"/>
      <c r="FZ90" s="17"/>
      <c r="GA90" s="17"/>
      <c r="GB90" s="17"/>
      <c r="GC90" s="17"/>
      <c r="GD90" s="17"/>
      <c r="GE90" s="17"/>
      <c r="GF90" s="17"/>
      <c r="GG90" s="17"/>
      <c r="GH90" s="17"/>
      <c r="GI90" s="17"/>
      <c r="GJ90" s="17"/>
      <c r="GK90" s="17"/>
      <c r="GL90" s="17"/>
      <c r="GM90" s="17"/>
      <c r="GN90" s="17"/>
      <c r="GO90" s="17"/>
      <c r="GP90" s="17"/>
      <c r="GQ90" s="17"/>
      <c r="GR90" s="17"/>
      <c r="GS90" s="45"/>
      <c r="GT90" s="17"/>
      <c r="GU90" s="17"/>
      <c r="GV90" s="17"/>
      <c r="GW90" s="17"/>
      <c r="GX90" s="17"/>
      <c r="GY90" s="17"/>
      <c r="GZ90" s="17"/>
      <c r="HA90" s="17"/>
      <c r="HB90" s="17"/>
      <c r="HC90" s="17"/>
      <c r="HD90" s="17"/>
      <c r="HE90" s="17"/>
      <c r="HF90" s="17"/>
      <c r="HG90" s="17"/>
      <c r="HH90" s="17"/>
      <c r="HI90" s="17"/>
      <c r="HJ90" s="17"/>
      <c r="HK90" s="17"/>
      <c r="HL90" s="17"/>
      <c r="HM90" s="17"/>
      <c r="HN90" s="17"/>
      <c r="HO90" s="17"/>
      <c r="HP90" s="16">
        <f>'2021-2022 mjcc'!M94</f>
        <v>0</v>
      </c>
      <c r="HQ90" s="16">
        <f t="shared" si="85"/>
        <v>0</v>
      </c>
      <c r="HR90" s="17"/>
      <c r="HS90" s="17"/>
      <c r="HT90" s="17"/>
      <c r="HU90" s="17"/>
      <c r="HV90" s="17"/>
      <c r="HW90" s="17"/>
      <c r="HX90" s="17"/>
      <c r="HY90" s="17"/>
      <c r="HZ90" s="17"/>
      <c r="IA90" s="17"/>
      <c r="IB90" s="17"/>
      <c r="IC90" s="17"/>
      <c r="ID90" s="17"/>
      <c r="IE90" s="17"/>
      <c r="IF90" s="17"/>
      <c r="IG90" s="17"/>
      <c r="IH90" s="17"/>
      <c r="II90" s="17"/>
      <c r="IJ90" s="17"/>
      <c r="IK90" s="17"/>
      <c r="IL90" s="17"/>
      <c r="IM90" s="17"/>
      <c r="IN90" s="17"/>
      <c r="IO90" s="17"/>
      <c r="IP90" s="17"/>
      <c r="IQ90" s="17"/>
      <c r="IR90" s="17"/>
      <c r="IS90" s="17"/>
      <c r="IT90" s="17"/>
      <c r="IU90" s="17"/>
      <c r="IV90" s="45"/>
      <c r="IW90" s="17"/>
      <c r="IX90" s="17"/>
      <c r="IY90" s="17"/>
      <c r="IZ90" s="17"/>
      <c r="JA90" s="17"/>
      <c r="JB90" s="17"/>
      <c r="JC90" s="17"/>
      <c r="JD90" s="17"/>
      <c r="JE90" s="17"/>
      <c r="JF90" s="17"/>
      <c r="JG90" s="17"/>
      <c r="JH90" s="17"/>
      <c r="JI90" s="17"/>
      <c r="JJ90" s="17"/>
      <c r="JK90" s="17"/>
      <c r="JL90" s="17"/>
      <c r="JM90" s="17"/>
      <c r="JN90" s="17"/>
      <c r="JO90" s="17"/>
      <c r="JP90" s="17"/>
      <c r="JQ90" s="17"/>
      <c r="JR90" s="17"/>
    </row>
    <row r="91" spans="1:278" ht="38.25">
      <c r="A91" s="42"/>
      <c r="B91" s="42" t="str">
        <f>'2021-2022 mjcc'!E95</f>
        <v xml:space="preserve"> 11006</v>
      </c>
      <c r="C91" s="28" t="str">
        <f>'2021-2022 mjcc'!F95</f>
        <v xml:space="preserve"> Երեխաների խնամքի ցերեկային կենտրոնների կողմից կյանքի դժվար իրավիճակում հայտնված երեխաների սոցիալական հոգածության ծառայություններ</v>
      </c>
      <c r="D91" s="28">
        <f>'2021-2022 mjcc'!H95</f>
        <v>74667.3</v>
      </c>
      <c r="E91" s="42">
        <f t="shared" si="75"/>
        <v>74667.3</v>
      </c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>
        <v>74667.3</v>
      </c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6">
        <f>'2021-2022 mjcc'!J95</f>
        <v>0</v>
      </c>
      <c r="BH91" s="16">
        <f t="shared" si="97"/>
        <v>0</v>
      </c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6">
        <f>'2021-2022 mjcc'!K95</f>
        <v>0</v>
      </c>
      <c r="DK91" s="29">
        <f t="shared" si="98"/>
        <v>0</v>
      </c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7"/>
      <c r="DW91" s="17"/>
      <c r="DX91" s="17"/>
      <c r="DY91" s="17"/>
      <c r="DZ91" s="17"/>
      <c r="EA91" s="17"/>
      <c r="EB91" s="17"/>
      <c r="EC91" s="17"/>
      <c r="ED91" s="17"/>
      <c r="EE91" s="17"/>
      <c r="EF91" s="17"/>
      <c r="EG91" s="17"/>
      <c r="EH91" s="17"/>
      <c r="EI91" s="17"/>
      <c r="EJ91" s="17"/>
      <c r="EK91" s="17"/>
      <c r="EL91" s="17"/>
      <c r="EM91" s="17"/>
      <c r="EN91" s="17"/>
      <c r="EO91" s="17"/>
      <c r="EP91" s="17"/>
      <c r="EQ91" s="17"/>
      <c r="ER91" s="17"/>
      <c r="ES91" s="17"/>
      <c r="ET91" s="17"/>
      <c r="EU91" s="17"/>
      <c r="EV91" s="17"/>
      <c r="EW91" s="17"/>
      <c r="EX91" s="17"/>
      <c r="EY91" s="17"/>
      <c r="EZ91" s="17"/>
      <c r="FA91" s="17"/>
      <c r="FB91" s="17"/>
      <c r="FC91" s="17"/>
      <c r="FD91" s="17"/>
      <c r="FE91" s="17"/>
      <c r="FF91" s="17"/>
      <c r="FG91" s="17"/>
      <c r="FH91" s="17"/>
      <c r="FI91" s="17"/>
      <c r="FJ91" s="17"/>
      <c r="FK91" s="17"/>
      <c r="FL91" s="17"/>
      <c r="FM91" s="16">
        <f>'2021-2022 mjcc'!L95</f>
        <v>0</v>
      </c>
      <c r="FN91" s="29">
        <f t="shared" si="99"/>
        <v>0</v>
      </c>
      <c r="FO91" s="17"/>
      <c r="FP91" s="17"/>
      <c r="FQ91" s="17"/>
      <c r="FR91" s="17"/>
      <c r="FS91" s="17"/>
      <c r="FT91" s="17"/>
      <c r="FU91" s="17"/>
      <c r="FV91" s="17"/>
      <c r="FW91" s="17"/>
      <c r="FX91" s="17"/>
      <c r="FY91" s="17"/>
      <c r="FZ91" s="17"/>
      <c r="GA91" s="17"/>
      <c r="GB91" s="17"/>
      <c r="GC91" s="17"/>
      <c r="GD91" s="17"/>
      <c r="GE91" s="17"/>
      <c r="GF91" s="17"/>
      <c r="GG91" s="17"/>
      <c r="GH91" s="17"/>
      <c r="GI91" s="17"/>
      <c r="GJ91" s="17"/>
      <c r="GK91" s="17"/>
      <c r="GL91" s="17"/>
      <c r="GM91" s="17"/>
      <c r="GN91" s="17"/>
      <c r="GO91" s="17"/>
      <c r="GP91" s="17"/>
      <c r="GQ91" s="17"/>
      <c r="GR91" s="17"/>
      <c r="GS91" s="17"/>
      <c r="GT91" s="17"/>
      <c r="GU91" s="17"/>
      <c r="GV91" s="17"/>
      <c r="GW91" s="17"/>
      <c r="GX91" s="17"/>
      <c r="GY91" s="17"/>
      <c r="GZ91" s="17"/>
      <c r="HA91" s="17"/>
      <c r="HB91" s="17"/>
      <c r="HC91" s="17"/>
      <c r="HD91" s="17"/>
      <c r="HE91" s="17"/>
      <c r="HF91" s="17"/>
      <c r="HG91" s="17"/>
      <c r="HH91" s="17"/>
      <c r="HI91" s="17"/>
      <c r="HJ91" s="17"/>
      <c r="HK91" s="17"/>
      <c r="HL91" s="17"/>
      <c r="HM91" s="17"/>
      <c r="HN91" s="17"/>
      <c r="HO91" s="17"/>
      <c r="HP91" s="16">
        <f>'2021-2022 mjcc'!M95</f>
        <v>0</v>
      </c>
      <c r="HQ91" s="16">
        <f t="shared" si="85"/>
        <v>0</v>
      </c>
      <c r="HR91" s="17"/>
      <c r="HS91" s="17"/>
      <c r="HT91" s="17"/>
      <c r="HU91" s="17"/>
      <c r="HV91" s="17"/>
      <c r="HW91" s="17"/>
      <c r="HX91" s="17"/>
      <c r="HY91" s="17"/>
      <c r="HZ91" s="17"/>
      <c r="IA91" s="17"/>
      <c r="IB91" s="17"/>
      <c r="IC91" s="17"/>
      <c r="ID91" s="17"/>
      <c r="IE91" s="17"/>
      <c r="IF91" s="17"/>
      <c r="IG91" s="17"/>
      <c r="IH91" s="17"/>
      <c r="II91" s="17"/>
      <c r="IJ91" s="17"/>
      <c r="IK91" s="17"/>
      <c r="IL91" s="17"/>
      <c r="IM91" s="17"/>
      <c r="IN91" s="17"/>
      <c r="IO91" s="17"/>
      <c r="IP91" s="17"/>
      <c r="IQ91" s="17"/>
      <c r="IR91" s="17"/>
      <c r="IS91" s="17"/>
      <c r="IT91" s="17"/>
      <c r="IU91" s="17"/>
      <c r="IV91" s="17"/>
      <c r="IW91" s="17"/>
      <c r="IX91" s="17"/>
      <c r="IY91" s="17"/>
      <c r="IZ91" s="17"/>
      <c r="JA91" s="17"/>
      <c r="JB91" s="17"/>
      <c r="JC91" s="17"/>
      <c r="JD91" s="17"/>
      <c r="JE91" s="17"/>
      <c r="JF91" s="17"/>
      <c r="JG91" s="17"/>
      <c r="JH91" s="17"/>
      <c r="JI91" s="17"/>
      <c r="JJ91" s="17"/>
      <c r="JK91" s="17"/>
      <c r="JL91" s="17"/>
      <c r="JM91" s="17"/>
      <c r="JN91" s="17"/>
      <c r="JO91" s="17"/>
      <c r="JP91" s="17"/>
      <c r="JQ91" s="17"/>
      <c r="JR91" s="17"/>
    </row>
    <row r="92" spans="1:278" ht="25.5">
      <c r="A92" s="42"/>
      <c r="B92" s="42" t="str">
        <f>'2021-2022 mjcc'!E96</f>
        <v xml:space="preserve"> 11007</v>
      </c>
      <c r="C92" s="28" t="str">
        <f>'2021-2022 mjcc'!F96</f>
        <v xml:space="preserve"> Կյանքի դժվարին իրավիճակում հայտնված երեխաներին ժամանակավոր խնամքի տրամադրման ծառայություններ</v>
      </c>
      <c r="D92" s="28">
        <f>'2021-2022 mjcc'!H96</f>
        <v>29734.1</v>
      </c>
      <c r="E92" s="28">
        <f t="shared" si="75"/>
        <v>29734.1</v>
      </c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45"/>
      <c r="AK92" s="17">
        <v>29734.1</v>
      </c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6">
        <f>'2021-2022 mjcc'!J96</f>
        <v>52772.6</v>
      </c>
      <c r="BH92" s="16">
        <f t="shared" si="97"/>
        <v>52772.6</v>
      </c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45">
        <v>52772.6</v>
      </c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6">
        <f>'2021-2022 mjcc'!K96</f>
        <v>470886.1</v>
      </c>
      <c r="DK92" s="29">
        <f t="shared" si="98"/>
        <v>470886.1</v>
      </c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45">
        <v>470886.1</v>
      </c>
      <c r="EQ92" s="17"/>
      <c r="ER92" s="17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17"/>
      <c r="FG92" s="17"/>
      <c r="FH92" s="17"/>
      <c r="FI92" s="17"/>
      <c r="FJ92" s="17"/>
      <c r="FK92" s="17"/>
      <c r="FL92" s="17"/>
      <c r="FM92" s="16">
        <f>'2021-2022 mjcc'!L96</f>
        <v>551924.5</v>
      </c>
      <c r="FN92" s="29">
        <f t="shared" si="99"/>
        <v>551924.5</v>
      </c>
      <c r="FO92" s="17"/>
      <c r="FP92" s="17"/>
      <c r="FQ92" s="17"/>
      <c r="FR92" s="17"/>
      <c r="FS92" s="17"/>
      <c r="FT92" s="17"/>
      <c r="FU92" s="17"/>
      <c r="FV92" s="17"/>
      <c r="FW92" s="17"/>
      <c r="FX92" s="17"/>
      <c r="FY92" s="17"/>
      <c r="FZ92" s="17"/>
      <c r="GA92" s="17"/>
      <c r="GB92" s="17"/>
      <c r="GC92" s="17"/>
      <c r="GD92" s="17"/>
      <c r="GE92" s="17"/>
      <c r="GF92" s="17"/>
      <c r="GG92" s="17"/>
      <c r="GH92" s="17"/>
      <c r="GI92" s="17"/>
      <c r="GJ92" s="17"/>
      <c r="GK92" s="17"/>
      <c r="GL92" s="17"/>
      <c r="GM92" s="17"/>
      <c r="GN92" s="17"/>
      <c r="GO92" s="17"/>
      <c r="GP92" s="17"/>
      <c r="GQ92" s="17"/>
      <c r="GR92" s="17"/>
      <c r="GS92" s="45">
        <v>551924.5</v>
      </c>
      <c r="GT92" s="17"/>
      <c r="GU92" s="17"/>
      <c r="GV92" s="17"/>
      <c r="GW92" s="17"/>
      <c r="GX92" s="17"/>
      <c r="GY92" s="17"/>
      <c r="GZ92" s="17"/>
      <c r="HA92" s="17"/>
      <c r="HB92" s="17"/>
      <c r="HC92" s="17"/>
      <c r="HD92" s="17"/>
      <c r="HE92" s="17"/>
      <c r="HF92" s="17"/>
      <c r="HG92" s="17"/>
      <c r="HH92" s="17"/>
      <c r="HI92" s="17"/>
      <c r="HJ92" s="17"/>
      <c r="HK92" s="17"/>
      <c r="HL92" s="17"/>
      <c r="HM92" s="17"/>
      <c r="HN92" s="17"/>
      <c r="HO92" s="17"/>
      <c r="HP92" s="16">
        <f>'2021-2022 mjcc'!M96</f>
        <v>551924.5</v>
      </c>
      <c r="HQ92" s="16">
        <f t="shared" si="85"/>
        <v>551924.5</v>
      </c>
      <c r="HR92" s="17"/>
      <c r="HS92" s="17"/>
      <c r="HT92" s="17"/>
      <c r="HU92" s="17"/>
      <c r="HV92" s="17"/>
      <c r="HW92" s="17"/>
      <c r="HX92" s="17"/>
      <c r="HY92" s="17"/>
      <c r="HZ92" s="17"/>
      <c r="IA92" s="17"/>
      <c r="IB92" s="17"/>
      <c r="IC92" s="17"/>
      <c r="ID92" s="17"/>
      <c r="IE92" s="17"/>
      <c r="IF92" s="17"/>
      <c r="IG92" s="17"/>
      <c r="IH92" s="17"/>
      <c r="II92" s="17"/>
      <c r="IJ92" s="17"/>
      <c r="IK92" s="17"/>
      <c r="IL92" s="17"/>
      <c r="IM92" s="17"/>
      <c r="IN92" s="17"/>
      <c r="IO92" s="17"/>
      <c r="IP92" s="17"/>
      <c r="IQ92" s="17"/>
      <c r="IR92" s="17"/>
      <c r="IS92" s="17"/>
      <c r="IT92" s="17"/>
      <c r="IU92" s="17"/>
      <c r="IV92" s="45">
        <v>551924.5</v>
      </c>
      <c r="IW92" s="17"/>
      <c r="IX92" s="17"/>
      <c r="IY92" s="17"/>
      <c r="IZ92" s="17"/>
      <c r="JA92" s="17"/>
      <c r="JB92" s="17"/>
      <c r="JC92" s="17"/>
      <c r="JD92" s="17"/>
      <c r="JE92" s="17"/>
      <c r="JF92" s="17"/>
      <c r="JG92" s="17"/>
      <c r="JH92" s="17"/>
      <c r="JI92" s="17"/>
      <c r="JJ92" s="17"/>
      <c r="JK92" s="17"/>
      <c r="JL92" s="17"/>
      <c r="JM92" s="17"/>
      <c r="JN92" s="17"/>
      <c r="JO92" s="17"/>
      <c r="JP92" s="17"/>
      <c r="JQ92" s="17"/>
      <c r="JR92" s="17"/>
    </row>
    <row r="93" spans="1:278" ht="25.5">
      <c r="A93" s="42"/>
      <c r="B93" s="42" t="str">
        <f>'2021-2022 mjcc'!E97</f>
        <v xml:space="preserve"> 11008</v>
      </c>
      <c r="C93" s="28" t="str">
        <f>'2021-2022 mjcc'!F97</f>
        <v xml:space="preserve"> Ներառական մանկապարտեզում հաշմանդամություն ունեցող երեխաների ցերեկային խնամքի ծառայություններ</v>
      </c>
      <c r="D93" s="28">
        <f>'2021-2022 mjcc'!H97</f>
        <v>30569.07</v>
      </c>
      <c r="E93" s="28">
        <f t="shared" si="75"/>
        <v>30569.1</v>
      </c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>
        <v>30569.1</v>
      </c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6">
        <f>'2021-2022 mjcc'!J97</f>
        <v>0</v>
      </c>
      <c r="BH93" s="16">
        <f t="shared" si="97"/>
        <v>0</v>
      </c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6">
        <f>'2021-2022 mjcc'!K97</f>
        <v>0</v>
      </c>
      <c r="DK93" s="29">
        <f t="shared" si="98"/>
        <v>0</v>
      </c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  <c r="EN93" s="17"/>
      <c r="EO93" s="17"/>
      <c r="EP93" s="17"/>
      <c r="EQ93" s="17"/>
      <c r="ER93" s="17"/>
      <c r="ES93" s="17"/>
      <c r="ET93" s="17"/>
      <c r="EU93" s="17"/>
      <c r="EV93" s="17"/>
      <c r="EW93" s="17"/>
      <c r="EX93" s="17"/>
      <c r="EY93" s="17"/>
      <c r="EZ93" s="17"/>
      <c r="FA93" s="17"/>
      <c r="FB93" s="17"/>
      <c r="FC93" s="17"/>
      <c r="FD93" s="17"/>
      <c r="FE93" s="17"/>
      <c r="FF93" s="17"/>
      <c r="FG93" s="17"/>
      <c r="FH93" s="17"/>
      <c r="FI93" s="17"/>
      <c r="FJ93" s="17"/>
      <c r="FK93" s="17"/>
      <c r="FL93" s="17"/>
      <c r="FM93" s="16">
        <f>'2021-2022 mjcc'!L97</f>
        <v>0</v>
      </c>
      <c r="FN93" s="29">
        <f t="shared" si="99"/>
        <v>0</v>
      </c>
      <c r="FO93" s="17"/>
      <c r="FP93" s="17"/>
      <c r="FQ93" s="17"/>
      <c r="FR93" s="17"/>
      <c r="FS93" s="17"/>
      <c r="FT93" s="17"/>
      <c r="FU93" s="17"/>
      <c r="FV93" s="17"/>
      <c r="FW93" s="17"/>
      <c r="FX93" s="17"/>
      <c r="FY93" s="17"/>
      <c r="FZ93" s="17"/>
      <c r="GA93" s="17"/>
      <c r="GB93" s="17"/>
      <c r="GC93" s="17"/>
      <c r="GD93" s="17"/>
      <c r="GE93" s="17"/>
      <c r="GF93" s="17"/>
      <c r="GG93" s="17"/>
      <c r="GH93" s="17"/>
      <c r="GI93" s="17"/>
      <c r="GJ93" s="17"/>
      <c r="GK93" s="17"/>
      <c r="GL93" s="17"/>
      <c r="GM93" s="17"/>
      <c r="GN93" s="17"/>
      <c r="GO93" s="17"/>
      <c r="GP93" s="17"/>
      <c r="GQ93" s="17"/>
      <c r="GR93" s="17"/>
      <c r="GS93" s="17"/>
      <c r="GT93" s="17"/>
      <c r="GU93" s="17"/>
      <c r="GV93" s="17"/>
      <c r="GW93" s="17"/>
      <c r="GX93" s="17"/>
      <c r="GY93" s="17"/>
      <c r="GZ93" s="17"/>
      <c r="HA93" s="17"/>
      <c r="HB93" s="17"/>
      <c r="HC93" s="17"/>
      <c r="HD93" s="17"/>
      <c r="HE93" s="17"/>
      <c r="HF93" s="17"/>
      <c r="HG93" s="17"/>
      <c r="HH93" s="17"/>
      <c r="HI93" s="17"/>
      <c r="HJ93" s="17"/>
      <c r="HK93" s="17"/>
      <c r="HL93" s="17"/>
      <c r="HM93" s="17"/>
      <c r="HN93" s="17"/>
      <c r="HO93" s="17"/>
      <c r="HP93" s="16">
        <f>'2021-2022 mjcc'!M97</f>
        <v>0</v>
      </c>
      <c r="HQ93" s="16">
        <f t="shared" si="85"/>
        <v>0</v>
      </c>
      <c r="HR93" s="17"/>
      <c r="HS93" s="17"/>
      <c r="HT93" s="17"/>
      <c r="HU93" s="17"/>
      <c r="HV93" s="17"/>
      <c r="HW93" s="17"/>
      <c r="HX93" s="17"/>
      <c r="HY93" s="17"/>
      <c r="HZ93" s="17"/>
      <c r="IA93" s="17"/>
      <c r="IB93" s="17"/>
      <c r="IC93" s="17"/>
      <c r="ID93" s="17"/>
      <c r="IE93" s="17"/>
      <c r="IF93" s="17"/>
      <c r="IG93" s="17"/>
      <c r="IH93" s="17"/>
      <c r="II93" s="17"/>
      <c r="IJ93" s="17"/>
      <c r="IK93" s="17"/>
      <c r="IL93" s="17"/>
      <c r="IM93" s="17"/>
      <c r="IN93" s="17"/>
      <c r="IO93" s="17"/>
      <c r="IP93" s="17"/>
      <c r="IQ93" s="17"/>
      <c r="IR93" s="17"/>
      <c r="IS93" s="17"/>
      <c r="IT93" s="17"/>
      <c r="IU93" s="17"/>
      <c r="IV93" s="17"/>
      <c r="IW93" s="17"/>
      <c r="IX93" s="17"/>
      <c r="IY93" s="17"/>
      <c r="IZ93" s="17"/>
      <c r="JA93" s="17"/>
      <c r="JB93" s="17"/>
      <c r="JC93" s="17"/>
      <c r="JD93" s="17"/>
      <c r="JE93" s="17"/>
      <c r="JF93" s="17"/>
      <c r="JG93" s="17"/>
      <c r="JH93" s="17"/>
      <c r="JI93" s="17"/>
      <c r="JJ93" s="17"/>
      <c r="JK93" s="17"/>
      <c r="JL93" s="17"/>
      <c r="JM93" s="17"/>
      <c r="JN93" s="17"/>
      <c r="JO93" s="17"/>
      <c r="JP93" s="17"/>
      <c r="JQ93" s="17"/>
      <c r="JR93" s="17"/>
    </row>
    <row r="94" spans="1:278" ht="25.5">
      <c r="A94" s="52"/>
      <c r="B94" s="42" t="str">
        <f>'2021-2022 mjcc'!E98</f>
        <v xml:space="preserve"> 11009</v>
      </c>
      <c r="C94" s="28" t="str">
        <f>'2021-2022 mjcc'!F98</f>
        <v xml:space="preserve"> Երեխաների և ընտանիքների աջակցության տրամադրման ծառայություններ</v>
      </c>
      <c r="D94" s="28">
        <f>'2021-2022 mjcc'!H98</f>
        <v>223362.7</v>
      </c>
      <c r="E94" s="28">
        <f t="shared" ref="E94" si="105">SUM(F94:BF94)</f>
        <v>223362.7</v>
      </c>
      <c r="F94" s="17"/>
      <c r="G94" s="53"/>
      <c r="H94" s="53"/>
      <c r="I94" s="53"/>
      <c r="J94" s="53"/>
      <c r="K94" s="53"/>
      <c r="L94" s="17"/>
      <c r="M94" s="17"/>
      <c r="N94" s="17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17">
        <v>223362.7</v>
      </c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16">
        <f>'2021-2022 mjcc'!J98</f>
        <v>545802.1</v>
      </c>
      <c r="BH94" s="16">
        <f t="shared" ref="BH94" si="106">SUM(BI94:DI94)</f>
        <v>545802.1</v>
      </c>
      <c r="BI94" s="53"/>
      <c r="BJ94" s="53"/>
      <c r="BK94" s="53"/>
      <c r="BL94" s="53"/>
      <c r="BM94" s="53"/>
      <c r="BN94" s="53"/>
      <c r="BO94" s="53"/>
      <c r="BP94" s="53"/>
      <c r="BQ94" s="53"/>
      <c r="BR94" s="53"/>
      <c r="BS94" s="53"/>
      <c r="BT94" s="53"/>
      <c r="BU94" s="53"/>
      <c r="BV94" s="53"/>
      <c r="BW94" s="53"/>
      <c r="BX94" s="53"/>
      <c r="BY94" s="53"/>
      <c r="BZ94" s="53"/>
      <c r="CA94" s="53"/>
      <c r="CB94" s="53"/>
      <c r="CC94" s="53"/>
      <c r="CD94" s="53"/>
      <c r="CE94" s="53"/>
      <c r="CF94" s="53"/>
      <c r="CG94" s="53"/>
      <c r="CH94" s="53"/>
      <c r="CI94" s="53"/>
      <c r="CJ94" s="53"/>
      <c r="CK94" s="53"/>
      <c r="CL94" s="53"/>
      <c r="CM94" s="16">
        <v>545802.1</v>
      </c>
      <c r="CN94" s="53"/>
      <c r="CO94" s="53"/>
      <c r="CP94" s="53"/>
      <c r="CQ94" s="53"/>
      <c r="CR94" s="53"/>
      <c r="CS94" s="53"/>
      <c r="CT94" s="53"/>
      <c r="CU94" s="53"/>
      <c r="CV94" s="53"/>
      <c r="CW94" s="53"/>
      <c r="CX94" s="53"/>
      <c r="CY94" s="53"/>
      <c r="CZ94" s="53"/>
      <c r="DA94" s="53"/>
      <c r="DB94" s="53"/>
      <c r="DC94" s="53"/>
      <c r="DD94" s="53"/>
      <c r="DE94" s="53"/>
      <c r="DF94" s="53"/>
      <c r="DG94" s="53"/>
      <c r="DH94" s="53"/>
      <c r="DI94" s="53"/>
      <c r="DJ94" s="55"/>
      <c r="DK94" s="56"/>
      <c r="DL94" s="53"/>
      <c r="DM94" s="53"/>
      <c r="DN94" s="53"/>
      <c r="DO94" s="53"/>
      <c r="DP94" s="53"/>
      <c r="DQ94" s="53"/>
      <c r="DR94" s="53"/>
      <c r="DS94" s="53"/>
      <c r="DT94" s="53"/>
      <c r="DU94" s="53"/>
      <c r="DV94" s="53"/>
      <c r="DW94" s="53"/>
      <c r="DX94" s="53"/>
      <c r="DY94" s="53"/>
      <c r="DZ94" s="53"/>
      <c r="EA94" s="53"/>
      <c r="EB94" s="53"/>
      <c r="EC94" s="53"/>
      <c r="ED94" s="53"/>
      <c r="EE94" s="53"/>
      <c r="EF94" s="53"/>
      <c r="EG94" s="53"/>
      <c r="EH94" s="53"/>
      <c r="EI94" s="53"/>
      <c r="EJ94" s="53"/>
      <c r="EK94" s="53"/>
      <c r="EL94" s="53"/>
      <c r="EM94" s="53"/>
      <c r="EN94" s="53"/>
      <c r="EO94" s="53"/>
      <c r="EP94" s="53"/>
      <c r="EQ94" s="53"/>
      <c r="ER94" s="53"/>
      <c r="ES94" s="53"/>
      <c r="ET94" s="53"/>
      <c r="EU94" s="53"/>
      <c r="EV94" s="53"/>
      <c r="EW94" s="53"/>
      <c r="EX94" s="53"/>
      <c r="EY94" s="53"/>
      <c r="EZ94" s="53"/>
      <c r="FA94" s="53"/>
      <c r="FB94" s="53"/>
      <c r="FC94" s="53"/>
      <c r="FD94" s="53"/>
      <c r="FE94" s="53"/>
      <c r="FF94" s="53"/>
      <c r="FG94" s="53"/>
      <c r="FH94" s="53"/>
      <c r="FI94" s="53"/>
      <c r="FJ94" s="53"/>
      <c r="FK94" s="53"/>
      <c r="FL94" s="53"/>
      <c r="FM94" s="55"/>
      <c r="FN94" s="56"/>
      <c r="FO94" s="53"/>
      <c r="FP94" s="53"/>
      <c r="FQ94" s="53"/>
      <c r="FR94" s="53"/>
      <c r="FS94" s="53"/>
      <c r="FT94" s="53"/>
      <c r="FU94" s="53"/>
      <c r="FV94" s="53"/>
      <c r="FW94" s="53"/>
      <c r="FX94" s="53"/>
      <c r="FY94" s="53"/>
      <c r="FZ94" s="53"/>
      <c r="GA94" s="53"/>
      <c r="GB94" s="53"/>
      <c r="GC94" s="53"/>
      <c r="GD94" s="53"/>
      <c r="GE94" s="53"/>
      <c r="GF94" s="53"/>
      <c r="GG94" s="53"/>
      <c r="GH94" s="53"/>
      <c r="GI94" s="53"/>
      <c r="GJ94" s="53"/>
      <c r="GK94" s="53"/>
      <c r="GL94" s="53"/>
      <c r="GM94" s="53"/>
      <c r="GN94" s="53"/>
      <c r="GO94" s="53"/>
      <c r="GP94" s="53"/>
      <c r="GQ94" s="53"/>
      <c r="GR94" s="53"/>
      <c r="GS94" s="53"/>
      <c r="GT94" s="53"/>
      <c r="GU94" s="53"/>
      <c r="GV94" s="53"/>
      <c r="GW94" s="53"/>
      <c r="GX94" s="53"/>
      <c r="GY94" s="53"/>
      <c r="GZ94" s="53"/>
      <c r="HA94" s="53"/>
      <c r="HB94" s="53"/>
      <c r="HC94" s="53"/>
      <c r="HD94" s="53"/>
      <c r="HE94" s="53"/>
      <c r="HF94" s="53"/>
      <c r="HG94" s="53"/>
      <c r="HH94" s="53"/>
      <c r="HI94" s="53"/>
      <c r="HJ94" s="53"/>
      <c r="HK94" s="53"/>
      <c r="HL94" s="53"/>
      <c r="HM94" s="53"/>
      <c r="HN94" s="53"/>
      <c r="HO94" s="53"/>
      <c r="HP94" s="55"/>
      <c r="HQ94" s="16">
        <f t="shared" si="85"/>
        <v>0</v>
      </c>
      <c r="HR94" s="53"/>
      <c r="HS94" s="53"/>
      <c r="HT94" s="53"/>
      <c r="HU94" s="53"/>
      <c r="HV94" s="53"/>
      <c r="HW94" s="53"/>
      <c r="HX94" s="53"/>
      <c r="HY94" s="53"/>
      <c r="HZ94" s="53"/>
      <c r="IA94" s="53"/>
      <c r="IB94" s="53"/>
      <c r="IC94" s="53"/>
      <c r="ID94" s="53"/>
      <c r="IE94" s="53"/>
      <c r="IF94" s="53"/>
      <c r="IG94" s="53"/>
      <c r="IH94" s="53"/>
      <c r="II94" s="53"/>
      <c r="IJ94" s="53"/>
      <c r="IK94" s="53"/>
      <c r="IL94" s="53"/>
      <c r="IM94" s="53"/>
      <c r="IN94" s="53"/>
      <c r="IO94" s="53"/>
      <c r="IP94" s="53"/>
      <c r="IQ94" s="53"/>
      <c r="IR94" s="53"/>
      <c r="IS94" s="53"/>
      <c r="IT94" s="53"/>
      <c r="IU94" s="53"/>
      <c r="IV94" s="53"/>
      <c r="IW94" s="53"/>
      <c r="IX94" s="53"/>
      <c r="IY94" s="53"/>
      <c r="IZ94" s="53"/>
      <c r="JA94" s="53"/>
      <c r="JB94" s="53"/>
      <c r="JC94" s="53"/>
      <c r="JD94" s="53"/>
      <c r="JE94" s="53"/>
      <c r="JF94" s="53"/>
      <c r="JG94" s="53"/>
      <c r="JH94" s="53"/>
      <c r="JI94" s="53"/>
      <c r="JJ94" s="53"/>
      <c r="JK94" s="53"/>
      <c r="JL94" s="53"/>
      <c r="JM94" s="53"/>
      <c r="JN94" s="53"/>
      <c r="JO94" s="53"/>
      <c r="JP94" s="53"/>
      <c r="JQ94" s="53"/>
      <c r="JR94" s="53"/>
    </row>
    <row r="95" spans="1:278" ht="25.5">
      <c r="A95" s="42"/>
      <c r="B95" s="42" t="str">
        <f>'2021-2022 mjcc'!E99</f>
        <v xml:space="preserve"> 11010</v>
      </c>
      <c r="C95" s="28" t="str">
        <f>'2021-2022 mjcc'!F99</f>
        <v xml:space="preserve">Թրաֆիքինգի և շահագործման, սեռական բռնության ենթարկված անձանց սոցիալ-հոգեբանական վերականգնողական ծառայություններ  </v>
      </c>
      <c r="D95" s="28">
        <f>'2021-2022 mjcc'!H99</f>
        <v>8296.66</v>
      </c>
      <c r="E95" s="28">
        <f t="shared" si="75"/>
        <v>8296.7000000000007</v>
      </c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45">
        <v>8296.7000000000007</v>
      </c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6">
        <f>'2021-2022 mjcc'!J99</f>
        <v>40210.1</v>
      </c>
      <c r="BH95" s="16">
        <f t="shared" si="97"/>
        <v>40210.1</v>
      </c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45">
        <v>40210.1</v>
      </c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6">
        <f>'2021-2022 mjcc'!K99</f>
        <v>40210.1</v>
      </c>
      <c r="DK95" s="29">
        <f t="shared" si="98"/>
        <v>40210.1</v>
      </c>
      <c r="DL95" s="17"/>
      <c r="DM95" s="17"/>
      <c r="DN95" s="17"/>
      <c r="DO95" s="17"/>
      <c r="DP95" s="17"/>
      <c r="DQ95" s="17"/>
      <c r="DR95" s="17"/>
      <c r="DS95" s="17"/>
      <c r="DT95" s="17"/>
      <c r="DU95" s="17"/>
      <c r="DV95" s="17"/>
      <c r="DW95" s="17"/>
      <c r="DX95" s="17"/>
      <c r="DY95" s="17"/>
      <c r="DZ95" s="17"/>
      <c r="EA95" s="17"/>
      <c r="EB95" s="17"/>
      <c r="EC95" s="17"/>
      <c r="ED95" s="17"/>
      <c r="EE95" s="17"/>
      <c r="EF95" s="17"/>
      <c r="EG95" s="17"/>
      <c r="EH95" s="17"/>
      <c r="EI95" s="17"/>
      <c r="EJ95" s="17"/>
      <c r="EK95" s="17"/>
      <c r="EL95" s="17"/>
      <c r="EM95" s="17"/>
      <c r="EN95" s="17"/>
      <c r="EO95" s="17"/>
      <c r="EP95" s="17"/>
      <c r="EQ95" s="45">
        <v>40210.1</v>
      </c>
      <c r="ER95" s="17"/>
      <c r="ES95" s="17"/>
      <c r="ET95" s="17"/>
      <c r="EU95" s="17"/>
      <c r="EV95" s="17"/>
      <c r="EW95" s="17"/>
      <c r="EX95" s="17"/>
      <c r="EY95" s="17"/>
      <c r="EZ95" s="17"/>
      <c r="FA95" s="17"/>
      <c r="FB95" s="17"/>
      <c r="FC95" s="17"/>
      <c r="FD95" s="17"/>
      <c r="FE95" s="17"/>
      <c r="FF95" s="17"/>
      <c r="FG95" s="17"/>
      <c r="FH95" s="17"/>
      <c r="FI95" s="17"/>
      <c r="FJ95" s="17"/>
      <c r="FK95" s="17"/>
      <c r="FL95" s="17"/>
      <c r="FM95" s="16">
        <f>'2021-2022 mjcc'!L99</f>
        <v>40210.1</v>
      </c>
      <c r="FN95" s="29">
        <f t="shared" si="99"/>
        <v>40210.1</v>
      </c>
      <c r="FO95" s="17"/>
      <c r="FP95" s="17"/>
      <c r="FQ95" s="17"/>
      <c r="FR95" s="17"/>
      <c r="FS95" s="17"/>
      <c r="FT95" s="17"/>
      <c r="FU95" s="17"/>
      <c r="FV95" s="17"/>
      <c r="FW95" s="17"/>
      <c r="FX95" s="17"/>
      <c r="FY95" s="17"/>
      <c r="FZ95" s="17"/>
      <c r="GA95" s="17"/>
      <c r="GB95" s="17"/>
      <c r="GC95" s="17"/>
      <c r="GD95" s="17"/>
      <c r="GE95" s="17"/>
      <c r="GF95" s="17"/>
      <c r="GG95" s="17"/>
      <c r="GH95" s="17"/>
      <c r="GI95" s="17"/>
      <c r="GJ95" s="17"/>
      <c r="GK95" s="17"/>
      <c r="GL95" s="17"/>
      <c r="GM95" s="17"/>
      <c r="GN95" s="17"/>
      <c r="GO95" s="17"/>
      <c r="GP95" s="17"/>
      <c r="GQ95" s="17"/>
      <c r="GR95" s="17"/>
      <c r="GS95" s="17"/>
      <c r="GT95" s="45">
        <v>40210.1</v>
      </c>
      <c r="GU95" s="17"/>
      <c r="GV95" s="17"/>
      <c r="GW95" s="17"/>
      <c r="GX95" s="17"/>
      <c r="GY95" s="17"/>
      <c r="GZ95" s="17"/>
      <c r="HA95" s="17"/>
      <c r="HB95" s="17"/>
      <c r="HC95" s="17"/>
      <c r="HD95" s="17"/>
      <c r="HE95" s="17"/>
      <c r="HF95" s="17"/>
      <c r="HG95" s="17"/>
      <c r="HH95" s="17"/>
      <c r="HI95" s="17"/>
      <c r="HJ95" s="17"/>
      <c r="HK95" s="17"/>
      <c r="HL95" s="17"/>
      <c r="HM95" s="17"/>
      <c r="HN95" s="17"/>
      <c r="HO95" s="17"/>
      <c r="HP95" s="16">
        <f>'2021-2022 mjcc'!M99</f>
        <v>40210.1</v>
      </c>
      <c r="HQ95" s="16">
        <f t="shared" si="85"/>
        <v>40210.1</v>
      </c>
      <c r="HR95" s="17"/>
      <c r="HS95" s="17"/>
      <c r="HT95" s="17"/>
      <c r="HU95" s="17"/>
      <c r="HV95" s="17"/>
      <c r="HW95" s="17"/>
      <c r="HX95" s="17"/>
      <c r="HY95" s="17"/>
      <c r="HZ95" s="17"/>
      <c r="IA95" s="17"/>
      <c r="IB95" s="17"/>
      <c r="IC95" s="17"/>
      <c r="ID95" s="17"/>
      <c r="IE95" s="17"/>
      <c r="IF95" s="17"/>
      <c r="IG95" s="17"/>
      <c r="IH95" s="17"/>
      <c r="II95" s="17"/>
      <c r="IJ95" s="17"/>
      <c r="IK95" s="17"/>
      <c r="IL95" s="17"/>
      <c r="IM95" s="17"/>
      <c r="IN95" s="17"/>
      <c r="IO95" s="17"/>
      <c r="IP95" s="17"/>
      <c r="IQ95" s="17"/>
      <c r="IR95" s="17"/>
      <c r="IS95" s="17"/>
      <c r="IT95" s="17"/>
      <c r="IU95" s="17"/>
      <c r="IV95" s="17"/>
      <c r="IW95" s="45">
        <v>40210.1</v>
      </c>
      <c r="IX95" s="17"/>
      <c r="IY95" s="17"/>
      <c r="IZ95" s="17"/>
      <c r="JA95" s="17"/>
      <c r="JB95" s="17"/>
      <c r="JC95" s="17"/>
      <c r="JD95" s="17"/>
      <c r="JE95" s="17"/>
      <c r="JF95" s="17"/>
      <c r="JG95" s="17"/>
      <c r="JH95" s="17"/>
      <c r="JI95" s="17"/>
      <c r="JJ95" s="17"/>
      <c r="JK95" s="17"/>
      <c r="JL95" s="17"/>
      <c r="JM95" s="17"/>
      <c r="JN95" s="17"/>
      <c r="JO95" s="17"/>
      <c r="JP95" s="17"/>
      <c r="JQ95" s="17"/>
      <c r="JR95" s="17"/>
    </row>
    <row r="96" spans="1:278" ht="25.5">
      <c r="A96" s="42"/>
      <c r="B96" s="42" t="str">
        <f>'2021-2022 mjcc'!E100</f>
        <v xml:space="preserve"> 11011</v>
      </c>
      <c r="C96" s="28" t="str">
        <f>'2021-2022 mjcc'!F100</f>
        <v xml:space="preserve"> Ընտանեկան փոքր տներում առանց ծնողական խնամքի մնացած երեխաների խնամքի տրամադրման ծառայություններ</v>
      </c>
      <c r="D96" s="28">
        <f>'2021-2022 mjcc'!H100</f>
        <v>4915.1000000000004</v>
      </c>
      <c r="E96" s="28">
        <f t="shared" si="75"/>
        <v>4915.1000000000004</v>
      </c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>
        <v>4915.1000000000004</v>
      </c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6">
        <f>'2021-2022 mjcc'!J100</f>
        <v>0</v>
      </c>
      <c r="BH96" s="16">
        <f t="shared" si="97"/>
        <v>0</v>
      </c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6">
        <f>'2021-2022 mjcc'!K100</f>
        <v>0</v>
      </c>
      <c r="DK96" s="29">
        <f t="shared" si="98"/>
        <v>0</v>
      </c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17"/>
      <c r="ER96" s="17"/>
      <c r="ES96" s="17"/>
      <c r="ET96" s="17"/>
      <c r="EU96" s="17"/>
      <c r="EV96" s="17"/>
      <c r="EW96" s="17"/>
      <c r="EX96" s="17"/>
      <c r="EY96" s="17"/>
      <c r="EZ96" s="17"/>
      <c r="FA96" s="17"/>
      <c r="FB96" s="17"/>
      <c r="FC96" s="17"/>
      <c r="FD96" s="17"/>
      <c r="FE96" s="17"/>
      <c r="FF96" s="17"/>
      <c r="FG96" s="17"/>
      <c r="FH96" s="17"/>
      <c r="FI96" s="17"/>
      <c r="FJ96" s="17"/>
      <c r="FK96" s="17"/>
      <c r="FL96" s="17"/>
      <c r="FM96" s="16">
        <f>'2021-2022 mjcc'!L100</f>
        <v>0</v>
      </c>
      <c r="FN96" s="29">
        <f t="shared" si="99"/>
        <v>0</v>
      </c>
      <c r="FO96" s="17"/>
      <c r="FP96" s="17"/>
      <c r="FQ96" s="17"/>
      <c r="FR96" s="17"/>
      <c r="FS96" s="17"/>
      <c r="FT96" s="17"/>
      <c r="FU96" s="17"/>
      <c r="FV96" s="17"/>
      <c r="FW96" s="17"/>
      <c r="FX96" s="17"/>
      <c r="FY96" s="17"/>
      <c r="FZ96" s="17"/>
      <c r="GA96" s="17"/>
      <c r="GB96" s="17"/>
      <c r="GC96" s="17"/>
      <c r="GD96" s="17"/>
      <c r="GE96" s="17"/>
      <c r="GF96" s="17"/>
      <c r="GG96" s="17"/>
      <c r="GH96" s="17"/>
      <c r="GI96" s="17"/>
      <c r="GJ96" s="17"/>
      <c r="GK96" s="17"/>
      <c r="GL96" s="17"/>
      <c r="GM96" s="17"/>
      <c r="GN96" s="17"/>
      <c r="GO96" s="17"/>
      <c r="GP96" s="17"/>
      <c r="GQ96" s="17"/>
      <c r="GR96" s="17"/>
      <c r="GS96" s="17"/>
      <c r="GT96" s="17"/>
      <c r="GU96" s="17"/>
      <c r="GV96" s="17"/>
      <c r="GW96" s="17"/>
      <c r="GX96" s="17"/>
      <c r="GY96" s="17"/>
      <c r="GZ96" s="17"/>
      <c r="HA96" s="17"/>
      <c r="HB96" s="17"/>
      <c r="HC96" s="17"/>
      <c r="HD96" s="17"/>
      <c r="HE96" s="17"/>
      <c r="HF96" s="17"/>
      <c r="HG96" s="17"/>
      <c r="HH96" s="17"/>
      <c r="HI96" s="17"/>
      <c r="HJ96" s="17"/>
      <c r="HK96" s="17"/>
      <c r="HL96" s="17"/>
      <c r="HM96" s="17"/>
      <c r="HN96" s="17"/>
      <c r="HO96" s="17"/>
      <c r="HP96" s="16">
        <f>'2021-2022 mjcc'!M100</f>
        <v>0</v>
      </c>
      <c r="HQ96" s="16">
        <f t="shared" si="85"/>
        <v>0</v>
      </c>
      <c r="HR96" s="17"/>
      <c r="HS96" s="17"/>
      <c r="HT96" s="17"/>
      <c r="HU96" s="17"/>
      <c r="HV96" s="17"/>
      <c r="HW96" s="17"/>
      <c r="HX96" s="17"/>
      <c r="HY96" s="17"/>
      <c r="HZ96" s="17"/>
      <c r="IA96" s="17"/>
      <c r="IB96" s="17"/>
      <c r="IC96" s="17"/>
      <c r="ID96" s="17"/>
      <c r="IE96" s="17"/>
      <c r="IF96" s="17"/>
      <c r="IG96" s="17"/>
      <c r="IH96" s="17"/>
      <c r="II96" s="17"/>
      <c r="IJ96" s="17"/>
      <c r="IK96" s="17"/>
      <c r="IL96" s="17"/>
      <c r="IM96" s="17"/>
      <c r="IN96" s="17"/>
      <c r="IO96" s="17"/>
      <c r="IP96" s="17"/>
      <c r="IQ96" s="17"/>
      <c r="IR96" s="17"/>
      <c r="IS96" s="17"/>
      <c r="IT96" s="17"/>
      <c r="IU96" s="17"/>
      <c r="IV96" s="17"/>
      <c r="IW96" s="17"/>
      <c r="IX96" s="17"/>
      <c r="IY96" s="17"/>
      <c r="IZ96" s="17"/>
      <c r="JA96" s="17"/>
      <c r="JB96" s="17"/>
      <c r="JC96" s="17"/>
      <c r="JD96" s="17"/>
      <c r="JE96" s="17"/>
      <c r="JF96" s="17"/>
      <c r="JG96" s="17"/>
      <c r="JH96" s="17"/>
      <c r="JI96" s="17"/>
      <c r="JJ96" s="17"/>
      <c r="JK96" s="17"/>
      <c r="JL96" s="17"/>
      <c r="JM96" s="17"/>
      <c r="JN96" s="17"/>
      <c r="JO96" s="17"/>
      <c r="JP96" s="17"/>
      <c r="JQ96" s="17"/>
      <c r="JR96" s="17"/>
    </row>
    <row r="97" spans="1:278" ht="38.25">
      <c r="A97" s="42"/>
      <c r="B97" s="42" t="str">
        <f>'2021-2022 mjcc'!E101</f>
        <v xml:space="preserve"> 11012</v>
      </c>
      <c r="C97" s="28" t="str">
        <f>'2021-2022 mjcc'!F101</f>
        <v xml:space="preserve"> Կյանքի դժվարին իրավիճակում հայտնված և հաշմանդամություն ունեցող երեխաներին տրամադրվող  սոցիալական հոգածության ծառայություններ</v>
      </c>
      <c r="D97" s="28">
        <f>'2021-2022 mjcc'!H101</f>
        <v>0</v>
      </c>
      <c r="E97" s="28">
        <f t="shared" si="75"/>
        <v>0</v>
      </c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6">
        <f>'2021-2022 mjcc'!J101</f>
        <v>0</v>
      </c>
      <c r="BH97" s="16">
        <f t="shared" si="97"/>
        <v>0</v>
      </c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6">
        <f>'2021-2022 mjcc'!K101</f>
        <v>0</v>
      </c>
      <c r="DK97" s="29">
        <f t="shared" si="98"/>
        <v>0</v>
      </c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17"/>
      <c r="ER97" s="17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17"/>
      <c r="FG97" s="17"/>
      <c r="FH97" s="17"/>
      <c r="FI97" s="17"/>
      <c r="FJ97" s="17"/>
      <c r="FK97" s="17"/>
      <c r="FL97" s="17"/>
      <c r="FM97" s="16">
        <f>'2021-2022 mjcc'!L101</f>
        <v>0</v>
      </c>
      <c r="FN97" s="29">
        <f t="shared" si="99"/>
        <v>0</v>
      </c>
      <c r="FO97" s="17"/>
      <c r="FP97" s="17"/>
      <c r="FQ97" s="17"/>
      <c r="FR97" s="17"/>
      <c r="FS97" s="17"/>
      <c r="FT97" s="17"/>
      <c r="FU97" s="17"/>
      <c r="FV97" s="17"/>
      <c r="FW97" s="17"/>
      <c r="FX97" s="17"/>
      <c r="FY97" s="17"/>
      <c r="FZ97" s="17"/>
      <c r="GA97" s="17"/>
      <c r="GB97" s="17"/>
      <c r="GC97" s="17"/>
      <c r="GD97" s="17"/>
      <c r="GE97" s="17"/>
      <c r="GF97" s="17"/>
      <c r="GG97" s="17"/>
      <c r="GH97" s="17"/>
      <c r="GI97" s="17"/>
      <c r="GJ97" s="17"/>
      <c r="GK97" s="17"/>
      <c r="GL97" s="17"/>
      <c r="GM97" s="17"/>
      <c r="GN97" s="17"/>
      <c r="GO97" s="17"/>
      <c r="GP97" s="17"/>
      <c r="GQ97" s="17"/>
      <c r="GR97" s="17"/>
      <c r="GS97" s="17"/>
      <c r="GT97" s="17"/>
      <c r="GU97" s="17"/>
      <c r="GV97" s="17"/>
      <c r="GW97" s="17"/>
      <c r="GX97" s="17"/>
      <c r="GY97" s="17"/>
      <c r="GZ97" s="17"/>
      <c r="HA97" s="17"/>
      <c r="HB97" s="17"/>
      <c r="HC97" s="17"/>
      <c r="HD97" s="17"/>
      <c r="HE97" s="17"/>
      <c r="HF97" s="17"/>
      <c r="HG97" s="17"/>
      <c r="HH97" s="17"/>
      <c r="HI97" s="17"/>
      <c r="HJ97" s="17"/>
      <c r="HK97" s="17"/>
      <c r="HL97" s="17"/>
      <c r="HM97" s="17"/>
      <c r="HN97" s="17"/>
      <c r="HO97" s="17"/>
      <c r="HP97" s="16">
        <f>'2021-2022 mjcc'!M101</f>
        <v>0</v>
      </c>
      <c r="HQ97" s="16">
        <f t="shared" si="85"/>
        <v>0</v>
      </c>
      <c r="HR97" s="17"/>
      <c r="HS97" s="17"/>
      <c r="HT97" s="17"/>
      <c r="HU97" s="17"/>
      <c r="HV97" s="17"/>
      <c r="HW97" s="17"/>
      <c r="HX97" s="17"/>
      <c r="HY97" s="17"/>
      <c r="HZ97" s="17"/>
      <c r="IA97" s="17"/>
      <c r="IB97" s="17"/>
      <c r="IC97" s="17"/>
      <c r="ID97" s="17"/>
      <c r="IE97" s="17"/>
      <c r="IF97" s="17"/>
      <c r="IG97" s="17"/>
      <c r="IH97" s="17"/>
      <c r="II97" s="17"/>
      <c r="IJ97" s="17"/>
      <c r="IK97" s="17"/>
      <c r="IL97" s="17"/>
      <c r="IM97" s="17"/>
      <c r="IN97" s="17"/>
      <c r="IO97" s="17"/>
      <c r="IP97" s="17"/>
      <c r="IQ97" s="17"/>
      <c r="IR97" s="17"/>
      <c r="IS97" s="17"/>
      <c r="IT97" s="17"/>
      <c r="IU97" s="17"/>
      <c r="IV97" s="17"/>
      <c r="IW97" s="17"/>
      <c r="IX97" s="17"/>
      <c r="IY97" s="17"/>
      <c r="IZ97" s="17"/>
      <c r="JA97" s="17"/>
      <c r="JB97" s="17"/>
      <c r="JC97" s="17"/>
      <c r="JD97" s="17"/>
      <c r="JE97" s="17"/>
      <c r="JF97" s="17"/>
      <c r="JG97" s="17"/>
      <c r="JH97" s="17"/>
      <c r="JI97" s="17"/>
      <c r="JJ97" s="17"/>
      <c r="JK97" s="17"/>
      <c r="JL97" s="17"/>
      <c r="JM97" s="17"/>
      <c r="JN97" s="17"/>
      <c r="JO97" s="17"/>
      <c r="JP97" s="17"/>
      <c r="JQ97" s="17"/>
      <c r="JR97" s="17"/>
    </row>
    <row r="98" spans="1:278" ht="25.5">
      <c r="A98" s="42"/>
      <c r="B98" s="42" t="str">
        <f>'2021-2022 mjcc'!E102</f>
        <v xml:space="preserve"> 11013</v>
      </c>
      <c r="C98" s="28" t="str">
        <f>'2021-2022 mjcc'!F102</f>
        <v xml:space="preserve"> Համայնքային ծառայություններ կյանքի դժվարին իրավիճակում հայտնված և հաշմանդամություն ունեցող երեխաների համար</v>
      </c>
      <c r="D98" s="28">
        <f>'2021-2022 mjcc'!H102</f>
        <v>3666.6</v>
      </c>
      <c r="E98" s="28">
        <f t="shared" si="75"/>
        <v>3666.6</v>
      </c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>
        <v>3666.6</v>
      </c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6">
        <f>'2021-2022 mjcc'!J102</f>
        <v>0</v>
      </c>
      <c r="BH98" s="16">
        <f t="shared" si="97"/>
        <v>0</v>
      </c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6">
        <f>'2021-2022 mjcc'!K102</f>
        <v>0</v>
      </c>
      <c r="DK98" s="29">
        <f t="shared" si="98"/>
        <v>0</v>
      </c>
      <c r="DL98" s="17"/>
      <c r="DM98" s="17"/>
      <c r="DN98" s="17"/>
      <c r="DO98" s="17"/>
      <c r="DP98" s="17"/>
      <c r="DQ98" s="17"/>
      <c r="DR98" s="17"/>
      <c r="DS98" s="17"/>
      <c r="DT98" s="17"/>
      <c r="DU98" s="17"/>
      <c r="DV98" s="17"/>
      <c r="DW98" s="17"/>
      <c r="DX98" s="17"/>
      <c r="DY98" s="17"/>
      <c r="DZ98" s="17"/>
      <c r="EA98" s="17"/>
      <c r="EB98" s="17"/>
      <c r="EC98" s="17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17"/>
      <c r="ER98" s="17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17"/>
      <c r="FG98" s="17"/>
      <c r="FH98" s="17"/>
      <c r="FI98" s="17"/>
      <c r="FJ98" s="17"/>
      <c r="FK98" s="17"/>
      <c r="FL98" s="17"/>
      <c r="FM98" s="16">
        <f>'2021-2022 mjcc'!L102</f>
        <v>0</v>
      </c>
      <c r="FN98" s="29">
        <f t="shared" si="99"/>
        <v>0</v>
      </c>
      <c r="FO98" s="17"/>
      <c r="FP98" s="17"/>
      <c r="FQ98" s="17"/>
      <c r="FR98" s="17"/>
      <c r="FS98" s="17"/>
      <c r="FT98" s="17"/>
      <c r="FU98" s="17"/>
      <c r="FV98" s="17"/>
      <c r="FW98" s="17"/>
      <c r="FX98" s="17"/>
      <c r="FY98" s="17"/>
      <c r="FZ98" s="17"/>
      <c r="GA98" s="17"/>
      <c r="GB98" s="17"/>
      <c r="GC98" s="17"/>
      <c r="GD98" s="17"/>
      <c r="GE98" s="17"/>
      <c r="GF98" s="17"/>
      <c r="GG98" s="17"/>
      <c r="GH98" s="17"/>
      <c r="GI98" s="17"/>
      <c r="GJ98" s="17"/>
      <c r="GK98" s="17"/>
      <c r="GL98" s="17"/>
      <c r="GM98" s="17"/>
      <c r="GN98" s="17"/>
      <c r="GO98" s="17"/>
      <c r="GP98" s="17"/>
      <c r="GQ98" s="17"/>
      <c r="GR98" s="17"/>
      <c r="GS98" s="17"/>
      <c r="GT98" s="17"/>
      <c r="GU98" s="17"/>
      <c r="GV98" s="17"/>
      <c r="GW98" s="17"/>
      <c r="GX98" s="17"/>
      <c r="GY98" s="17"/>
      <c r="GZ98" s="17"/>
      <c r="HA98" s="17"/>
      <c r="HB98" s="17"/>
      <c r="HC98" s="17"/>
      <c r="HD98" s="17"/>
      <c r="HE98" s="17"/>
      <c r="HF98" s="17"/>
      <c r="HG98" s="17"/>
      <c r="HH98" s="17"/>
      <c r="HI98" s="17"/>
      <c r="HJ98" s="17"/>
      <c r="HK98" s="17"/>
      <c r="HL98" s="17"/>
      <c r="HM98" s="17"/>
      <c r="HN98" s="17"/>
      <c r="HO98" s="17"/>
      <c r="HP98" s="16">
        <f>'2021-2022 mjcc'!M102</f>
        <v>0</v>
      </c>
      <c r="HQ98" s="16">
        <f t="shared" si="85"/>
        <v>0</v>
      </c>
      <c r="HR98" s="17"/>
      <c r="HS98" s="17"/>
      <c r="HT98" s="17"/>
      <c r="HU98" s="17"/>
      <c r="HV98" s="17"/>
      <c r="HW98" s="17"/>
      <c r="HX98" s="17"/>
      <c r="HY98" s="17"/>
      <c r="HZ98" s="17"/>
      <c r="IA98" s="17"/>
      <c r="IB98" s="17"/>
      <c r="IC98" s="17"/>
      <c r="ID98" s="17"/>
      <c r="IE98" s="17"/>
      <c r="IF98" s="17"/>
      <c r="IG98" s="17"/>
      <c r="IH98" s="17"/>
      <c r="II98" s="17"/>
      <c r="IJ98" s="17"/>
      <c r="IK98" s="17"/>
      <c r="IL98" s="17"/>
      <c r="IM98" s="17"/>
      <c r="IN98" s="17"/>
      <c r="IO98" s="17"/>
      <c r="IP98" s="17"/>
      <c r="IQ98" s="17"/>
      <c r="IR98" s="17"/>
      <c r="IS98" s="17"/>
      <c r="IT98" s="17"/>
      <c r="IU98" s="17"/>
      <c r="IV98" s="17"/>
      <c r="IW98" s="17"/>
      <c r="IX98" s="17"/>
      <c r="IY98" s="17"/>
      <c r="IZ98" s="17"/>
      <c r="JA98" s="17"/>
      <c r="JB98" s="17"/>
      <c r="JC98" s="17"/>
      <c r="JD98" s="17"/>
      <c r="JE98" s="17"/>
      <c r="JF98" s="17"/>
      <c r="JG98" s="17"/>
      <c r="JH98" s="17"/>
      <c r="JI98" s="17"/>
      <c r="JJ98" s="17"/>
      <c r="JK98" s="17"/>
      <c r="JL98" s="17"/>
      <c r="JM98" s="17"/>
      <c r="JN98" s="17"/>
      <c r="JO98" s="17"/>
      <c r="JP98" s="17"/>
      <c r="JQ98" s="17"/>
      <c r="JR98" s="17"/>
    </row>
    <row r="99" spans="1:278" ht="25.5">
      <c r="A99" s="42"/>
      <c r="B99" s="42" t="str">
        <f>'2021-2022 mjcc'!E103</f>
        <v xml:space="preserve"> 11014</v>
      </c>
      <c r="C99" s="28" t="str">
        <f>'2021-2022 mjcc'!F103</f>
        <v xml:space="preserve"> Համայնքային ծառայություններ հաշմանդամություն ունեցող երեխաների համար</v>
      </c>
      <c r="D99" s="28">
        <f>'2021-2022 mjcc'!H103</f>
        <v>4875.32</v>
      </c>
      <c r="E99" s="28">
        <f t="shared" si="75"/>
        <v>4875.3</v>
      </c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>
        <v>4875.3</v>
      </c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6">
        <f>'2021-2022 mjcc'!J103</f>
        <v>0</v>
      </c>
      <c r="BH99" s="16">
        <f t="shared" si="97"/>
        <v>0</v>
      </c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6">
        <f>'2021-2022 mjcc'!K103</f>
        <v>0</v>
      </c>
      <c r="DK99" s="2">
        <f t="shared" si="98"/>
        <v>0</v>
      </c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17"/>
      <c r="DZ99" s="17"/>
      <c r="EA99" s="17"/>
      <c r="EB99" s="17"/>
      <c r="EC99" s="17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17"/>
      <c r="ER99" s="17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17"/>
      <c r="FG99" s="17"/>
      <c r="FH99" s="17"/>
      <c r="FI99" s="17"/>
      <c r="FJ99" s="17"/>
      <c r="FK99" s="17"/>
      <c r="FL99" s="17"/>
      <c r="FM99" s="16">
        <f>'2021-2022 mjcc'!L103</f>
        <v>0</v>
      </c>
      <c r="FN99" s="2">
        <f t="shared" si="99"/>
        <v>0</v>
      </c>
      <c r="FO99" s="17"/>
      <c r="FP99" s="17"/>
      <c r="FQ99" s="17"/>
      <c r="FR99" s="17"/>
      <c r="FS99" s="17"/>
      <c r="FT99" s="17"/>
      <c r="FU99" s="17"/>
      <c r="FV99" s="17"/>
      <c r="FW99" s="17"/>
      <c r="FX99" s="17"/>
      <c r="FY99" s="17"/>
      <c r="FZ99" s="17"/>
      <c r="GA99" s="17"/>
      <c r="GB99" s="17"/>
      <c r="GC99" s="17"/>
      <c r="GD99" s="17"/>
      <c r="GE99" s="17"/>
      <c r="GF99" s="17"/>
      <c r="GG99" s="17"/>
      <c r="GH99" s="17"/>
      <c r="GI99" s="17"/>
      <c r="GJ99" s="17"/>
      <c r="GK99" s="17"/>
      <c r="GL99" s="17"/>
      <c r="GM99" s="17"/>
      <c r="GN99" s="17"/>
      <c r="GO99" s="17"/>
      <c r="GP99" s="17"/>
      <c r="GQ99" s="17"/>
      <c r="GR99" s="17"/>
      <c r="GS99" s="17"/>
      <c r="GT99" s="17"/>
      <c r="GU99" s="17"/>
      <c r="GV99" s="17"/>
      <c r="GW99" s="17"/>
      <c r="GX99" s="17"/>
      <c r="GY99" s="17"/>
      <c r="GZ99" s="17"/>
      <c r="HA99" s="17"/>
      <c r="HB99" s="17"/>
      <c r="HC99" s="17"/>
      <c r="HD99" s="17"/>
      <c r="HE99" s="17"/>
      <c r="HF99" s="17"/>
      <c r="HG99" s="17"/>
      <c r="HH99" s="17"/>
      <c r="HI99" s="17"/>
      <c r="HJ99" s="17"/>
      <c r="HK99" s="17"/>
      <c r="HL99" s="17"/>
      <c r="HM99" s="17"/>
      <c r="HN99" s="17"/>
      <c r="HO99" s="17"/>
      <c r="HP99" s="16">
        <f>'2021-2022 mjcc'!M103</f>
        <v>0</v>
      </c>
      <c r="HQ99" s="16">
        <f t="shared" si="85"/>
        <v>0</v>
      </c>
      <c r="HR99" s="17"/>
      <c r="HS99" s="17"/>
      <c r="HT99" s="17"/>
      <c r="HU99" s="17"/>
      <c r="HV99" s="17"/>
      <c r="HW99" s="17"/>
      <c r="HX99" s="17"/>
      <c r="HY99" s="17"/>
      <c r="HZ99" s="17"/>
      <c r="IA99" s="17"/>
      <c r="IB99" s="17"/>
      <c r="IC99" s="17"/>
      <c r="ID99" s="17"/>
      <c r="IE99" s="17"/>
      <c r="IF99" s="17"/>
      <c r="IG99" s="17"/>
      <c r="IH99" s="17"/>
      <c r="II99" s="17"/>
      <c r="IJ99" s="17"/>
      <c r="IK99" s="17"/>
      <c r="IL99" s="17"/>
      <c r="IM99" s="17"/>
      <c r="IN99" s="17"/>
      <c r="IO99" s="17"/>
      <c r="IP99" s="17"/>
      <c r="IQ99" s="17"/>
      <c r="IR99" s="17"/>
      <c r="IS99" s="17"/>
      <c r="IT99" s="17"/>
      <c r="IU99" s="17"/>
      <c r="IV99" s="17"/>
      <c r="IW99" s="17"/>
      <c r="IX99" s="17"/>
      <c r="IY99" s="17"/>
      <c r="IZ99" s="17"/>
      <c r="JA99" s="17"/>
      <c r="JB99" s="17"/>
      <c r="JC99" s="17"/>
      <c r="JD99" s="17"/>
      <c r="JE99" s="17"/>
      <c r="JF99" s="17"/>
      <c r="JG99" s="17"/>
      <c r="JH99" s="17"/>
      <c r="JI99" s="17"/>
      <c r="JJ99" s="17"/>
      <c r="JK99" s="17"/>
      <c r="JL99" s="17"/>
      <c r="JM99" s="17"/>
      <c r="JN99" s="17"/>
      <c r="JO99" s="17"/>
      <c r="JP99" s="17"/>
      <c r="JQ99" s="17"/>
      <c r="JR99" s="17"/>
    </row>
    <row r="100" spans="1:278" ht="38.25">
      <c r="A100" s="42"/>
      <c r="B100" s="42" t="str">
        <f>'2021-2022 mjcc'!E104</f>
        <v xml:space="preserve"> 12001</v>
      </c>
      <c r="C100" s="28" t="str">
        <f>'2021-2022 mjcc'!F104</f>
        <v xml:space="preserve">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</v>
      </c>
      <c r="D100" s="28">
        <f>'2021-2022 mjcc'!H104</f>
        <v>3101</v>
      </c>
      <c r="E100" s="28">
        <f t="shared" si="75"/>
        <v>3101</v>
      </c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45">
        <v>3101</v>
      </c>
      <c r="AR100" s="17"/>
      <c r="AS100" s="17"/>
      <c r="AT100" s="17"/>
      <c r="AU100" s="17"/>
      <c r="AV100" s="17"/>
      <c r="AW100" s="17"/>
      <c r="AX100" s="17"/>
      <c r="AY100" s="17"/>
      <c r="BA100" s="17"/>
      <c r="BB100" s="17"/>
      <c r="BC100" s="17"/>
      <c r="BD100" s="17"/>
      <c r="BE100" s="17"/>
      <c r="BF100" s="17"/>
      <c r="BG100" s="16">
        <f>'2021-2022 mjcc'!J104</f>
        <v>2664</v>
      </c>
      <c r="BH100" s="16">
        <f t="shared" si="97"/>
        <v>2664</v>
      </c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45">
        <v>2664</v>
      </c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6">
        <f>'2021-2022 mjcc'!K104</f>
        <v>6372</v>
      </c>
      <c r="DK100" s="29">
        <f t="shared" si="98"/>
        <v>6372</v>
      </c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17"/>
      <c r="ER100" s="17"/>
      <c r="ES100" s="17"/>
      <c r="ET100" s="17"/>
      <c r="EU100" s="17"/>
      <c r="EV100" s="17"/>
      <c r="EW100" s="45">
        <v>6372</v>
      </c>
      <c r="EX100" s="17"/>
      <c r="EY100" s="17"/>
      <c r="EZ100" s="17"/>
      <c r="FA100" s="17"/>
      <c r="FB100" s="17"/>
      <c r="FC100" s="17"/>
      <c r="FD100" s="17"/>
      <c r="FE100" s="17"/>
      <c r="FF100" s="17"/>
      <c r="FG100" s="17"/>
      <c r="FH100" s="17"/>
      <c r="FI100" s="17"/>
      <c r="FJ100" s="17"/>
      <c r="FK100" s="17"/>
      <c r="FL100" s="17"/>
      <c r="FM100" s="16">
        <f>'2021-2022 mjcc'!L104</f>
        <v>6552</v>
      </c>
      <c r="FN100" s="29">
        <f t="shared" si="99"/>
        <v>6552</v>
      </c>
      <c r="FO100" s="17"/>
      <c r="FP100" s="17"/>
      <c r="FQ100" s="17"/>
      <c r="FR100" s="17"/>
      <c r="FS100" s="17"/>
      <c r="FT100" s="17"/>
      <c r="FU100" s="17"/>
      <c r="FV100" s="17"/>
      <c r="FW100" s="17"/>
      <c r="FX100" s="17"/>
      <c r="FY100" s="17"/>
      <c r="FZ100" s="17"/>
      <c r="GA100" s="17"/>
      <c r="GB100" s="17"/>
      <c r="GC100" s="17"/>
      <c r="GD100" s="17"/>
      <c r="GE100" s="17"/>
      <c r="GF100" s="17"/>
      <c r="GG100" s="17"/>
      <c r="GH100" s="17"/>
      <c r="GI100" s="17"/>
      <c r="GJ100" s="17"/>
      <c r="GK100" s="17"/>
      <c r="GL100" s="17"/>
      <c r="GM100" s="17"/>
      <c r="GN100" s="17"/>
      <c r="GO100" s="17"/>
      <c r="GP100" s="17"/>
      <c r="GQ100" s="17"/>
      <c r="GR100" s="17"/>
      <c r="GS100" s="17"/>
      <c r="GT100" s="17"/>
      <c r="GU100" s="17"/>
      <c r="GV100" s="17"/>
      <c r="GW100" s="17"/>
      <c r="GX100" s="17"/>
      <c r="GY100" s="17"/>
      <c r="GZ100" s="45">
        <v>6552</v>
      </c>
      <c r="HA100" s="17"/>
      <c r="HB100" s="17"/>
      <c r="HC100" s="17"/>
      <c r="HD100" s="17"/>
      <c r="HE100" s="17"/>
      <c r="HF100" s="17"/>
      <c r="HG100" s="17"/>
      <c r="HH100" s="17"/>
      <c r="HI100" s="17"/>
      <c r="HJ100" s="17"/>
      <c r="HK100" s="17"/>
      <c r="HL100" s="17"/>
      <c r="HM100" s="17"/>
      <c r="HN100" s="17"/>
      <c r="HO100" s="17"/>
      <c r="HP100" s="16">
        <f>'2021-2022 mjcc'!M104</f>
        <v>6552</v>
      </c>
      <c r="HQ100" s="16">
        <f t="shared" si="85"/>
        <v>6552</v>
      </c>
      <c r="HR100" s="17"/>
      <c r="HS100" s="17"/>
      <c r="HT100" s="17"/>
      <c r="HU100" s="17"/>
      <c r="HV100" s="17"/>
      <c r="HW100" s="17"/>
      <c r="HX100" s="17"/>
      <c r="HY100" s="17"/>
      <c r="HZ100" s="17"/>
      <c r="IA100" s="17"/>
      <c r="IB100" s="17"/>
      <c r="IC100" s="17"/>
      <c r="ID100" s="17"/>
      <c r="IE100" s="17"/>
      <c r="IF100" s="17"/>
      <c r="IG100" s="17"/>
      <c r="IH100" s="17"/>
      <c r="II100" s="17"/>
      <c r="IJ100" s="17"/>
      <c r="IK100" s="17"/>
      <c r="IL100" s="17"/>
      <c r="IM100" s="17"/>
      <c r="IN100" s="17"/>
      <c r="IO100" s="17"/>
      <c r="IP100" s="17"/>
      <c r="IQ100" s="17"/>
      <c r="IR100" s="17"/>
      <c r="IS100" s="17"/>
      <c r="IT100" s="17"/>
      <c r="IU100" s="17"/>
      <c r="IV100" s="17"/>
      <c r="IW100" s="17"/>
      <c r="IX100" s="17"/>
      <c r="IY100" s="17"/>
      <c r="IZ100" s="17"/>
      <c r="JA100" s="17"/>
      <c r="JB100" s="17"/>
      <c r="JC100" s="45">
        <v>6552</v>
      </c>
      <c r="JD100" s="17"/>
      <c r="JE100" s="17"/>
      <c r="JF100" s="17"/>
      <c r="JG100" s="17"/>
      <c r="JH100" s="17"/>
      <c r="JI100" s="17"/>
      <c r="JJ100" s="17"/>
      <c r="JK100" s="17"/>
      <c r="JL100" s="17"/>
      <c r="JM100" s="17"/>
      <c r="JN100" s="17"/>
      <c r="JO100" s="17"/>
      <c r="JP100" s="17"/>
      <c r="JQ100" s="17"/>
      <c r="JR100" s="17"/>
    </row>
    <row r="101" spans="1:278" ht="25.5">
      <c r="A101" s="42"/>
      <c r="B101" s="42" t="str">
        <f>'2021-2022 mjcc'!E105</f>
        <v xml:space="preserve"> 12002</v>
      </c>
      <c r="C101" s="28" t="str">
        <f>'2021-2022 mjcc'!F105</f>
        <v xml:space="preserve"> Կենսաբանական ընտանիք տեղափոխված երեխաների ընտանիքներին բնաիրային օգնության փաթեթի տրամադրում</v>
      </c>
      <c r="D101" s="28">
        <f>'2021-2022 mjcc'!H105</f>
        <v>33061.07</v>
      </c>
      <c r="E101" s="28">
        <f t="shared" si="75"/>
        <v>33061.1</v>
      </c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45">
        <v>33061.1</v>
      </c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6">
        <f>'2021-2022 mjcc'!J105</f>
        <v>0</v>
      </c>
      <c r="BH101" s="16">
        <f t="shared" si="97"/>
        <v>0</v>
      </c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45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7"/>
      <c r="DG101" s="17"/>
      <c r="DH101" s="17"/>
      <c r="DI101" s="17"/>
      <c r="DJ101" s="16">
        <f>'2021-2022 mjcc'!K105</f>
        <v>0</v>
      </c>
      <c r="DK101" s="29">
        <f t="shared" si="98"/>
        <v>0</v>
      </c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  <c r="DV101" s="17"/>
      <c r="DW101" s="17"/>
      <c r="DX101" s="17"/>
      <c r="DY101" s="17"/>
      <c r="DZ101" s="17"/>
      <c r="EA101" s="17"/>
      <c r="EB101" s="17"/>
      <c r="EC101" s="17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45"/>
      <c r="ER101" s="17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17"/>
      <c r="FG101" s="17"/>
      <c r="FH101" s="17"/>
      <c r="FI101" s="17"/>
      <c r="FJ101" s="17"/>
      <c r="FK101" s="17"/>
      <c r="FL101" s="17"/>
      <c r="FM101" s="16">
        <f>'2021-2022 mjcc'!L105</f>
        <v>0</v>
      </c>
      <c r="FN101" s="29">
        <f t="shared" si="99"/>
        <v>0</v>
      </c>
      <c r="FO101" s="17"/>
      <c r="FP101" s="17"/>
      <c r="FQ101" s="17"/>
      <c r="FR101" s="17"/>
      <c r="FS101" s="17"/>
      <c r="FT101" s="17"/>
      <c r="FU101" s="17"/>
      <c r="FV101" s="17"/>
      <c r="FW101" s="17"/>
      <c r="FX101" s="17"/>
      <c r="FY101" s="17"/>
      <c r="FZ101" s="17"/>
      <c r="GA101" s="17"/>
      <c r="GB101" s="17"/>
      <c r="GC101" s="17"/>
      <c r="GD101" s="17"/>
      <c r="GE101" s="17"/>
      <c r="GF101" s="17"/>
      <c r="GG101" s="17"/>
      <c r="GH101" s="17"/>
      <c r="GI101" s="17"/>
      <c r="GJ101" s="17"/>
      <c r="GK101" s="17"/>
      <c r="GL101" s="17"/>
      <c r="GM101" s="17"/>
      <c r="GN101" s="17"/>
      <c r="GO101" s="17"/>
      <c r="GP101" s="17"/>
      <c r="GQ101" s="17"/>
      <c r="GR101" s="17"/>
      <c r="GS101" s="17"/>
      <c r="GT101" s="45"/>
      <c r="GU101" s="17"/>
      <c r="GV101" s="17"/>
      <c r="GW101" s="17"/>
      <c r="GX101" s="17"/>
      <c r="GY101" s="17"/>
      <c r="GZ101" s="17"/>
      <c r="HA101" s="17"/>
      <c r="HB101" s="17"/>
      <c r="HC101" s="17"/>
      <c r="HD101" s="17"/>
      <c r="HE101" s="17"/>
      <c r="HF101" s="17"/>
      <c r="HG101" s="17"/>
      <c r="HH101" s="17"/>
      <c r="HI101" s="17"/>
      <c r="HJ101" s="17"/>
      <c r="HK101" s="17"/>
      <c r="HL101" s="17"/>
      <c r="HM101" s="17"/>
      <c r="HN101" s="17"/>
      <c r="HO101" s="17"/>
      <c r="HP101" s="16">
        <f>'2021-2022 mjcc'!M105</f>
        <v>0</v>
      </c>
      <c r="HQ101" s="16">
        <f t="shared" si="85"/>
        <v>0</v>
      </c>
      <c r="HR101" s="17"/>
      <c r="HS101" s="17"/>
      <c r="HT101" s="17"/>
      <c r="HU101" s="17"/>
      <c r="HV101" s="17"/>
      <c r="HW101" s="17"/>
      <c r="HX101" s="17"/>
      <c r="HY101" s="17"/>
      <c r="HZ101" s="17"/>
      <c r="IA101" s="17"/>
      <c r="IB101" s="17"/>
      <c r="IC101" s="17"/>
      <c r="ID101" s="17"/>
      <c r="IE101" s="17"/>
      <c r="IF101" s="17"/>
      <c r="IG101" s="17"/>
      <c r="IH101" s="17"/>
      <c r="II101" s="17"/>
      <c r="IJ101" s="17"/>
      <c r="IK101" s="17"/>
      <c r="IL101" s="17"/>
      <c r="IM101" s="17"/>
      <c r="IN101" s="17"/>
      <c r="IO101" s="17"/>
      <c r="IP101" s="17"/>
      <c r="IQ101" s="17"/>
      <c r="IR101" s="17"/>
      <c r="IS101" s="17"/>
      <c r="IT101" s="17"/>
      <c r="IU101" s="17"/>
      <c r="IV101" s="17"/>
      <c r="IW101" s="45"/>
      <c r="IX101" s="17"/>
      <c r="IY101" s="17"/>
      <c r="IZ101" s="17"/>
      <c r="JA101" s="17"/>
      <c r="JB101" s="17"/>
      <c r="JC101" s="17"/>
      <c r="JD101" s="17"/>
      <c r="JE101" s="17"/>
      <c r="JF101" s="17"/>
      <c r="JG101" s="17"/>
      <c r="JH101" s="17"/>
      <c r="JI101" s="17"/>
      <c r="JJ101" s="17"/>
      <c r="JK101" s="17"/>
      <c r="JL101" s="17"/>
      <c r="JM101" s="17"/>
      <c r="JN101" s="17"/>
      <c r="JO101" s="17"/>
      <c r="JP101" s="17"/>
      <c r="JQ101" s="17"/>
      <c r="JR101" s="17"/>
    </row>
    <row r="102" spans="1:278" ht="38.25">
      <c r="A102" s="42"/>
      <c r="B102" s="42" t="str">
        <f>'2021-2022 mjcc'!E106</f>
        <v xml:space="preserve"> 12003</v>
      </c>
      <c r="C102" s="28" t="str">
        <f>'2021-2022 mjcc'!F106</f>
        <v xml:space="preserve"> Երեխաների շուրջօրյա խնամքի բնակչության սոցիալական պաշտպանության հաստատությունների շրջանավարտներին միանվագ դրամական օգնության տրամադրում</v>
      </c>
      <c r="D102" s="28">
        <f>'2021-2022 mjcc'!H106</f>
        <v>450</v>
      </c>
      <c r="E102" s="28">
        <f t="shared" si="75"/>
        <v>450</v>
      </c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45">
        <v>450</v>
      </c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6">
        <f>'2021-2022 mjcc'!J106</f>
        <v>200</v>
      </c>
      <c r="BH102" s="16">
        <f t="shared" si="97"/>
        <v>200</v>
      </c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45">
        <v>200</v>
      </c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7"/>
      <c r="DG102" s="17"/>
      <c r="DH102" s="17"/>
      <c r="DI102" s="17"/>
      <c r="DJ102" s="16">
        <f>'2021-2022 mjcc'!K106</f>
        <v>30000</v>
      </c>
      <c r="DK102" s="2">
        <f t="shared" si="98"/>
        <v>30000</v>
      </c>
      <c r="DL102" s="17"/>
      <c r="DM102" s="17"/>
      <c r="DN102" s="17"/>
      <c r="DO102" s="17"/>
      <c r="DP102" s="17"/>
      <c r="DQ102" s="17"/>
      <c r="DR102" s="17"/>
      <c r="DS102" s="17"/>
      <c r="DT102" s="17"/>
      <c r="DU102" s="17"/>
      <c r="DV102" s="17"/>
      <c r="DW102" s="17"/>
      <c r="DX102" s="17"/>
      <c r="DY102" s="17"/>
      <c r="DZ102" s="17"/>
      <c r="EA102" s="17"/>
      <c r="EB102" s="17"/>
      <c r="EC102" s="17"/>
      <c r="ED102" s="17"/>
      <c r="EE102" s="17"/>
      <c r="EF102" s="17"/>
      <c r="EG102" s="17"/>
      <c r="EH102" s="17"/>
      <c r="EI102" s="17"/>
      <c r="EJ102" s="17"/>
      <c r="EK102" s="17"/>
      <c r="EL102" s="17"/>
      <c r="EM102" s="17"/>
      <c r="EN102" s="17"/>
      <c r="EO102" s="17"/>
      <c r="EP102" s="17"/>
      <c r="EQ102" s="17"/>
      <c r="ER102" s="17"/>
      <c r="ES102" s="17"/>
      <c r="ET102" s="17"/>
      <c r="EU102" s="17"/>
      <c r="EV102" s="17"/>
      <c r="EW102" s="45">
        <v>30000</v>
      </c>
      <c r="EX102" s="17"/>
      <c r="EY102" s="17"/>
      <c r="EZ102" s="17"/>
      <c r="FA102" s="17"/>
      <c r="FB102" s="17"/>
      <c r="FC102" s="17"/>
      <c r="FD102" s="17"/>
      <c r="FE102" s="17"/>
      <c r="FF102" s="17"/>
      <c r="FG102" s="17"/>
      <c r="FH102" s="17"/>
      <c r="FI102" s="17"/>
      <c r="FJ102" s="17"/>
      <c r="FK102" s="17"/>
      <c r="FL102" s="17"/>
      <c r="FM102" s="16">
        <f>'2021-2022 mjcc'!L106</f>
        <v>27000</v>
      </c>
      <c r="FN102" s="2">
        <f t="shared" si="99"/>
        <v>27000</v>
      </c>
      <c r="FO102" s="17"/>
      <c r="FP102" s="17"/>
      <c r="FQ102" s="17"/>
      <c r="FR102" s="17"/>
      <c r="FS102" s="17"/>
      <c r="FT102" s="17"/>
      <c r="FU102" s="17"/>
      <c r="FV102" s="17"/>
      <c r="FW102" s="17"/>
      <c r="FX102" s="17"/>
      <c r="FY102" s="17"/>
      <c r="FZ102" s="17"/>
      <c r="GA102" s="17"/>
      <c r="GB102" s="17"/>
      <c r="GC102" s="17"/>
      <c r="GD102" s="17"/>
      <c r="GE102" s="17"/>
      <c r="GF102" s="17"/>
      <c r="GG102" s="17"/>
      <c r="GH102" s="17"/>
      <c r="GI102" s="17"/>
      <c r="GJ102" s="17"/>
      <c r="GK102" s="17"/>
      <c r="GL102" s="17"/>
      <c r="GM102" s="17"/>
      <c r="GN102" s="17"/>
      <c r="GO102" s="17"/>
      <c r="GP102" s="17"/>
      <c r="GQ102" s="17"/>
      <c r="GR102" s="17"/>
      <c r="GS102" s="17"/>
      <c r="GT102" s="17"/>
      <c r="GU102" s="17"/>
      <c r="GV102" s="17"/>
      <c r="GW102" s="17"/>
      <c r="GX102" s="17"/>
      <c r="GY102" s="17"/>
      <c r="GZ102" s="45">
        <v>27000</v>
      </c>
      <c r="HA102" s="17"/>
      <c r="HB102" s="17"/>
      <c r="HC102" s="17"/>
      <c r="HD102" s="17"/>
      <c r="HE102" s="17"/>
      <c r="HF102" s="17"/>
      <c r="HG102" s="17"/>
      <c r="HH102" s="17"/>
      <c r="HI102" s="17"/>
      <c r="HJ102" s="17"/>
      <c r="HK102" s="17"/>
      <c r="HL102" s="17"/>
      <c r="HM102" s="17"/>
      <c r="HN102" s="17"/>
      <c r="HO102" s="17"/>
      <c r="HP102" s="16">
        <f>'2021-2022 mjcc'!M106</f>
        <v>24000</v>
      </c>
      <c r="HQ102" s="16">
        <f t="shared" si="85"/>
        <v>24000</v>
      </c>
      <c r="HR102" s="17"/>
      <c r="HS102" s="17"/>
      <c r="HT102" s="17"/>
      <c r="HU102" s="17"/>
      <c r="HV102" s="17"/>
      <c r="HW102" s="17"/>
      <c r="HX102" s="17"/>
      <c r="HY102" s="17"/>
      <c r="HZ102" s="17"/>
      <c r="IA102" s="17"/>
      <c r="IB102" s="17"/>
      <c r="IC102" s="17"/>
      <c r="ID102" s="17"/>
      <c r="IE102" s="17"/>
      <c r="IF102" s="17"/>
      <c r="IG102" s="17"/>
      <c r="IH102" s="17"/>
      <c r="II102" s="17"/>
      <c r="IJ102" s="17"/>
      <c r="IK102" s="17"/>
      <c r="IL102" s="17"/>
      <c r="IM102" s="17"/>
      <c r="IN102" s="17"/>
      <c r="IO102" s="17"/>
      <c r="IP102" s="17"/>
      <c r="IQ102" s="17"/>
      <c r="IR102" s="17"/>
      <c r="IS102" s="17"/>
      <c r="IT102" s="17"/>
      <c r="IU102" s="17"/>
      <c r="IV102" s="17"/>
      <c r="IW102" s="17"/>
      <c r="IX102" s="17"/>
      <c r="IY102" s="17"/>
      <c r="IZ102" s="17"/>
      <c r="JA102" s="17"/>
      <c r="JB102" s="17"/>
      <c r="JC102" s="45">
        <v>24000</v>
      </c>
      <c r="JD102" s="17"/>
      <c r="JE102" s="17"/>
      <c r="JF102" s="17"/>
      <c r="JG102" s="17"/>
      <c r="JH102" s="17"/>
      <c r="JI102" s="17"/>
      <c r="JJ102" s="17"/>
      <c r="JK102" s="17"/>
      <c r="JL102" s="17"/>
      <c r="JM102" s="17"/>
      <c r="JN102" s="17"/>
      <c r="JO102" s="17"/>
      <c r="JP102" s="17"/>
      <c r="JQ102" s="17"/>
      <c r="JR102" s="17"/>
    </row>
    <row r="103" spans="1:278" ht="25.5">
      <c r="A103" s="42"/>
      <c r="B103" s="42" t="str">
        <f>'2021-2022 mjcc'!E107</f>
        <v xml:space="preserve"> 12004</v>
      </c>
      <c r="C103" s="28" t="str">
        <f>'2021-2022 mjcc'!F107</f>
        <v xml:space="preserve"> Խնամատար ընտանիքում երեխայի խնամքի և դաստիարակության աջակցության տրամադրում</v>
      </c>
      <c r="D103" s="28">
        <f>'2021-2022 mjcc'!H107</f>
        <v>67254.09</v>
      </c>
      <c r="E103" s="28">
        <f t="shared" si="75"/>
        <v>67254.100000000006</v>
      </c>
      <c r="F103" s="45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45">
        <v>67254.100000000006</v>
      </c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6">
        <f>'2021-2022 mjcc'!J107</f>
        <v>168893.3</v>
      </c>
      <c r="BH103" s="16">
        <f t="shared" si="97"/>
        <v>168893.3</v>
      </c>
      <c r="BI103" s="45">
        <v>101316.7</v>
      </c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45">
        <v>67576.600000000006</v>
      </c>
      <c r="CZ103" s="17"/>
      <c r="DA103" s="17"/>
      <c r="DB103" s="17"/>
      <c r="DC103" s="17"/>
      <c r="DD103" s="17"/>
      <c r="DE103" s="17"/>
      <c r="DF103" s="17"/>
      <c r="DG103" s="17"/>
      <c r="DH103" s="17"/>
      <c r="DI103" s="17"/>
      <c r="DJ103" s="16">
        <f>'2021-2022 mjcc'!K107</f>
        <v>302788.40000000002</v>
      </c>
      <c r="DK103" s="29">
        <f t="shared" si="98"/>
        <v>302788.40000000002</v>
      </c>
      <c r="DL103" s="45"/>
      <c r="DM103" s="17">
        <v>194788.4</v>
      </c>
      <c r="DN103" s="17"/>
      <c r="DO103" s="17"/>
      <c r="DP103" s="17"/>
      <c r="DQ103" s="17"/>
      <c r="DR103" s="17"/>
      <c r="DS103" s="17"/>
      <c r="DT103" s="17"/>
      <c r="DU103" s="17"/>
      <c r="DV103" s="17"/>
      <c r="DW103" s="17"/>
      <c r="DX103" s="17"/>
      <c r="DY103" s="17"/>
      <c r="DZ103" s="17"/>
      <c r="EA103" s="17"/>
      <c r="EB103" s="17"/>
      <c r="EC103" s="17"/>
      <c r="ED103" s="17"/>
      <c r="EE103" s="17"/>
      <c r="EF103" s="17"/>
      <c r="EG103" s="17"/>
      <c r="EH103" s="17"/>
      <c r="EI103" s="17"/>
      <c r="EJ103" s="17"/>
      <c r="EK103" s="17"/>
      <c r="EL103" s="17"/>
      <c r="EM103" s="17"/>
      <c r="EN103" s="17"/>
      <c r="EO103" s="17"/>
      <c r="EP103" s="17"/>
      <c r="EQ103" s="17"/>
      <c r="ER103" s="17"/>
      <c r="ES103" s="17"/>
      <c r="ET103" s="17"/>
      <c r="EU103" s="17"/>
      <c r="EV103" s="17"/>
      <c r="EW103" s="17"/>
      <c r="EX103" s="17"/>
      <c r="EY103" s="17"/>
      <c r="EZ103" s="17"/>
      <c r="FA103" s="17"/>
      <c r="FB103" s="45">
        <v>108000</v>
      </c>
      <c r="FC103" s="17"/>
      <c r="FD103" s="17"/>
      <c r="FE103" s="17"/>
      <c r="FF103" s="17"/>
      <c r="FG103" s="17"/>
      <c r="FH103" s="17"/>
      <c r="FI103" s="17"/>
      <c r="FJ103" s="17"/>
      <c r="FK103" s="17"/>
      <c r="FL103" s="17"/>
      <c r="FM103" s="16">
        <f>'2021-2022 mjcc'!L107</f>
        <v>394359.2</v>
      </c>
      <c r="FN103" s="29">
        <f t="shared" si="99"/>
        <v>394359.2</v>
      </c>
      <c r="FO103" s="45"/>
      <c r="FP103" s="17">
        <v>250359.2</v>
      </c>
      <c r="FQ103" s="17"/>
      <c r="FR103" s="17"/>
      <c r="FS103" s="17"/>
      <c r="FT103" s="17"/>
      <c r="FU103" s="17"/>
      <c r="FV103" s="17"/>
      <c r="FW103" s="17"/>
      <c r="FX103" s="17"/>
      <c r="FY103" s="17"/>
      <c r="FZ103" s="17"/>
      <c r="GA103" s="17"/>
      <c r="GB103" s="17"/>
      <c r="GC103" s="17"/>
      <c r="GD103" s="17"/>
      <c r="GE103" s="17"/>
      <c r="GF103" s="17"/>
      <c r="GG103" s="17"/>
      <c r="GH103" s="17"/>
      <c r="GI103" s="17"/>
      <c r="GJ103" s="17"/>
      <c r="GK103" s="17"/>
      <c r="GL103" s="17"/>
      <c r="GM103" s="17"/>
      <c r="GN103" s="17"/>
      <c r="GO103" s="17"/>
      <c r="GP103" s="17"/>
      <c r="GQ103" s="17"/>
      <c r="GR103" s="17"/>
      <c r="GS103" s="17"/>
      <c r="GT103" s="17"/>
      <c r="GU103" s="17"/>
      <c r="GV103" s="17"/>
      <c r="GW103" s="17"/>
      <c r="GX103" s="17"/>
      <c r="GY103" s="17"/>
      <c r="GZ103" s="17"/>
      <c r="HA103" s="17"/>
      <c r="HB103" s="17"/>
      <c r="HC103" s="17"/>
      <c r="HD103" s="17"/>
      <c r="HE103" s="45">
        <v>144000</v>
      </c>
      <c r="HF103" s="17"/>
      <c r="HG103" s="17"/>
      <c r="HH103" s="17"/>
      <c r="HI103" s="17"/>
      <c r="HJ103" s="17"/>
      <c r="HK103" s="17"/>
      <c r="HL103" s="17"/>
      <c r="HM103" s="17"/>
      <c r="HN103" s="17"/>
      <c r="HO103" s="17"/>
      <c r="HP103" s="16">
        <f>'2021-2022 mjcc'!M107</f>
        <v>485930</v>
      </c>
      <c r="HQ103" s="16">
        <f t="shared" si="85"/>
        <v>485930</v>
      </c>
      <c r="HR103" s="45"/>
      <c r="HS103" s="17">
        <v>305930</v>
      </c>
      <c r="HT103" s="17"/>
      <c r="HU103" s="17"/>
      <c r="HV103" s="17"/>
      <c r="HW103" s="17"/>
      <c r="HX103" s="17"/>
      <c r="HY103" s="17"/>
      <c r="HZ103" s="17"/>
      <c r="IA103" s="17"/>
      <c r="IB103" s="17"/>
      <c r="IC103" s="17"/>
      <c r="ID103" s="17"/>
      <c r="IE103" s="17"/>
      <c r="IF103" s="17"/>
      <c r="IG103" s="17"/>
      <c r="IH103" s="17"/>
      <c r="II103" s="17"/>
      <c r="IJ103" s="17"/>
      <c r="IK103" s="17"/>
      <c r="IL103" s="17"/>
      <c r="IM103" s="17"/>
      <c r="IN103" s="17"/>
      <c r="IO103" s="17"/>
      <c r="IP103" s="17"/>
      <c r="IQ103" s="17"/>
      <c r="IR103" s="17"/>
      <c r="IS103" s="17"/>
      <c r="IT103" s="17"/>
      <c r="IU103" s="17"/>
      <c r="IV103" s="17"/>
      <c r="IW103" s="17"/>
      <c r="IX103" s="17"/>
      <c r="IY103" s="17"/>
      <c r="IZ103" s="17"/>
      <c r="JA103" s="17"/>
      <c r="JB103" s="17"/>
      <c r="JC103" s="17"/>
      <c r="JD103" s="17"/>
      <c r="JE103" s="17"/>
      <c r="JF103" s="17"/>
      <c r="JG103" s="17"/>
      <c r="JH103" s="45">
        <v>180000</v>
      </c>
      <c r="JI103" s="17"/>
      <c r="JJ103" s="17"/>
      <c r="JK103" s="17"/>
      <c r="JL103" s="17"/>
      <c r="JM103" s="17"/>
      <c r="JN103" s="17"/>
      <c r="JO103" s="17"/>
      <c r="JP103" s="17"/>
      <c r="JQ103" s="17"/>
      <c r="JR103" s="17"/>
    </row>
    <row r="104" spans="1:278" ht="25.5">
      <c r="A104" s="42"/>
      <c r="B104" s="42" t="str">
        <f>'2021-2022 mjcc'!E108</f>
        <v xml:space="preserve"> 12005</v>
      </c>
      <c r="C104" s="28" t="str">
        <f>'2021-2022 mjcc'!F108</f>
        <v xml:space="preserve"> Մարդկանց թրաֆիքինգի (և/կամ) շահագործման զոհերին միանվագ դրամական փոխհատուցման տրամադրում</v>
      </c>
      <c r="D104" s="28">
        <f>'2021-2022 mjcc'!H108</f>
        <v>1250</v>
      </c>
      <c r="E104" s="28">
        <f t="shared" si="75"/>
        <v>1250</v>
      </c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45">
        <v>1250</v>
      </c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6">
        <f>'2021-2022 mjcc'!J108</f>
        <v>1750</v>
      </c>
      <c r="BH104" s="16">
        <f t="shared" si="97"/>
        <v>1750</v>
      </c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45">
        <v>1750</v>
      </c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6">
        <f>'2021-2022 mjcc'!K108</f>
        <v>1750</v>
      </c>
      <c r="DK104" s="29">
        <f t="shared" si="98"/>
        <v>1750</v>
      </c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  <c r="EN104" s="17"/>
      <c r="EO104" s="17"/>
      <c r="EP104" s="17"/>
      <c r="EQ104" s="17"/>
      <c r="ER104" s="17"/>
      <c r="ES104" s="17"/>
      <c r="ET104" s="17"/>
      <c r="EU104" s="17"/>
      <c r="EV104" s="17"/>
      <c r="EW104" s="17"/>
      <c r="EX104" s="17"/>
      <c r="EY104" s="17"/>
      <c r="EZ104" s="17"/>
      <c r="FA104" s="17"/>
      <c r="FB104" s="45">
        <v>1750</v>
      </c>
      <c r="FC104" s="17"/>
      <c r="FD104" s="17"/>
      <c r="FE104" s="17"/>
      <c r="FF104" s="17"/>
      <c r="FG104" s="17"/>
      <c r="FH104" s="17"/>
      <c r="FI104" s="17"/>
      <c r="FJ104" s="17"/>
      <c r="FK104" s="17"/>
      <c r="FL104" s="17"/>
      <c r="FM104" s="16">
        <f>'2021-2022 mjcc'!L108</f>
        <v>1750</v>
      </c>
      <c r="FN104" s="29">
        <f t="shared" si="99"/>
        <v>1750</v>
      </c>
      <c r="FO104" s="17"/>
      <c r="FP104" s="17"/>
      <c r="FQ104" s="17"/>
      <c r="FR104" s="17"/>
      <c r="FS104" s="17"/>
      <c r="FT104" s="17"/>
      <c r="FU104" s="17"/>
      <c r="FV104" s="17"/>
      <c r="FW104" s="17"/>
      <c r="FX104" s="17"/>
      <c r="FY104" s="17"/>
      <c r="FZ104" s="17"/>
      <c r="GA104" s="17"/>
      <c r="GB104" s="17"/>
      <c r="GC104" s="17"/>
      <c r="GD104" s="17"/>
      <c r="GE104" s="17"/>
      <c r="GF104" s="17"/>
      <c r="GG104" s="17"/>
      <c r="GH104" s="17"/>
      <c r="GI104" s="17"/>
      <c r="GJ104" s="17"/>
      <c r="GK104" s="17"/>
      <c r="GL104" s="17"/>
      <c r="GM104" s="17"/>
      <c r="GN104" s="17"/>
      <c r="GO104" s="17"/>
      <c r="GP104" s="17"/>
      <c r="GQ104" s="17"/>
      <c r="GR104" s="17"/>
      <c r="GS104" s="17"/>
      <c r="GT104" s="17"/>
      <c r="GU104" s="17"/>
      <c r="GV104" s="17"/>
      <c r="GW104" s="17"/>
      <c r="GX104" s="17"/>
      <c r="GY104" s="17"/>
      <c r="GZ104" s="17"/>
      <c r="HA104" s="17"/>
      <c r="HB104" s="17"/>
      <c r="HC104" s="17"/>
      <c r="HD104" s="17"/>
      <c r="HE104" s="45">
        <v>1750</v>
      </c>
      <c r="HF104" s="17"/>
      <c r="HG104" s="17"/>
      <c r="HH104" s="17"/>
      <c r="HI104" s="17"/>
      <c r="HJ104" s="17"/>
      <c r="HK104" s="17"/>
      <c r="HL104" s="17"/>
      <c r="HM104" s="17"/>
      <c r="HN104" s="17"/>
      <c r="HO104" s="17"/>
      <c r="HP104" s="16">
        <f>'2021-2022 mjcc'!M108</f>
        <v>1750</v>
      </c>
      <c r="HQ104" s="16">
        <f t="shared" si="85"/>
        <v>1750</v>
      </c>
      <c r="HR104" s="17"/>
      <c r="HS104" s="17"/>
      <c r="HT104" s="17"/>
      <c r="HU104" s="17"/>
      <c r="HV104" s="17"/>
      <c r="HW104" s="17"/>
      <c r="HX104" s="17"/>
      <c r="HY104" s="17"/>
      <c r="HZ104" s="17"/>
      <c r="IA104" s="17"/>
      <c r="IB104" s="17"/>
      <c r="IC104" s="17"/>
      <c r="ID104" s="17"/>
      <c r="IE104" s="17"/>
      <c r="IF104" s="17"/>
      <c r="IG104" s="17"/>
      <c r="IH104" s="17"/>
      <c r="II104" s="17"/>
      <c r="IJ104" s="17"/>
      <c r="IK104" s="17"/>
      <c r="IL104" s="17"/>
      <c r="IM104" s="17"/>
      <c r="IN104" s="17"/>
      <c r="IO104" s="17"/>
      <c r="IP104" s="17"/>
      <c r="IQ104" s="17"/>
      <c r="IR104" s="17"/>
      <c r="IS104" s="17"/>
      <c r="IT104" s="17"/>
      <c r="IU104" s="17"/>
      <c r="IV104" s="17"/>
      <c r="IW104" s="17"/>
      <c r="IX104" s="17"/>
      <c r="IY104" s="17"/>
      <c r="IZ104" s="17"/>
      <c r="JA104" s="17"/>
      <c r="JB104" s="17"/>
      <c r="JC104" s="17"/>
      <c r="JD104" s="17"/>
      <c r="JE104" s="17"/>
      <c r="JF104" s="17"/>
      <c r="JG104" s="17"/>
      <c r="JH104" s="45">
        <v>1750</v>
      </c>
      <c r="JI104" s="17"/>
      <c r="JJ104" s="17"/>
      <c r="JK104" s="17"/>
      <c r="JL104" s="17"/>
      <c r="JM104" s="17"/>
      <c r="JN104" s="17"/>
      <c r="JO104" s="17"/>
      <c r="JP104" s="17"/>
      <c r="JQ104" s="17"/>
      <c r="JR104" s="17"/>
    </row>
    <row r="105" spans="1:278" ht="25.5">
      <c r="A105" s="42"/>
      <c r="B105" s="42">
        <f>'2021-2022 mjcc'!E109</f>
        <v>11015</v>
      </c>
      <c r="C105" s="28" t="str">
        <f>'2021-2022 mjcc'!F109</f>
        <v>Ընտանիքում բռնության ենթարկված անձանց ապաստարանի ծառայություններ</v>
      </c>
      <c r="D105" s="28">
        <f>'2021-2022 mjcc'!H109</f>
        <v>0</v>
      </c>
      <c r="E105" s="28">
        <f t="shared" si="75"/>
        <v>0</v>
      </c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45">
        <v>0</v>
      </c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6">
        <f>'2021-2022 mjcc'!J109</f>
        <v>13336.8</v>
      </c>
      <c r="BH105" s="16">
        <f t="shared" si="97"/>
        <v>13336.8</v>
      </c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45">
        <v>13336.8</v>
      </c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6">
        <f>'2021-2022 mjcc'!K109</f>
        <v>13336.8</v>
      </c>
      <c r="DK105" s="29">
        <f t="shared" si="98"/>
        <v>13336.8</v>
      </c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  <c r="EM105" s="17"/>
      <c r="EN105" s="17"/>
      <c r="EO105" s="17"/>
      <c r="EP105" s="17"/>
      <c r="EQ105" s="45">
        <v>13336.8</v>
      </c>
      <c r="ER105" s="17"/>
      <c r="ES105" s="17"/>
      <c r="ET105" s="17"/>
      <c r="EU105" s="17"/>
      <c r="EV105" s="17"/>
      <c r="EW105" s="17"/>
      <c r="EX105" s="17"/>
      <c r="EY105" s="17"/>
      <c r="EZ105" s="17"/>
      <c r="FA105" s="17"/>
      <c r="FB105" s="17"/>
      <c r="FC105" s="17"/>
      <c r="FD105" s="17"/>
      <c r="FE105" s="17"/>
      <c r="FF105" s="17"/>
      <c r="FG105" s="17"/>
      <c r="FH105" s="17"/>
      <c r="FI105" s="17"/>
      <c r="FJ105" s="17"/>
      <c r="FK105" s="17"/>
      <c r="FL105" s="17"/>
      <c r="FM105" s="16">
        <f>'2021-2022 mjcc'!L109</f>
        <v>13336.8</v>
      </c>
      <c r="FN105" s="29">
        <f t="shared" si="99"/>
        <v>13336.8</v>
      </c>
      <c r="FO105" s="17"/>
      <c r="FP105" s="17"/>
      <c r="FQ105" s="17"/>
      <c r="FR105" s="17"/>
      <c r="FS105" s="17"/>
      <c r="FT105" s="17"/>
      <c r="FU105" s="17"/>
      <c r="FV105" s="17"/>
      <c r="FW105" s="17"/>
      <c r="FX105" s="17"/>
      <c r="FY105" s="17"/>
      <c r="FZ105" s="17"/>
      <c r="GA105" s="17"/>
      <c r="GB105" s="17"/>
      <c r="GC105" s="17"/>
      <c r="GD105" s="17"/>
      <c r="GE105" s="17"/>
      <c r="GF105" s="17"/>
      <c r="GG105" s="17"/>
      <c r="GH105" s="17"/>
      <c r="GI105" s="17"/>
      <c r="GJ105" s="17"/>
      <c r="GK105" s="17"/>
      <c r="GL105" s="17"/>
      <c r="GM105" s="17"/>
      <c r="GN105" s="17"/>
      <c r="GO105" s="17"/>
      <c r="GP105" s="17"/>
      <c r="GQ105" s="17"/>
      <c r="GR105" s="17"/>
      <c r="GS105" s="17"/>
      <c r="GT105" s="45">
        <v>13336.8</v>
      </c>
      <c r="GU105" s="17"/>
      <c r="GV105" s="17"/>
      <c r="GW105" s="17"/>
      <c r="GX105" s="17"/>
      <c r="GY105" s="17"/>
      <c r="GZ105" s="17"/>
      <c r="HA105" s="17"/>
      <c r="HB105" s="17"/>
      <c r="HC105" s="17"/>
      <c r="HD105" s="17"/>
      <c r="HE105" s="17"/>
      <c r="HF105" s="17"/>
      <c r="HG105" s="17"/>
      <c r="HH105" s="17"/>
      <c r="HI105" s="17"/>
      <c r="HJ105" s="17"/>
      <c r="HK105" s="17"/>
      <c r="HL105" s="17"/>
      <c r="HM105" s="17"/>
      <c r="HN105" s="17"/>
      <c r="HO105" s="17"/>
      <c r="HP105" s="16">
        <f>'2021-2022 mjcc'!M109</f>
        <v>13336.8</v>
      </c>
      <c r="HQ105" s="16">
        <f t="shared" si="85"/>
        <v>13336.8</v>
      </c>
      <c r="HR105" s="17"/>
      <c r="HS105" s="17"/>
      <c r="HT105" s="17"/>
      <c r="HU105" s="17"/>
      <c r="HV105" s="17"/>
      <c r="HW105" s="17"/>
      <c r="HX105" s="17"/>
      <c r="HY105" s="17"/>
      <c r="HZ105" s="17"/>
      <c r="IA105" s="17"/>
      <c r="IB105" s="17"/>
      <c r="IC105" s="17"/>
      <c r="ID105" s="17"/>
      <c r="IE105" s="17"/>
      <c r="IF105" s="17"/>
      <c r="IG105" s="17"/>
      <c r="IH105" s="17"/>
      <c r="II105" s="17"/>
      <c r="IJ105" s="17"/>
      <c r="IK105" s="17"/>
      <c r="IL105" s="17"/>
      <c r="IM105" s="17"/>
      <c r="IN105" s="17"/>
      <c r="IO105" s="17"/>
      <c r="IP105" s="17"/>
      <c r="IQ105" s="17"/>
      <c r="IR105" s="17"/>
      <c r="IS105" s="17"/>
      <c r="IT105" s="17"/>
      <c r="IU105" s="17"/>
      <c r="IV105" s="17"/>
      <c r="IW105" s="45">
        <v>13336.8</v>
      </c>
      <c r="IX105" s="17"/>
      <c r="IY105" s="17"/>
      <c r="IZ105" s="17"/>
      <c r="JA105" s="17"/>
      <c r="JB105" s="17"/>
      <c r="JC105" s="17"/>
      <c r="JD105" s="17"/>
      <c r="JE105" s="17"/>
      <c r="JF105" s="17"/>
      <c r="JG105" s="17"/>
      <c r="JH105" s="17"/>
      <c r="JI105" s="17"/>
      <c r="JJ105" s="17"/>
      <c r="JK105" s="17"/>
      <c r="JL105" s="17"/>
      <c r="JM105" s="17"/>
      <c r="JN105" s="17"/>
      <c r="JO105" s="17"/>
      <c r="JP105" s="17"/>
      <c r="JQ105" s="17"/>
      <c r="JR105" s="17"/>
    </row>
    <row r="106" spans="1:278" ht="38.25">
      <c r="A106" s="42"/>
      <c r="B106" s="42">
        <f>'2021-2022 mjcc'!E110</f>
        <v>11016</v>
      </c>
      <c r="C106" s="28" t="str">
        <f>'2021-2022 mjcc'!F110</f>
        <v xml:space="preserve">Ընտանեկան բռնության ենթարկված անձանց աջակցության կենտրոնների  ծառայություններ
</v>
      </c>
      <c r="D106" s="28">
        <f>'2021-2022 mjcc'!H110</f>
        <v>0</v>
      </c>
      <c r="E106" s="28">
        <f t="shared" si="75"/>
        <v>0</v>
      </c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45">
        <v>0</v>
      </c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6">
        <f>'2021-2022 mjcc'!J110</f>
        <v>66684.2</v>
      </c>
      <c r="BH106" s="16">
        <f t="shared" si="97"/>
        <v>66684.2</v>
      </c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45">
        <v>66684.2</v>
      </c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6">
        <f>'2021-2022 mjcc'!K110</f>
        <v>66684.2</v>
      </c>
      <c r="DK106" s="29">
        <f t="shared" si="98"/>
        <v>66684.2</v>
      </c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  <c r="EN106" s="17"/>
      <c r="EO106" s="17"/>
      <c r="EP106" s="17"/>
      <c r="EQ106" s="45">
        <v>66684.2</v>
      </c>
      <c r="ER106" s="17"/>
      <c r="ES106" s="17"/>
      <c r="ET106" s="17"/>
      <c r="EU106" s="17"/>
      <c r="EV106" s="17"/>
      <c r="EW106" s="17"/>
      <c r="EX106" s="17"/>
      <c r="EY106" s="17"/>
      <c r="EZ106" s="17"/>
      <c r="FA106" s="17"/>
      <c r="FB106" s="17"/>
      <c r="FC106" s="17"/>
      <c r="FD106" s="17"/>
      <c r="FE106" s="17"/>
      <c r="FF106" s="17"/>
      <c r="FG106" s="17"/>
      <c r="FH106" s="17"/>
      <c r="FI106" s="17"/>
      <c r="FJ106" s="17"/>
      <c r="FK106" s="17"/>
      <c r="FL106" s="17"/>
      <c r="FM106" s="16">
        <f>'2021-2022 mjcc'!L110</f>
        <v>66684.2</v>
      </c>
      <c r="FN106" s="29">
        <f t="shared" si="99"/>
        <v>66684.2</v>
      </c>
      <c r="FO106" s="17"/>
      <c r="FP106" s="17"/>
      <c r="FQ106" s="17"/>
      <c r="FR106" s="17"/>
      <c r="FS106" s="17"/>
      <c r="FT106" s="17"/>
      <c r="FU106" s="17"/>
      <c r="FV106" s="17"/>
      <c r="FW106" s="17"/>
      <c r="FX106" s="17"/>
      <c r="FY106" s="17"/>
      <c r="FZ106" s="17"/>
      <c r="GA106" s="17"/>
      <c r="GB106" s="17"/>
      <c r="GC106" s="17"/>
      <c r="GD106" s="17"/>
      <c r="GE106" s="17"/>
      <c r="GF106" s="17"/>
      <c r="GG106" s="17"/>
      <c r="GH106" s="17"/>
      <c r="GI106" s="17"/>
      <c r="GJ106" s="17"/>
      <c r="GK106" s="17"/>
      <c r="GL106" s="17"/>
      <c r="GM106" s="17"/>
      <c r="GN106" s="17"/>
      <c r="GO106" s="17"/>
      <c r="GP106" s="17"/>
      <c r="GQ106" s="17"/>
      <c r="GR106" s="17"/>
      <c r="GS106" s="17"/>
      <c r="GT106" s="45">
        <v>66684.2</v>
      </c>
      <c r="GU106" s="17"/>
      <c r="GV106" s="17"/>
      <c r="GW106" s="17"/>
      <c r="GX106" s="17"/>
      <c r="GY106" s="17"/>
      <c r="GZ106" s="17"/>
      <c r="HA106" s="17"/>
      <c r="HB106" s="17"/>
      <c r="HC106" s="17"/>
      <c r="HD106" s="17"/>
      <c r="HE106" s="17"/>
      <c r="HF106" s="17"/>
      <c r="HG106" s="17"/>
      <c r="HH106" s="17"/>
      <c r="HI106" s="17"/>
      <c r="HJ106" s="17"/>
      <c r="HK106" s="17"/>
      <c r="HL106" s="17"/>
      <c r="HM106" s="17"/>
      <c r="HN106" s="17"/>
      <c r="HO106" s="17"/>
      <c r="HP106" s="16">
        <f>'2021-2022 mjcc'!M110</f>
        <v>66684.2</v>
      </c>
      <c r="HQ106" s="16">
        <f t="shared" si="85"/>
        <v>66684.2</v>
      </c>
      <c r="HR106" s="17"/>
      <c r="HS106" s="17"/>
      <c r="HT106" s="17"/>
      <c r="HU106" s="17"/>
      <c r="HV106" s="17"/>
      <c r="HW106" s="17"/>
      <c r="HX106" s="17"/>
      <c r="HY106" s="17"/>
      <c r="HZ106" s="17"/>
      <c r="IA106" s="17"/>
      <c r="IB106" s="17"/>
      <c r="IC106" s="17"/>
      <c r="ID106" s="17"/>
      <c r="IE106" s="17"/>
      <c r="IF106" s="17"/>
      <c r="IG106" s="17"/>
      <c r="IH106" s="17"/>
      <c r="II106" s="17"/>
      <c r="IJ106" s="17"/>
      <c r="IK106" s="17"/>
      <c r="IL106" s="17"/>
      <c r="IM106" s="17"/>
      <c r="IN106" s="17"/>
      <c r="IO106" s="17"/>
      <c r="IP106" s="17"/>
      <c r="IQ106" s="17"/>
      <c r="IR106" s="17"/>
      <c r="IS106" s="17"/>
      <c r="IT106" s="17"/>
      <c r="IU106" s="17"/>
      <c r="IV106" s="17"/>
      <c r="IW106" s="45">
        <v>66684.2</v>
      </c>
      <c r="IX106" s="17"/>
      <c r="IY106" s="17"/>
      <c r="IZ106" s="17"/>
      <c r="JA106" s="17"/>
      <c r="JB106" s="17"/>
      <c r="JC106" s="17"/>
      <c r="JD106" s="17"/>
      <c r="JE106" s="17"/>
      <c r="JF106" s="17"/>
      <c r="JG106" s="17"/>
      <c r="JH106" s="17"/>
      <c r="JI106" s="17"/>
      <c r="JJ106" s="17"/>
      <c r="JK106" s="17"/>
      <c r="JL106" s="17"/>
      <c r="JM106" s="17"/>
      <c r="JN106" s="17"/>
      <c r="JO106" s="17"/>
      <c r="JP106" s="17"/>
      <c r="JQ106" s="17"/>
      <c r="JR106" s="17"/>
    </row>
    <row r="107" spans="1:278" ht="25.5">
      <c r="A107" s="42"/>
      <c r="B107" s="42">
        <f>'2021-2022 mjcc'!E111</f>
        <v>12006</v>
      </c>
      <c r="C107" s="28" t="str">
        <f>'2021-2022 mjcc'!F111</f>
        <v>Ընտանիքում բռնության ենթարկվածների ժամանակավոր աջակցություն</v>
      </c>
      <c r="D107" s="28">
        <f>'2021-2022 mjcc'!H111</f>
        <v>0</v>
      </c>
      <c r="E107" s="28">
        <f t="shared" si="75"/>
        <v>0</v>
      </c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45">
        <v>0</v>
      </c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45">
        <v>0</v>
      </c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6">
        <f>'2021-2022 mjcc'!J111</f>
        <v>10000</v>
      </c>
      <c r="BH107" s="16">
        <f t="shared" si="97"/>
        <v>10000</v>
      </c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45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45">
        <v>10000</v>
      </c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6">
        <f>'2021-2022 mjcc'!K111</f>
        <v>10000</v>
      </c>
      <c r="DK107" s="29">
        <f t="shared" si="98"/>
        <v>10000</v>
      </c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  <c r="EN107" s="17"/>
      <c r="EO107" s="17"/>
      <c r="EP107" s="17"/>
      <c r="EQ107" s="45"/>
      <c r="ER107" s="17"/>
      <c r="ES107" s="17"/>
      <c r="ET107" s="17"/>
      <c r="EU107" s="17"/>
      <c r="EV107" s="17"/>
      <c r="EW107" s="17"/>
      <c r="EX107" s="17"/>
      <c r="EY107" s="17"/>
      <c r="EZ107" s="17"/>
      <c r="FA107" s="17"/>
      <c r="FB107" s="45">
        <v>10000</v>
      </c>
      <c r="FC107" s="17"/>
      <c r="FD107" s="17"/>
      <c r="FE107" s="17"/>
      <c r="FF107" s="17"/>
      <c r="FG107" s="17"/>
      <c r="FH107" s="17"/>
      <c r="FI107" s="17"/>
      <c r="FJ107" s="17"/>
      <c r="FK107" s="17"/>
      <c r="FL107" s="17"/>
      <c r="FM107" s="16">
        <f>'2021-2022 mjcc'!L111</f>
        <v>10000</v>
      </c>
      <c r="FN107" s="29">
        <f t="shared" si="99"/>
        <v>10000</v>
      </c>
      <c r="FO107" s="17"/>
      <c r="FP107" s="17"/>
      <c r="FQ107" s="17"/>
      <c r="FR107" s="17"/>
      <c r="FS107" s="17"/>
      <c r="FT107" s="17"/>
      <c r="FU107" s="17"/>
      <c r="FV107" s="17"/>
      <c r="FW107" s="17"/>
      <c r="FX107" s="17"/>
      <c r="FY107" s="17"/>
      <c r="FZ107" s="17"/>
      <c r="GA107" s="17"/>
      <c r="GB107" s="17"/>
      <c r="GC107" s="17"/>
      <c r="GD107" s="17"/>
      <c r="GE107" s="17"/>
      <c r="GF107" s="17"/>
      <c r="GG107" s="17"/>
      <c r="GH107" s="17"/>
      <c r="GI107" s="17"/>
      <c r="GJ107" s="17"/>
      <c r="GK107" s="17"/>
      <c r="GL107" s="17"/>
      <c r="GM107" s="17"/>
      <c r="GN107" s="17"/>
      <c r="GO107" s="17"/>
      <c r="GP107" s="17"/>
      <c r="GQ107" s="17"/>
      <c r="GR107" s="17"/>
      <c r="GS107" s="17"/>
      <c r="GT107" s="45"/>
      <c r="GU107" s="17"/>
      <c r="GV107" s="17"/>
      <c r="GW107" s="17"/>
      <c r="GX107" s="17"/>
      <c r="GY107" s="17"/>
      <c r="GZ107" s="17"/>
      <c r="HA107" s="17"/>
      <c r="HB107" s="17"/>
      <c r="HC107" s="17"/>
      <c r="HD107" s="17"/>
      <c r="HE107" s="45">
        <v>10000</v>
      </c>
      <c r="HF107" s="17"/>
      <c r="HG107" s="17"/>
      <c r="HH107" s="17"/>
      <c r="HI107" s="17"/>
      <c r="HJ107" s="17"/>
      <c r="HK107" s="17"/>
      <c r="HL107" s="17"/>
      <c r="HM107" s="17"/>
      <c r="HN107" s="17"/>
      <c r="HO107" s="17"/>
      <c r="HP107" s="16">
        <f>'2021-2022 mjcc'!M111</f>
        <v>10000</v>
      </c>
      <c r="HQ107" s="16">
        <f t="shared" si="85"/>
        <v>10000</v>
      </c>
      <c r="HR107" s="17"/>
      <c r="HS107" s="17"/>
      <c r="HT107" s="17"/>
      <c r="HU107" s="17"/>
      <c r="HV107" s="17"/>
      <c r="HW107" s="17"/>
      <c r="HX107" s="17"/>
      <c r="HY107" s="17"/>
      <c r="HZ107" s="17"/>
      <c r="IA107" s="17"/>
      <c r="IB107" s="17"/>
      <c r="IC107" s="17"/>
      <c r="ID107" s="17"/>
      <c r="IE107" s="17"/>
      <c r="IF107" s="17"/>
      <c r="IG107" s="17"/>
      <c r="IH107" s="17"/>
      <c r="II107" s="17"/>
      <c r="IJ107" s="17"/>
      <c r="IK107" s="17"/>
      <c r="IL107" s="17"/>
      <c r="IM107" s="17"/>
      <c r="IN107" s="17"/>
      <c r="IO107" s="17"/>
      <c r="IP107" s="17"/>
      <c r="IQ107" s="17"/>
      <c r="IR107" s="17"/>
      <c r="IS107" s="17"/>
      <c r="IT107" s="17"/>
      <c r="IU107" s="17"/>
      <c r="IV107" s="17"/>
      <c r="IW107" s="45"/>
      <c r="IX107" s="17"/>
      <c r="IY107" s="17"/>
      <c r="IZ107" s="17"/>
      <c r="JA107" s="17"/>
      <c r="JB107" s="17"/>
      <c r="JC107" s="17"/>
      <c r="JD107" s="17"/>
      <c r="JE107" s="17"/>
      <c r="JF107" s="17"/>
      <c r="JG107" s="17"/>
      <c r="JH107" s="45">
        <v>10000</v>
      </c>
      <c r="JI107" s="17"/>
      <c r="JJ107" s="17"/>
      <c r="JK107" s="17"/>
      <c r="JL107" s="17"/>
      <c r="JM107" s="17"/>
      <c r="JN107" s="17"/>
      <c r="JO107" s="17"/>
      <c r="JP107" s="17"/>
      <c r="JQ107" s="17"/>
      <c r="JR107" s="17"/>
    </row>
    <row r="108" spans="1:278">
      <c r="A108" s="57"/>
      <c r="B108" s="57">
        <f>'2021-2022 mjcc'!E112</f>
        <v>11018</v>
      </c>
      <c r="C108" s="58" t="str">
        <f>'2021-2022 mjcc'!F112</f>
        <v xml:space="preserve">Երեխաների խնամքի ցերեկային ծառայությունների տրամադրում   </v>
      </c>
      <c r="D108" s="28">
        <f>'2021-2022 mjcc'!H112</f>
        <v>0</v>
      </c>
      <c r="E108" s="58">
        <f t="shared" si="75"/>
        <v>0</v>
      </c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45">
        <v>0</v>
      </c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6">
        <f>'2021-2022 mjcc'!J112</f>
        <v>291187.8</v>
      </c>
      <c r="BH108" s="16">
        <f t="shared" si="97"/>
        <v>291187.8</v>
      </c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45">
        <v>291187.8</v>
      </c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7"/>
      <c r="DG108" s="17"/>
      <c r="DH108" s="17"/>
      <c r="DI108" s="17"/>
      <c r="DJ108" s="16">
        <f>'2021-2022 mjcc'!K112</f>
        <v>945718.7</v>
      </c>
      <c r="DK108" s="29">
        <f t="shared" si="98"/>
        <v>945718.7</v>
      </c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  <c r="DV108" s="17"/>
      <c r="DW108" s="17"/>
      <c r="DX108" s="17"/>
      <c r="DY108" s="17"/>
      <c r="DZ108" s="17"/>
      <c r="EA108" s="17"/>
      <c r="EB108" s="17"/>
      <c r="EC108" s="17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45">
        <v>945718.7</v>
      </c>
      <c r="ER108" s="17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17"/>
      <c r="FG108" s="17"/>
      <c r="FH108" s="17"/>
      <c r="FI108" s="17"/>
      <c r="FJ108" s="17"/>
      <c r="FK108" s="17"/>
      <c r="FL108" s="17"/>
      <c r="FM108" s="16">
        <f>'2021-2022 mjcc'!L112</f>
        <v>945718.7</v>
      </c>
      <c r="FN108" s="29">
        <f t="shared" si="99"/>
        <v>945718.7</v>
      </c>
      <c r="FO108" s="17"/>
      <c r="FP108" s="17"/>
      <c r="FQ108" s="17"/>
      <c r="FR108" s="17"/>
      <c r="FS108" s="17"/>
      <c r="FT108" s="17"/>
      <c r="FU108" s="17"/>
      <c r="FV108" s="17"/>
      <c r="FW108" s="17"/>
      <c r="FX108" s="17"/>
      <c r="FY108" s="17"/>
      <c r="FZ108" s="17"/>
      <c r="GA108" s="17"/>
      <c r="GB108" s="17"/>
      <c r="GC108" s="17"/>
      <c r="GD108" s="17"/>
      <c r="GE108" s="17"/>
      <c r="GF108" s="17"/>
      <c r="GG108" s="17"/>
      <c r="GH108" s="17"/>
      <c r="GI108" s="17"/>
      <c r="GJ108" s="17"/>
      <c r="GK108" s="17"/>
      <c r="GL108" s="17"/>
      <c r="GM108" s="17"/>
      <c r="GN108" s="17"/>
      <c r="GO108" s="17"/>
      <c r="GP108" s="17"/>
      <c r="GQ108" s="17"/>
      <c r="GR108" s="17"/>
      <c r="GS108" s="17"/>
      <c r="GT108" s="45">
        <v>945718.7</v>
      </c>
      <c r="GU108" s="17"/>
      <c r="GV108" s="17"/>
      <c r="GW108" s="17"/>
      <c r="GX108" s="17"/>
      <c r="GY108" s="17"/>
      <c r="GZ108" s="17"/>
      <c r="HA108" s="17"/>
      <c r="HB108" s="17"/>
      <c r="HC108" s="17"/>
      <c r="HD108" s="17"/>
      <c r="HE108" s="17"/>
      <c r="HF108" s="17"/>
      <c r="HG108" s="17"/>
      <c r="HH108" s="17"/>
      <c r="HI108" s="17"/>
      <c r="HJ108" s="17"/>
      <c r="HK108" s="17"/>
      <c r="HL108" s="17"/>
      <c r="HM108" s="17"/>
      <c r="HN108" s="17"/>
      <c r="HO108" s="17"/>
      <c r="HP108" s="16">
        <f>'2021-2022 mjcc'!M112</f>
        <v>945718.7</v>
      </c>
      <c r="HQ108" s="16">
        <f t="shared" si="85"/>
        <v>945718.7</v>
      </c>
      <c r="HR108" s="17"/>
      <c r="HS108" s="17"/>
      <c r="HT108" s="17"/>
      <c r="HU108" s="17"/>
      <c r="HV108" s="17"/>
      <c r="HW108" s="17"/>
      <c r="HX108" s="17"/>
      <c r="HY108" s="17"/>
      <c r="HZ108" s="17"/>
      <c r="IA108" s="17"/>
      <c r="IB108" s="17"/>
      <c r="IC108" s="17"/>
      <c r="ID108" s="17"/>
      <c r="IE108" s="17"/>
      <c r="IF108" s="17"/>
      <c r="IG108" s="17"/>
      <c r="IH108" s="17"/>
      <c r="II108" s="17"/>
      <c r="IJ108" s="17"/>
      <c r="IK108" s="17"/>
      <c r="IL108" s="17"/>
      <c r="IM108" s="17"/>
      <c r="IN108" s="17"/>
      <c r="IO108" s="17"/>
      <c r="IP108" s="17"/>
      <c r="IQ108" s="17"/>
      <c r="IR108" s="17"/>
      <c r="IS108" s="17"/>
      <c r="IT108" s="17"/>
      <c r="IU108" s="17"/>
      <c r="IV108" s="17"/>
      <c r="IW108" s="45">
        <v>945718.7</v>
      </c>
      <c r="IX108" s="17"/>
      <c r="IY108" s="17"/>
      <c r="IZ108" s="17"/>
      <c r="JA108" s="17"/>
      <c r="JB108" s="17"/>
      <c r="JC108" s="17"/>
      <c r="JD108" s="17"/>
      <c r="JE108" s="17"/>
      <c r="JF108" s="17"/>
      <c r="JG108" s="17"/>
      <c r="JH108" s="17"/>
      <c r="JI108" s="17"/>
      <c r="JJ108" s="17"/>
      <c r="JK108" s="17"/>
      <c r="JL108" s="17"/>
      <c r="JM108" s="17"/>
      <c r="JN108" s="17"/>
      <c r="JO108" s="17"/>
      <c r="JP108" s="17"/>
      <c r="JQ108" s="17"/>
      <c r="JR108" s="17"/>
    </row>
    <row r="109" spans="1:278" ht="38.25">
      <c r="A109" s="57"/>
      <c r="B109" s="57">
        <f>'2021-2022 mjcc'!E113</f>
        <v>12002</v>
      </c>
      <c r="C109" s="58" t="str">
        <f>'2021-2022 mjcc'!F113</f>
        <v xml:space="preserve">Կենսաբանական ընտանիք տեղափոխված և հաստատություն մուտքը կանխարգելված երեխաների ընտանիքների  բնաիրային օգնության փաթեթի տրամադրում </v>
      </c>
      <c r="D109" s="28">
        <f>'2021-2022 mjcc'!H113</f>
        <v>0</v>
      </c>
      <c r="E109" s="58">
        <f t="shared" si="75"/>
        <v>0</v>
      </c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>
        <v>0</v>
      </c>
      <c r="AL109" s="17"/>
      <c r="AM109" s="45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6">
        <f>'2021-2022 mjcc'!J113</f>
        <v>79365.7</v>
      </c>
      <c r="BH109" s="16">
        <f t="shared" si="97"/>
        <v>79365.7</v>
      </c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>
        <v>79365.7</v>
      </c>
      <c r="CO109" s="17"/>
      <c r="CP109" s="45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7"/>
      <c r="DG109" s="17"/>
      <c r="DH109" s="17"/>
      <c r="DI109" s="17"/>
      <c r="DJ109" s="16">
        <f>'2021-2022 mjcc'!K113</f>
        <v>102012.46</v>
      </c>
      <c r="DK109" s="29">
        <f t="shared" si="98"/>
        <v>102012.5</v>
      </c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V109" s="17"/>
      <c r="DW109" s="17"/>
      <c r="DX109" s="17"/>
      <c r="DY109" s="17"/>
      <c r="DZ109" s="17"/>
      <c r="EA109" s="17"/>
      <c r="EB109" s="17"/>
      <c r="EC109" s="17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17">
        <v>102012.5</v>
      </c>
      <c r="ER109" s="17"/>
      <c r="ES109" s="45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17"/>
      <c r="FG109" s="17"/>
      <c r="FH109" s="17"/>
      <c r="FI109" s="17"/>
      <c r="FJ109" s="17"/>
      <c r="FK109" s="17"/>
      <c r="FL109" s="17"/>
      <c r="FM109" s="16">
        <f>'2021-2022 mjcc'!L113</f>
        <v>122414.952</v>
      </c>
      <c r="FN109" s="29">
        <f t="shared" si="99"/>
        <v>122415</v>
      </c>
      <c r="FO109" s="17"/>
      <c r="FP109" s="17"/>
      <c r="FQ109" s="17"/>
      <c r="FR109" s="17"/>
      <c r="FS109" s="17"/>
      <c r="FT109" s="17"/>
      <c r="FU109" s="17"/>
      <c r="FV109" s="17"/>
      <c r="FW109" s="17"/>
      <c r="FX109" s="17"/>
      <c r="FY109" s="17"/>
      <c r="FZ109" s="17"/>
      <c r="GA109" s="17"/>
      <c r="GB109" s="17"/>
      <c r="GC109" s="17"/>
      <c r="GD109" s="17"/>
      <c r="GE109" s="17"/>
      <c r="GF109" s="17"/>
      <c r="GG109" s="17"/>
      <c r="GH109" s="17"/>
      <c r="GI109" s="17"/>
      <c r="GJ109" s="17"/>
      <c r="GK109" s="17"/>
      <c r="GL109" s="17"/>
      <c r="GM109" s="17"/>
      <c r="GN109" s="17"/>
      <c r="GO109" s="17"/>
      <c r="GP109" s="17"/>
      <c r="GQ109" s="17"/>
      <c r="GR109" s="17"/>
      <c r="GS109" s="17"/>
      <c r="GT109" s="17">
        <v>122415</v>
      </c>
      <c r="GU109" s="17"/>
      <c r="GV109" s="45"/>
      <c r="GW109" s="17"/>
      <c r="GX109" s="17"/>
      <c r="GY109" s="17"/>
      <c r="GZ109" s="17"/>
      <c r="HA109" s="17"/>
      <c r="HB109" s="17"/>
      <c r="HC109" s="17"/>
      <c r="HD109" s="17"/>
      <c r="HE109" s="17"/>
      <c r="HF109" s="17"/>
      <c r="HG109" s="17"/>
      <c r="HH109" s="17"/>
      <c r="HI109" s="17"/>
      <c r="HJ109" s="17"/>
      <c r="HK109" s="17"/>
      <c r="HL109" s="17"/>
      <c r="HM109" s="17"/>
      <c r="HN109" s="17"/>
      <c r="HO109" s="17"/>
      <c r="HP109" s="16">
        <f>'2021-2022 mjcc'!M113</f>
        <v>142817.44</v>
      </c>
      <c r="HQ109" s="16">
        <f t="shared" si="85"/>
        <v>142817.4</v>
      </c>
      <c r="HR109" s="17"/>
      <c r="HS109" s="17"/>
      <c r="HT109" s="17"/>
      <c r="HU109" s="17"/>
      <c r="HV109" s="17"/>
      <c r="HW109" s="17"/>
      <c r="HX109" s="17"/>
      <c r="HY109" s="17"/>
      <c r="HZ109" s="17"/>
      <c r="IA109" s="17"/>
      <c r="IB109" s="17"/>
      <c r="IC109" s="17"/>
      <c r="ID109" s="17"/>
      <c r="IE109" s="17"/>
      <c r="IF109" s="17"/>
      <c r="IG109" s="17"/>
      <c r="IH109" s="17"/>
      <c r="II109" s="17"/>
      <c r="IJ109" s="17"/>
      <c r="IK109" s="17"/>
      <c r="IL109" s="17"/>
      <c r="IM109" s="17"/>
      <c r="IN109" s="17"/>
      <c r="IO109" s="17"/>
      <c r="IP109" s="17"/>
      <c r="IQ109" s="17"/>
      <c r="IR109" s="17"/>
      <c r="IS109" s="17"/>
      <c r="IT109" s="17"/>
      <c r="IU109" s="17"/>
      <c r="IV109" s="17"/>
      <c r="IW109" s="17">
        <v>142817.4</v>
      </c>
      <c r="IX109" s="17"/>
      <c r="IY109" s="45"/>
      <c r="IZ109" s="17"/>
      <c r="JA109" s="17"/>
      <c r="JB109" s="17"/>
      <c r="JC109" s="17"/>
      <c r="JD109" s="17"/>
      <c r="JE109" s="17"/>
      <c r="JF109" s="17"/>
      <c r="JG109" s="17"/>
      <c r="JH109" s="17"/>
      <c r="JI109" s="17"/>
      <c r="JJ109" s="17"/>
      <c r="JK109" s="17"/>
      <c r="JL109" s="17"/>
      <c r="JM109" s="17"/>
      <c r="JN109" s="17"/>
      <c r="JO109" s="17"/>
      <c r="JP109" s="17"/>
      <c r="JQ109" s="17"/>
      <c r="JR109" s="17"/>
    </row>
    <row r="110" spans="1:278" s="105" customFormat="1" ht="28.5">
      <c r="A110" s="103">
        <f>'2021-2022 mjcc'!D114</f>
        <v>1153</v>
      </c>
      <c r="B110" s="103"/>
      <c r="C110" s="32" t="str">
        <f>'2021-2022 mjcc'!F114</f>
        <v xml:space="preserve">Սոցիալական պաշտպանության ոլորտի զարգացման ծրագիր </v>
      </c>
      <c r="D110" s="32">
        <f>SUM(D111:D112)</f>
        <v>114651.20000000001</v>
      </c>
      <c r="E110" s="32">
        <f t="shared" ref="E110:DG110" si="107">SUM(E111:E112)</f>
        <v>114651.20000000001</v>
      </c>
      <c r="F110" s="32">
        <f t="shared" ref="F110:BF110" si="108">SUM(F111:F112)</f>
        <v>0</v>
      </c>
      <c r="G110" s="32">
        <f t="shared" si="108"/>
        <v>0</v>
      </c>
      <c r="H110" s="32">
        <f t="shared" si="108"/>
        <v>0</v>
      </c>
      <c r="I110" s="32">
        <f t="shared" si="108"/>
        <v>0</v>
      </c>
      <c r="J110" s="32">
        <f t="shared" si="108"/>
        <v>0</v>
      </c>
      <c r="K110" s="32">
        <f t="shared" si="108"/>
        <v>0</v>
      </c>
      <c r="L110" s="32">
        <f t="shared" si="108"/>
        <v>0</v>
      </c>
      <c r="M110" s="32">
        <f t="shared" si="108"/>
        <v>0</v>
      </c>
      <c r="N110" s="32">
        <f t="shared" si="108"/>
        <v>0</v>
      </c>
      <c r="O110" s="32">
        <f t="shared" si="108"/>
        <v>0</v>
      </c>
      <c r="P110" s="32">
        <f t="shared" si="108"/>
        <v>0</v>
      </c>
      <c r="Q110" s="32">
        <f t="shared" si="108"/>
        <v>0</v>
      </c>
      <c r="R110" s="32">
        <f t="shared" si="108"/>
        <v>0</v>
      </c>
      <c r="S110" s="32">
        <f t="shared" si="108"/>
        <v>0</v>
      </c>
      <c r="T110" s="32">
        <f t="shared" si="108"/>
        <v>0</v>
      </c>
      <c r="U110" s="32">
        <f t="shared" si="108"/>
        <v>0</v>
      </c>
      <c r="V110" s="32">
        <f t="shared" si="108"/>
        <v>0</v>
      </c>
      <c r="W110" s="32">
        <f t="shared" si="108"/>
        <v>0</v>
      </c>
      <c r="X110" s="32">
        <f t="shared" si="108"/>
        <v>0</v>
      </c>
      <c r="Y110" s="32">
        <f t="shared" si="108"/>
        <v>0</v>
      </c>
      <c r="Z110" s="32">
        <f t="shared" si="108"/>
        <v>0</v>
      </c>
      <c r="AA110" s="32">
        <f t="shared" si="108"/>
        <v>0</v>
      </c>
      <c r="AB110" s="32">
        <f t="shared" si="108"/>
        <v>0</v>
      </c>
      <c r="AC110" s="32">
        <f t="shared" si="108"/>
        <v>0</v>
      </c>
      <c r="AD110" s="32">
        <f t="shared" si="108"/>
        <v>0</v>
      </c>
      <c r="AE110" s="32">
        <f t="shared" si="108"/>
        <v>0</v>
      </c>
      <c r="AF110" s="32">
        <f t="shared" si="108"/>
        <v>0</v>
      </c>
      <c r="AG110" s="32">
        <f t="shared" si="108"/>
        <v>0</v>
      </c>
      <c r="AH110" s="32">
        <f t="shared" si="108"/>
        <v>0</v>
      </c>
      <c r="AI110" s="32">
        <f t="shared" si="108"/>
        <v>0</v>
      </c>
      <c r="AJ110" s="32">
        <f t="shared" si="108"/>
        <v>114651.20000000001</v>
      </c>
      <c r="AK110" s="32">
        <f t="shared" si="108"/>
        <v>0</v>
      </c>
      <c r="AL110" s="32">
        <f t="shared" si="108"/>
        <v>0</v>
      </c>
      <c r="AM110" s="32">
        <f t="shared" si="108"/>
        <v>0</v>
      </c>
      <c r="AN110" s="32">
        <f t="shared" si="108"/>
        <v>0</v>
      </c>
      <c r="AO110" s="32">
        <f t="shared" si="108"/>
        <v>0</v>
      </c>
      <c r="AP110" s="32">
        <f t="shared" si="108"/>
        <v>0</v>
      </c>
      <c r="AQ110" s="32">
        <f t="shared" si="108"/>
        <v>0</v>
      </c>
      <c r="AR110" s="32">
        <f t="shared" si="108"/>
        <v>0</v>
      </c>
      <c r="AS110" s="32">
        <f t="shared" si="108"/>
        <v>0</v>
      </c>
      <c r="AT110" s="32">
        <f t="shared" si="108"/>
        <v>0</v>
      </c>
      <c r="AU110" s="32">
        <f t="shared" si="108"/>
        <v>0</v>
      </c>
      <c r="AV110" s="32">
        <f t="shared" si="108"/>
        <v>0</v>
      </c>
      <c r="AW110" s="32">
        <f t="shared" si="108"/>
        <v>0</v>
      </c>
      <c r="AX110" s="32">
        <f t="shared" si="108"/>
        <v>0</v>
      </c>
      <c r="AY110" s="32">
        <f t="shared" si="108"/>
        <v>0</v>
      </c>
      <c r="AZ110" s="32">
        <f t="shared" si="108"/>
        <v>0</v>
      </c>
      <c r="BA110" s="32">
        <f t="shared" si="108"/>
        <v>0</v>
      </c>
      <c r="BB110" s="32">
        <f t="shared" si="108"/>
        <v>0</v>
      </c>
      <c r="BC110" s="32">
        <f t="shared" si="108"/>
        <v>0</v>
      </c>
      <c r="BD110" s="32">
        <f t="shared" si="108"/>
        <v>0</v>
      </c>
      <c r="BE110" s="32">
        <f t="shared" si="108"/>
        <v>0</v>
      </c>
      <c r="BF110" s="32">
        <f t="shared" si="108"/>
        <v>0</v>
      </c>
      <c r="BG110" s="32">
        <f t="shared" si="107"/>
        <v>128341.5</v>
      </c>
      <c r="BH110" s="32">
        <f t="shared" si="107"/>
        <v>128341.5</v>
      </c>
      <c r="BI110" s="32">
        <f t="shared" si="107"/>
        <v>0</v>
      </c>
      <c r="BJ110" s="32">
        <f t="shared" si="107"/>
        <v>0</v>
      </c>
      <c r="BK110" s="32">
        <f t="shared" si="107"/>
        <v>0</v>
      </c>
      <c r="BL110" s="32">
        <f t="shared" si="107"/>
        <v>0</v>
      </c>
      <c r="BM110" s="32">
        <f t="shared" si="107"/>
        <v>0</v>
      </c>
      <c r="BN110" s="32">
        <f t="shared" si="107"/>
        <v>0</v>
      </c>
      <c r="BO110" s="32">
        <f t="shared" si="107"/>
        <v>0</v>
      </c>
      <c r="BP110" s="32">
        <f t="shared" si="107"/>
        <v>0</v>
      </c>
      <c r="BQ110" s="32">
        <f t="shared" si="107"/>
        <v>0</v>
      </c>
      <c r="BR110" s="32">
        <f t="shared" si="107"/>
        <v>0</v>
      </c>
      <c r="BS110" s="32">
        <f t="shared" si="107"/>
        <v>0</v>
      </c>
      <c r="BT110" s="32">
        <f t="shared" si="107"/>
        <v>0</v>
      </c>
      <c r="BU110" s="32">
        <f t="shared" ref="BU110:CO110" si="109">SUM(BU111:BU112)</f>
        <v>0</v>
      </c>
      <c r="BV110" s="32">
        <f t="shared" si="109"/>
        <v>0</v>
      </c>
      <c r="BW110" s="32">
        <f t="shared" si="109"/>
        <v>0</v>
      </c>
      <c r="BX110" s="32">
        <f t="shared" si="109"/>
        <v>0</v>
      </c>
      <c r="BY110" s="32">
        <f t="shared" si="109"/>
        <v>0</v>
      </c>
      <c r="BZ110" s="32">
        <f t="shared" si="109"/>
        <v>0</v>
      </c>
      <c r="CA110" s="32">
        <f t="shared" si="109"/>
        <v>0</v>
      </c>
      <c r="CB110" s="32">
        <f t="shared" si="109"/>
        <v>0</v>
      </c>
      <c r="CC110" s="32">
        <f t="shared" si="109"/>
        <v>0</v>
      </c>
      <c r="CD110" s="32">
        <f t="shared" si="109"/>
        <v>0</v>
      </c>
      <c r="CE110" s="32">
        <f t="shared" si="109"/>
        <v>0</v>
      </c>
      <c r="CF110" s="32">
        <f t="shared" si="109"/>
        <v>0</v>
      </c>
      <c r="CG110" s="32">
        <f t="shared" si="109"/>
        <v>0</v>
      </c>
      <c r="CH110" s="32">
        <f t="shared" si="109"/>
        <v>0</v>
      </c>
      <c r="CI110" s="32">
        <f t="shared" si="109"/>
        <v>0</v>
      </c>
      <c r="CJ110" s="32">
        <f t="shared" si="109"/>
        <v>0</v>
      </c>
      <c r="CK110" s="32">
        <f t="shared" si="109"/>
        <v>0</v>
      </c>
      <c r="CL110" s="32">
        <f t="shared" si="109"/>
        <v>0</v>
      </c>
      <c r="CM110" s="32">
        <f t="shared" si="109"/>
        <v>128341.5</v>
      </c>
      <c r="CN110" s="32">
        <f t="shared" si="109"/>
        <v>0</v>
      </c>
      <c r="CO110" s="32">
        <f t="shared" si="109"/>
        <v>0</v>
      </c>
      <c r="CP110" s="32">
        <f t="shared" si="107"/>
        <v>0</v>
      </c>
      <c r="CQ110" s="32">
        <f t="shared" si="107"/>
        <v>0</v>
      </c>
      <c r="CR110" s="32">
        <f t="shared" si="107"/>
        <v>0</v>
      </c>
      <c r="CS110" s="32">
        <f t="shared" si="107"/>
        <v>0</v>
      </c>
      <c r="CT110" s="32">
        <f t="shared" si="107"/>
        <v>0</v>
      </c>
      <c r="CU110" s="32">
        <f t="shared" si="107"/>
        <v>0</v>
      </c>
      <c r="CV110" s="32">
        <f t="shared" si="107"/>
        <v>0</v>
      </c>
      <c r="CW110" s="32">
        <f t="shared" si="107"/>
        <v>0</v>
      </c>
      <c r="CX110" s="32">
        <f t="shared" si="107"/>
        <v>0</v>
      </c>
      <c r="CY110" s="32">
        <f t="shared" si="107"/>
        <v>0</v>
      </c>
      <c r="CZ110" s="32">
        <f t="shared" si="107"/>
        <v>0</v>
      </c>
      <c r="DA110" s="32">
        <f t="shared" si="107"/>
        <v>0</v>
      </c>
      <c r="DB110" s="32">
        <f t="shared" si="107"/>
        <v>0</v>
      </c>
      <c r="DC110" s="32">
        <f t="shared" si="107"/>
        <v>0</v>
      </c>
      <c r="DD110" s="32">
        <f t="shared" si="107"/>
        <v>0</v>
      </c>
      <c r="DE110" s="32">
        <f t="shared" si="107"/>
        <v>0</v>
      </c>
      <c r="DF110" s="32">
        <f t="shared" si="107"/>
        <v>0</v>
      </c>
      <c r="DG110" s="32">
        <f t="shared" si="107"/>
        <v>0</v>
      </c>
      <c r="DH110" s="32">
        <f t="shared" ref="DH110:GN110" si="110">SUM(DH111:DH112)</f>
        <v>0</v>
      </c>
      <c r="DI110" s="32">
        <f t="shared" si="110"/>
        <v>0</v>
      </c>
      <c r="DJ110" s="32">
        <f t="shared" si="110"/>
        <v>128341.5</v>
      </c>
      <c r="DK110" s="32">
        <f t="shared" si="110"/>
        <v>128341.5</v>
      </c>
      <c r="DL110" s="32">
        <f t="shared" si="110"/>
        <v>0</v>
      </c>
      <c r="DM110" s="32">
        <f t="shared" si="110"/>
        <v>0</v>
      </c>
      <c r="DN110" s="32">
        <f t="shared" si="110"/>
        <v>0</v>
      </c>
      <c r="DO110" s="32">
        <f t="shared" si="110"/>
        <v>0</v>
      </c>
      <c r="DP110" s="32">
        <f t="shared" si="110"/>
        <v>0</v>
      </c>
      <c r="DQ110" s="32">
        <f t="shared" si="110"/>
        <v>0</v>
      </c>
      <c r="DR110" s="32">
        <f t="shared" si="110"/>
        <v>0</v>
      </c>
      <c r="DS110" s="32">
        <f t="shared" si="110"/>
        <v>0</v>
      </c>
      <c r="DT110" s="32">
        <f t="shared" si="110"/>
        <v>0</v>
      </c>
      <c r="DU110" s="32">
        <f t="shared" si="110"/>
        <v>0</v>
      </c>
      <c r="DV110" s="32">
        <f t="shared" si="110"/>
        <v>0</v>
      </c>
      <c r="DW110" s="32">
        <f t="shared" si="110"/>
        <v>0</v>
      </c>
      <c r="DX110" s="32">
        <f t="shared" si="110"/>
        <v>0</v>
      </c>
      <c r="DY110" s="32">
        <f t="shared" si="110"/>
        <v>0</v>
      </c>
      <c r="DZ110" s="32">
        <f t="shared" si="110"/>
        <v>0</v>
      </c>
      <c r="EA110" s="32">
        <f t="shared" si="110"/>
        <v>0</v>
      </c>
      <c r="EB110" s="32">
        <f t="shared" si="110"/>
        <v>0</v>
      </c>
      <c r="EC110" s="32">
        <f t="shared" si="110"/>
        <v>0</v>
      </c>
      <c r="ED110" s="32">
        <f t="shared" si="110"/>
        <v>0</v>
      </c>
      <c r="EE110" s="32">
        <f t="shared" si="110"/>
        <v>0</v>
      </c>
      <c r="EF110" s="32">
        <f t="shared" si="110"/>
        <v>0</v>
      </c>
      <c r="EG110" s="32">
        <f t="shared" si="110"/>
        <v>0</v>
      </c>
      <c r="EH110" s="32">
        <f t="shared" si="110"/>
        <v>0</v>
      </c>
      <c r="EI110" s="32">
        <f t="shared" si="110"/>
        <v>0</v>
      </c>
      <c r="EJ110" s="32">
        <f t="shared" si="110"/>
        <v>0</v>
      </c>
      <c r="EK110" s="32">
        <f t="shared" si="110"/>
        <v>0</v>
      </c>
      <c r="EL110" s="32">
        <f t="shared" si="110"/>
        <v>0</v>
      </c>
      <c r="EM110" s="32">
        <f t="shared" si="110"/>
        <v>0</v>
      </c>
      <c r="EN110" s="32">
        <f t="shared" si="110"/>
        <v>0</v>
      </c>
      <c r="EO110" s="32">
        <f t="shared" si="110"/>
        <v>0</v>
      </c>
      <c r="EP110" s="32">
        <f t="shared" si="110"/>
        <v>128341.5</v>
      </c>
      <c r="EQ110" s="32">
        <f t="shared" si="110"/>
        <v>0</v>
      </c>
      <c r="ER110" s="32">
        <f t="shared" si="110"/>
        <v>0</v>
      </c>
      <c r="ES110" s="32">
        <f t="shared" si="110"/>
        <v>0</v>
      </c>
      <c r="ET110" s="32">
        <f t="shared" si="110"/>
        <v>0</v>
      </c>
      <c r="EU110" s="32">
        <f t="shared" si="110"/>
        <v>0</v>
      </c>
      <c r="EV110" s="32">
        <f t="shared" si="110"/>
        <v>0</v>
      </c>
      <c r="EW110" s="32">
        <f t="shared" si="110"/>
        <v>0</v>
      </c>
      <c r="EX110" s="32">
        <f t="shared" si="110"/>
        <v>0</v>
      </c>
      <c r="EY110" s="32">
        <f t="shared" si="110"/>
        <v>0</v>
      </c>
      <c r="EZ110" s="32">
        <f t="shared" si="110"/>
        <v>0</v>
      </c>
      <c r="FA110" s="32">
        <f t="shared" si="110"/>
        <v>0</v>
      </c>
      <c r="FB110" s="32">
        <f t="shared" si="110"/>
        <v>0</v>
      </c>
      <c r="FC110" s="32">
        <f t="shared" si="110"/>
        <v>0</v>
      </c>
      <c r="FD110" s="32">
        <f t="shared" si="110"/>
        <v>0</v>
      </c>
      <c r="FE110" s="32">
        <f t="shared" si="110"/>
        <v>0</v>
      </c>
      <c r="FF110" s="32">
        <f t="shared" si="110"/>
        <v>0</v>
      </c>
      <c r="FG110" s="32">
        <f t="shared" si="110"/>
        <v>0</v>
      </c>
      <c r="FH110" s="32">
        <f t="shared" si="110"/>
        <v>0</v>
      </c>
      <c r="FI110" s="32">
        <f t="shared" si="110"/>
        <v>0</v>
      </c>
      <c r="FJ110" s="32">
        <f t="shared" si="110"/>
        <v>0</v>
      </c>
      <c r="FK110" s="32">
        <f t="shared" ref="FK110:FL110" si="111">SUM(FK111:FK112)</f>
        <v>0</v>
      </c>
      <c r="FL110" s="32">
        <f t="shared" si="111"/>
        <v>0</v>
      </c>
      <c r="FM110" s="32">
        <f t="shared" si="110"/>
        <v>128341.5</v>
      </c>
      <c r="FN110" s="32">
        <f t="shared" si="110"/>
        <v>128341.5</v>
      </c>
      <c r="FO110" s="32">
        <f t="shared" si="110"/>
        <v>0</v>
      </c>
      <c r="FP110" s="32">
        <f t="shared" si="110"/>
        <v>0</v>
      </c>
      <c r="FQ110" s="32">
        <f t="shared" si="110"/>
        <v>0</v>
      </c>
      <c r="FR110" s="32">
        <f t="shared" si="110"/>
        <v>0</v>
      </c>
      <c r="FS110" s="32">
        <f t="shared" si="110"/>
        <v>0</v>
      </c>
      <c r="FT110" s="32">
        <f t="shared" si="110"/>
        <v>0</v>
      </c>
      <c r="FU110" s="32">
        <f t="shared" si="110"/>
        <v>0</v>
      </c>
      <c r="FV110" s="32">
        <f t="shared" si="110"/>
        <v>0</v>
      </c>
      <c r="FW110" s="32">
        <f t="shared" si="110"/>
        <v>0</v>
      </c>
      <c r="FX110" s="32">
        <f t="shared" si="110"/>
        <v>0</v>
      </c>
      <c r="FY110" s="32">
        <f t="shared" si="110"/>
        <v>0</v>
      </c>
      <c r="FZ110" s="32">
        <f t="shared" si="110"/>
        <v>0</v>
      </c>
      <c r="GA110" s="32">
        <f t="shared" si="110"/>
        <v>0</v>
      </c>
      <c r="GB110" s="32">
        <f t="shared" si="110"/>
        <v>0</v>
      </c>
      <c r="GC110" s="32">
        <f t="shared" si="110"/>
        <v>0</v>
      </c>
      <c r="GD110" s="32">
        <f t="shared" si="110"/>
        <v>0</v>
      </c>
      <c r="GE110" s="32">
        <f t="shared" si="110"/>
        <v>0</v>
      </c>
      <c r="GF110" s="32">
        <f t="shared" si="110"/>
        <v>0</v>
      </c>
      <c r="GG110" s="32">
        <f t="shared" si="110"/>
        <v>0</v>
      </c>
      <c r="GH110" s="32">
        <f t="shared" si="110"/>
        <v>0</v>
      </c>
      <c r="GI110" s="32">
        <f t="shared" si="110"/>
        <v>0</v>
      </c>
      <c r="GJ110" s="32">
        <f t="shared" si="110"/>
        <v>0</v>
      </c>
      <c r="GK110" s="32">
        <f t="shared" si="110"/>
        <v>0</v>
      </c>
      <c r="GL110" s="32">
        <f t="shared" si="110"/>
        <v>0</v>
      </c>
      <c r="GM110" s="32">
        <f t="shared" si="110"/>
        <v>0</v>
      </c>
      <c r="GN110" s="32">
        <f t="shared" si="110"/>
        <v>0</v>
      </c>
      <c r="GO110" s="32">
        <f t="shared" ref="GO110:HO110" si="112">SUM(GO111:GO112)</f>
        <v>0</v>
      </c>
      <c r="GP110" s="32">
        <f t="shared" si="112"/>
        <v>0</v>
      </c>
      <c r="GQ110" s="32">
        <f t="shared" si="112"/>
        <v>0</v>
      </c>
      <c r="GR110" s="32">
        <f t="shared" si="112"/>
        <v>0</v>
      </c>
      <c r="GS110" s="32">
        <f t="shared" si="112"/>
        <v>128341.5</v>
      </c>
      <c r="GT110" s="32">
        <f t="shared" si="112"/>
        <v>0</v>
      </c>
      <c r="GU110" s="32">
        <f t="shared" si="112"/>
        <v>0</v>
      </c>
      <c r="GV110" s="32">
        <f t="shared" si="112"/>
        <v>0</v>
      </c>
      <c r="GW110" s="32">
        <f t="shared" si="112"/>
        <v>0</v>
      </c>
      <c r="GX110" s="32">
        <f t="shared" si="112"/>
        <v>0</v>
      </c>
      <c r="GY110" s="32">
        <f t="shared" si="112"/>
        <v>0</v>
      </c>
      <c r="GZ110" s="32">
        <f t="shared" si="112"/>
        <v>0</v>
      </c>
      <c r="HA110" s="32">
        <f t="shared" si="112"/>
        <v>0</v>
      </c>
      <c r="HB110" s="32">
        <f t="shared" si="112"/>
        <v>0</v>
      </c>
      <c r="HC110" s="32">
        <f t="shared" si="112"/>
        <v>0</v>
      </c>
      <c r="HD110" s="32">
        <f t="shared" si="112"/>
        <v>0</v>
      </c>
      <c r="HE110" s="32">
        <f t="shared" si="112"/>
        <v>0</v>
      </c>
      <c r="HF110" s="32">
        <f t="shared" si="112"/>
        <v>0</v>
      </c>
      <c r="HG110" s="32">
        <f t="shared" si="112"/>
        <v>0</v>
      </c>
      <c r="HH110" s="32">
        <f t="shared" si="112"/>
        <v>0</v>
      </c>
      <c r="HI110" s="32">
        <f t="shared" si="112"/>
        <v>0</v>
      </c>
      <c r="HJ110" s="32">
        <f t="shared" si="112"/>
        <v>0</v>
      </c>
      <c r="HK110" s="32">
        <f t="shared" si="112"/>
        <v>0</v>
      </c>
      <c r="HL110" s="32">
        <f t="shared" si="112"/>
        <v>0</v>
      </c>
      <c r="HM110" s="32">
        <f>SUM(HM111:HM112)</f>
        <v>0</v>
      </c>
      <c r="HN110" s="32">
        <f t="shared" si="112"/>
        <v>0</v>
      </c>
      <c r="HO110" s="32">
        <f t="shared" si="112"/>
        <v>0</v>
      </c>
      <c r="HP110" s="32">
        <f t="shared" ref="HP110:IZ110" si="113">SUM(HP111:HP112)</f>
        <v>128341.5</v>
      </c>
      <c r="HQ110" s="32">
        <f t="shared" si="113"/>
        <v>128341.5</v>
      </c>
      <c r="HR110" s="32"/>
      <c r="HS110" s="32">
        <f t="shared" si="113"/>
        <v>0</v>
      </c>
      <c r="HT110" s="32">
        <f t="shared" si="113"/>
        <v>0</v>
      </c>
      <c r="HU110" s="32">
        <f t="shared" si="113"/>
        <v>0</v>
      </c>
      <c r="HV110" s="32">
        <f t="shared" si="113"/>
        <v>0</v>
      </c>
      <c r="HW110" s="32">
        <f t="shared" si="113"/>
        <v>0</v>
      </c>
      <c r="HX110" s="32">
        <f t="shared" si="113"/>
        <v>0</v>
      </c>
      <c r="HY110" s="32">
        <f t="shared" si="113"/>
        <v>0</v>
      </c>
      <c r="HZ110" s="32">
        <f t="shared" si="113"/>
        <v>0</v>
      </c>
      <c r="IA110" s="32">
        <f t="shared" si="113"/>
        <v>0</v>
      </c>
      <c r="IB110" s="32">
        <f t="shared" si="113"/>
        <v>0</v>
      </c>
      <c r="IC110" s="32">
        <f t="shared" si="113"/>
        <v>0</v>
      </c>
      <c r="ID110" s="32">
        <f t="shared" si="113"/>
        <v>0</v>
      </c>
      <c r="IE110" s="32">
        <f t="shared" si="113"/>
        <v>0</v>
      </c>
      <c r="IF110" s="32">
        <f t="shared" si="113"/>
        <v>0</v>
      </c>
      <c r="IG110" s="32">
        <f t="shared" si="113"/>
        <v>0</v>
      </c>
      <c r="IH110" s="32">
        <f t="shared" si="113"/>
        <v>0</v>
      </c>
      <c r="II110" s="32">
        <f t="shared" si="113"/>
        <v>0</v>
      </c>
      <c r="IJ110" s="32">
        <f t="shared" si="113"/>
        <v>0</v>
      </c>
      <c r="IK110" s="32">
        <f t="shared" si="113"/>
        <v>0</v>
      </c>
      <c r="IL110" s="32">
        <f t="shared" si="113"/>
        <v>0</v>
      </c>
      <c r="IM110" s="32">
        <f t="shared" si="113"/>
        <v>0</v>
      </c>
      <c r="IN110" s="32">
        <f t="shared" si="113"/>
        <v>0</v>
      </c>
      <c r="IO110" s="32">
        <f t="shared" si="113"/>
        <v>0</v>
      </c>
      <c r="IP110" s="32">
        <f t="shared" si="113"/>
        <v>0</v>
      </c>
      <c r="IQ110" s="32">
        <f t="shared" si="113"/>
        <v>0</v>
      </c>
      <c r="IR110" s="32">
        <f t="shared" si="113"/>
        <v>0</v>
      </c>
      <c r="IS110" s="32">
        <f t="shared" si="113"/>
        <v>0</v>
      </c>
      <c r="IT110" s="32">
        <f t="shared" si="113"/>
        <v>0</v>
      </c>
      <c r="IU110" s="32">
        <f t="shared" si="113"/>
        <v>0</v>
      </c>
      <c r="IV110" s="32">
        <f t="shared" si="113"/>
        <v>128341.5</v>
      </c>
      <c r="IW110" s="32">
        <f t="shared" si="113"/>
        <v>0</v>
      </c>
      <c r="IX110" s="32">
        <f t="shared" si="113"/>
        <v>0</v>
      </c>
      <c r="IY110" s="32">
        <f t="shared" si="113"/>
        <v>0</v>
      </c>
      <c r="IZ110" s="32">
        <f t="shared" si="113"/>
        <v>0</v>
      </c>
      <c r="JA110" s="32">
        <f t="shared" ref="JA110:JR110" si="114">SUM(JA111:JA112)</f>
        <v>0</v>
      </c>
      <c r="JB110" s="32">
        <f t="shared" si="114"/>
        <v>0</v>
      </c>
      <c r="JC110" s="32">
        <f t="shared" si="114"/>
        <v>0</v>
      </c>
      <c r="JD110" s="32">
        <f t="shared" si="114"/>
        <v>0</v>
      </c>
      <c r="JE110" s="32">
        <f t="shared" si="114"/>
        <v>0</v>
      </c>
      <c r="JF110" s="32">
        <f t="shared" si="114"/>
        <v>0</v>
      </c>
      <c r="JG110" s="32">
        <f t="shared" si="114"/>
        <v>0</v>
      </c>
      <c r="JH110" s="32">
        <f t="shared" si="114"/>
        <v>0</v>
      </c>
      <c r="JI110" s="32">
        <f t="shared" si="114"/>
        <v>0</v>
      </c>
      <c r="JJ110" s="32">
        <f t="shared" si="114"/>
        <v>0</v>
      </c>
      <c r="JK110" s="32">
        <f t="shared" si="114"/>
        <v>0</v>
      </c>
      <c r="JL110" s="32">
        <f t="shared" si="114"/>
        <v>0</v>
      </c>
      <c r="JM110" s="32">
        <f t="shared" si="114"/>
        <v>0</v>
      </c>
      <c r="JN110" s="32">
        <f t="shared" si="114"/>
        <v>0</v>
      </c>
      <c r="JO110" s="32">
        <f t="shared" si="114"/>
        <v>0</v>
      </c>
      <c r="JP110" s="32">
        <f t="shared" si="114"/>
        <v>0</v>
      </c>
      <c r="JQ110" s="32">
        <f t="shared" si="114"/>
        <v>0</v>
      </c>
      <c r="JR110" s="32">
        <f t="shared" si="114"/>
        <v>0</v>
      </c>
    </row>
    <row r="111" spans="1:278" ht="38.25">
      <c r="A111" s="42">
        <f>'2021-2022 mjcc'!D115</f>
        <v>0</v>
      </c>
      <c r="B111" s="42" t="str">
        <f>'2021-2022 mjcc'!E115</f>
        <v xml:space="preserve"> 11001</v>
      </c>
      <c r="C111" s="28" t="str">
        <f>'2021-2022 mjcc'!F115</f>
        <v xml:space="preserve"> Մեթոդաբանական ձեռնարկների մշակում՝ հետազոտությունների անցկացում և սոցիալական ապահովության ոլորտի կադրերի վերապատրաստում</v>
      </c>
      <c r="D111" s="28">
        <f>'2021-2022 mjcc'!H115</f>
        <v>92505.3</v>
      </c>
      <c r="E111" s="28">
        <f t="shared" si="75"/>
        <v>92505.3</v>
      </c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45">
        <v>92505.3</v>
      </c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6">
        <f>'2021-2022 mjcc'!J115</f>
        <v>104285.9</v>
      </c>
      <c r="BH111" s="16">
        <f t="shared" ref="BH111:BH112" si="115">SUM(BI111:DI111)</f>
        <v>104285.9</v>
      </c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45">
        <v>104285.9</v>
      </c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7"/>
      <c r="DG111" s="17"/>
      <c r="DH111" s="17"/>
      <c r="DI111" s="17"/>
      <c r="DJ111" s="16">
        <f>'2021-2022 mjcc'!K115</f>
        <v>104285.9</v>
      </c>
      <c r="DK111" s="29">
        <f>SUM(DL111:FL111)</f>
        <v>104285.9</v>
      </c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  <c r="DV111" s="17"/>
      <c r="DW111" s="17"/>
      <c r="DX111" s="17"/>
      <c r="DY111" s="17"/>
      <c r="DZ111" s="17"/>
      <c r="EA111" s="17"/>
      <c r="EB111" s="17"/>
      <c r="EC111" s="17"/>
      <c r="ED111" s="17"/>
      <c r="EE111" s="17"/>
      <c r="EF111" s="17"/>
      <c r="EG111" s="17"/>
      <c r="EH111" s="17"/>
      <c r="EI111" s="17"/>
      <c r="EJ111" s="17"/>
      <c r="EK111" s="17"/>
      <c r="EL111" s="17"/>
      <c r="EM111" s="17"/>
      <c r="EN111" s="17"/>
      <c r="EO111" s="17"/>
      <c r="EP111" s="45">
        <v>104285.9</v>
      </c>
      <c r="EQ111" s="17"/>
      <c r="ER111" s="17"/>
      <c r="ES111" s="17"/>
      <c r="ET111" s="17"/>
      <c r="EU111" s="17"/>
      <c r="EV111" s="17"/>
      <c r="EW111" s="17"/>
      <c r="EX111" s="17"/>
      <c r="EY111" s="17"/>
      <c r="EZ111" s="17"/>
      <c r="FA111" s="17"/>
      <c r="FB111" s="17"/>
      <c r="FC111" s="17"/>
      <c r="FD111" s="17"/>
      <c r="FE111" s="17"/>
      <c r="FF111" s="17"/>
      <c r="FG111" s="17"/>
      <c r="FH111" s="17"/>
      <c r="FI111" s="17"/>
      <c r="FJ111" s="17"/>
      <c r="FK111" s="17"/>
      <c r="FL111" s="17"/>
      <c r="FM111" s="16">
        <f>'2021-2022 mjcc'!L115</f>
        <v>104285.9</v>
      </c>
      <c r="FN111" s="29">
        <f>SUM(FO111:HO111)</f>
        <v>104285.9</v>
      </c>
      <c r="FO111" s="17"/>
      <c r="FP111" s="17"/>
      <c r="FQ111" s="17"/>
      <c r="FR111" s="17"/>
      <c r="FS111" s="17"/>
      <c r="FT111" s="17"/>
      <c r="FU111" s="17"/>
      <c r="FV111" s="17"/>
      <c r="FW111" s="17"/>
      <c r="FX111" s="17"/>
      <c r="FY111" s="17"/>
      <c r="FZ111" s="17"/>
      <c r="GA111" s="17"/>
      <c r="GB111" s="17"/>
      <c r="GC111" s="17"/>
      <c r="GD111" s="17"/>
      <c r="GE111" s="17"/>
      <c r="GF111" s="17"/>
      <c r="GG111" s="17"/>
      <c r="GH111" s="17"/>
      <c r="GI111" s="17"/>
      <c r="GJ111" s="17"/>
      <c r="GK111" s="17"/>
      <c r="GL111" s="17"/>
      <c r="GM111" s="17"/>
      <c r="GN111" s="17"/>
      <c r="GO111" s="17"/>
      <c r="GP111" s="17"/>
      <c r="GQ111" s="17"/>
      <c r="GR111" s="17"/>
      <c r="GS111" s="45">
        <v>104285.9</v>
      </c>
      <c r="GT111" s="17"/>
      <c r="GU111" s="17"/>
      <c r="GV111" s="17"/>
      <c r="GW111" s="17"/>
      <c r="GX111" s="17"/>
      <c r="GY111" s="17"/>
      <c r="GZ111" s="17"/>
      <c r="HA111" s="17"/>
      <c r="HB111" s="17"/>
      <c r="HC111" s="17"/>
      <c r="HD111" s="17"/>
      <c r="HE111" s="17"/>
      <c r="HF111" s="17"/>
      <c r="HG111" s="17"/>
      <c r="HH111" s="17"/>
      <c r="HI111" s="17"/>
      <c r="HJ111" s="17"/>
      <c r="HK111" s="17"/>
      <c r="HL111" s="17"/>
      <c r="HM111" s="17"/>
      <c r="HN111" s="17"/>
      <c r="HO111" s="17"/>
      <c r="HP111" s="16">
        <f>'2021-2022 mjcc'!M115</f>
        <v>104285.9</v>
      </c>
      <c r="HQ111" s="16">
        <f t="shared" si="85"/>
        <v>104285.9</v>
      </c>
      <c r="HR111" s="17"/>
      <c r="HS111" s="17"/>
      <c r="HT111" s="17"/>
      <c r="HU111" s="17"/>
      <c r="HV111" s="17"/>
      <c r="HW111" s="17"/>
      <c r="HX111" s="17"/>
      <c r="HY111" s="17"/>
      <c r="HZ111" s="17"/>
      <c r="IA111" s="17"/>
      <c r="IB111" s="17"/>
      <c r="IC111" s="17"/>
      <c r="ID111" s="17"/>
      <c r="IE111" s="17"/>
      <c r="IF111" s="17"/>
      <c r="IG111" s="17"/>
      <c r="IH111" s="17"/>
      <c r="II111" s="17"/>
      <c r="IJ111" s="17"/>
      <c r="IK111" s="17"/>
      <c r="IL111" s="17"/>
      <c r="IM111" s="17"/>
      <c r="IN111" s="17"/>
      <c r="IO111" s="17"/>
      <c r="IP111" s="17"/>
      <c r="IQ111" s="17"/>
      <c r="IR111" s="17"/>
      <c r="IS111" s="17"/>
      <c r="IT111" s="17"/>
      <c r="IU111" s="17"/>
      <c r="IV111" s="45">
        <v>104285.9</v>
      </c>
      <c r="IW111" s="17"/>
      <c r="IX111" s="17"/>
      <c r="IY111" s="17"/>
      <c r="IZ111" s="17"/>
      <c r="JA111" s="17"/>
      <c r="JB111" s="17"/>
      <c r="JC111" s="17"/>
      <c r="JD111" s="17"/>
      <c r="JE111" s="17"/>
      <c r="JF111" s="17"/>
      <c r="JG111" s="17"/>
      <c r="JH111" s="17"/>
      <c r="JI111" s="17"/>
      <c r="JJ111" s="17"/>
      <c r="JK111" s="17"/>
      <c r="JL111" s="17"/>
      <c r="JM111" s="17"/>
      <c r="JN111" s="17"/>
      <c r="JO111" s="17"/>
      <c r="JP111" s="17"/>
      <c r="JQ111" s="17"/>
      <c r="JR111" s="17"/>
    </row>
    <row r="112" spans="1:278" ht="25.5">
      <c r="A112" s="42">
        <f>'2021-2022 mjcc'!D116</f>
        <v>0</v>
      </c>
      <c r="B112" s="42" t="str">
        <f>'2021-2022 mjcc'!E116</f>
        <v xml:space="preserve"> 11002</v>
      </c>
      <c r="C112" s="28" t="str">
        <f>'2021-2022 mjcc'!F116</f>
        <v xml:space="preserve"> Մասնագիտական կողմնորոշման՝ համակարգի մեթոդաբանության ապահովման և կադրերի վերապատրաստման ծառայություններ</v>
      </c>
      <c r="D112" s="28">
        <f>'2021-2022 mjcc'!H116</f>
        <v>22145.9</v>
      </c>
      <c r="E112" s="28">
        <f t="shared" si="75"/>
        <v>22145.9</v>
      </c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45">
        <v>22145.9</v>
      </c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6">
        <f>'2021-2022 mjcc'!J116</f>
        <v>24055.599999999999</v>
      </c>
      <c r="BH112" s="16">
        <f t="shared" si="115"/>
        <v>24055.599999999999</v>
      </c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45">
        <v>24055.599999999999</v>
      </c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6">
        <f>'2021-2022 mjcc'!K116</f>
        <v>24055.599999999999</v>
      </c>
      <c r="DK112" s="29">
        <f>SUM(DL112:FL112)</f>
        <v>24055.599999999999</v>
      </c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45">
        <v>24055.599999999999</v>
      </c>
      <c r="EQ112" s="17"/>
      <c r="ER112" s="17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17"/>
      <c r="FG112" s="17"/>
      <c r="FH112" s="17"/>
      <c r="FI112" s="17"/>
      <c r="FJ112" s="17"/>
      <c r="FK112" s="17"/>
      <c r="FL112" s="17"/>
      <c r="FM112" s="16">
        <f>'2021-2022 mjcc'!L116</f>
        <v>24055.599999999999</v>
      </c>
      <c r="FN112" s="29">
        <f>SUM(FO112:HO112)</f>
        <v>24055.599999999999</v>
      </c>
      <c r="FO112" s="17"/>
      <c r="FP112" s="17"/>
      <c r="FQ112" s="17"/>
      <c r="FR112" s="17"/>
      <c r="FS112" s="17"/>
      <c r="FT112" s="17"/>
      <c r="FU112" s="17"/>
      <c r="FV112" s="17"/>
      <c r="FW112" s="17"/>
      <c r="FX112" s="17"/>
      <c r="FY112" s="17"/>
      <c r="FZ112" s="17"/>
      <c r="GA112" s="17"/>
      <c r="GB112" s="17"/>
      <c r="GC112" s="17"/>
      <c r="GD112" s="17"/>
      <c r="GE112" s="17"/>
      <c r="GF112" s="17"/>
      <c r="GG112" s="17"/>
      <c r="GH112" s="17"/>
      <c r="GI112" s="17"/>
      <c r="GJ112" s="17"/>
      <c r="GK112" s="17"/>
      <c r="GL112" s="17"/>
      <c r="GM112" s="17"/>
      <c r="GN112" s="17"/>
      <c r="GO112" s="17"/>
      <c r="GP112" s="17"/>
      <c r="GQ112" s="17"/>
      <c r="GR112" s="17"/>
      <c r="GS112" s="45">
        <v>24055.599999999999</v>
      </c>
      <c r="GT112" s="17"/>
      <c r="GU112" s="17"/>
      <c r="GV112" s="17"/>
      <c r="GW112" s="17"/>
      <c r="GX112" s="17"/>
      <c r="GY112" s="17"/>
      <c r="GZ112" s="17"/>
      <c r="HA112" s="17"/>
      <c r="HB112" s="17"/>
      <c r="HC112" s="17"/>
      <c r="HD112" s="17"/>
      <c r="HE112" s="17"/>
      <c r="HF112" s="17"/>
      <c r="HG112" s="17"/>
      <c r="HH112" s="17"/>
      <c r="HI112" s="17"/>
      <c r="HJ112" s="17"/>
      <c r="HK112" s="17"/>
      <c r="HL112" s="17"/>
      <c r="HM112" s="17"/>
      <c r="HN112" s="17"/>
      <c r="HO112" s="17"/>
      <c r="HP112" s="16">
        <f>'2021-2022 mjcc'!M116</f>
        <v>24055.599999999999</v>
      </c>
      <c r="HQ112" s="16">
        <f t="shared" si="85"/>
        <v>24055.599999999999</v>
      </c>
      <c r="HR112" s="17"/>
      <c r="HS112" s="17"/>
      <c r="HT112" s="17"/>
      <c r="HU112" s="17"/>
      <c r="HV112" s="17"/>
      <c r="HW112" s="17"/>
      <c r="HX112" s="17"/>
      <c r="HY112" s="17"/>
      <c r="HZ112" s="17"/>
      <c r="IA112" s="17"/>
      <c r="IB112" s="17"/>
      <c r="IC112" s="17"/>
      <c r="ID112" s="17"/>
      <c r="IE112" s="17"/>
      <c r="IF112" s="17"/>
      <c r="IG112" s="17"/>
      <c r="IH112" s="17"/>
      <c r="II112" s="17"/>
      <c r="IJ112" s="17"/>
      <c r="IK112" s="17"/>
      <c r="IL112" s="17"/>
      <c r="IM112" s="17"/>
      <c r="IN112" s="17"/>
      <c r="IO112" s="17"/>
      <c r="IP112" s="17"/>
      <c r="IQ112" s="17"/>
      <c r="IR112" s="17"/>
      <c r="IS112" s="17"/>
      <c r="IT112" s="17"/>
      <c r="IU112" s="17"/>
      <c r="IV112" s="45">
        <v>24055.599999999999</v>
      </c>
      <c r="IW112" s="17"/>
      <c r="IX112" s="17"/>
      <c r="IY112" s="17"/>
      <c r="IZ112" s="17"/>
      <c r="JA112" s="17"/>
      <c r="JB112" s="17"/>
      <c r="JC112" s="17"/>
      <c r="JD112" s="17"/>
      <c r="JE112" s="17"/>
      <c r="JF112" s="17"/>
      <c r="JG112" s="17"/>
      <c r="JH112" s="17"/>
      <c r="JI112" s="17"/>
      <c r="JJ112" s="17"/>
      <c r="JK112" s="17"/>
      <c r="JL112" s="17"/>
      <c r="JM112" s="17"/>
      <c r="JN112" s="17"/>
      <c r="JO112" s="17"/>
      <c r="JP112" s="17"/>
      <c r="JQ112" s="17"/>
      <c r="JR112" s="17"/>
    </row>
    <row r="113" spans="1:278" s="105" customFormat="1" ht="14.25">
      <c r="A113" s="103">
        <f>'2021-2022 mjcc'!D117</f>
        <v>1160</v>
      </c>
      <c r="B113" s="103"/>
      <c r="C113" s="32" t="str">
        <f>'2021-2022 mjcc'!F117</f>
        <v xml:space="preserve"> Հաշմանդամություն ունեցող անձանց աջակցություն </v>
      </c>
      <c r="D113" s="32">
        <f t="shared" ref="D113:BO113" si="116">SUM(D114:D120)</f>
        <v>916230.90000000014</v>
      </c>
      <c r="E113" s="32">
        <f t="shared" si="116"/>
        <v>916230.90000000014</v>
      </c>
      <c r="F113" s="32">
        <f t="shared" si="116"/>
        <v>0</v>
      </c>
      <c r="G113" s="32">
        <f t="shared" si="116"/>
        <v>0</v>
      </c>
      <c r="H113" s="32">
        <f t="shared" si="116"/>
        <v>0</v>
      </c>
      <c r="I113" s="32">
        <f t="shared" si="116"/>
        <v>0</v>
      </c>
      <c r="J113" s="32">
        <f t="shared" si="116"/>
        <v>0</v>
      </c>
      <c r="K113" s="32">
        <f t="shared" si="116"/>
        <v>0</v>
      </c>
      <c r="L113" s="32">
        <f t="shared" si="116"/>
        <v>0</v>
      </c>
      <c r="M113" s="32">
        <f t="shared" si="116"/>
        <v>0</v>
      </c>
      <c r="N113" s="32">
        <f t="shared" si="116"/>
        <v>0</v>
      </c>
      <c r="O113" s="32">
        <f t="shared" si="116"/>
        <v>0</v>
      </c>
      <c r="P113" s="32">
        <f t="shared" si="116"/>
        <v>0</v>
      </c>
      <c r="Q113" s="32">
        <f t="shared" si="116"/>
        <v>0</v>
      </c>
      <c r="R113" s="32">
        <f t="shared" si="116"/>
        <v>0</v>
      </c>
      <c r="S113" s="32">
        <f t="shared" si="116"/>
        <v>2999.5</v>
      </c>
      <c r="T113" s="32">
        <f t="shared" si="116"/>
        <v>0</v>
      </c>
      <c r="U113" s="32">
        <f t="shared" si="116"/>
        <v>0</v>
      </c>
      <c r="V113" s="32">
        <f t="shared" si="116"/>
        <v>0</v>
      </c>
      <c r="W113" s="32">
        <f t="shared" si="116"/>
        <v>726857.8</v>
      </c>
      <c r="X113" s="32">
        <f t="shared" si="116"/>
        <v>0</v>
      </c>
      <c r="Y113" s="32">
        <f t="shared" si="116"/>
        <v>0</v>
      </c>
      <c r="Z113" s="32">
        <f t="shared" si="116"/>
        <v>0</v>
      </c>
      <c r="AA113" s="32">
        <f t="shared" si="116"/>
        <v>0</v>
      </c>
      <c r="AB113" s="32">
        <f t="shared" si="116"/>
        <v>0</v>
      </c>
      <c r="AC113" s="32">
        <f t="shared" si="116"/>
        <v>0</v>
      </c>
      <c r="AD113" s="32">
        <f t="shared" si="116"/>
        <v>0</v>
      </c>
      <c r="AE113" s="32">
        <f t="shared" si="116"/>
        <v>0</v>
      </c>
      <c r="AF113" s="32">
        <f t="shared" si="116"/>
        <v>0</v>
      </c>
      <c r="AG113" s="32">
        <f t="shared" si="116"/>
        <v>0</v>
      </c>
      <c r="AH113" s="32">
        <f t="shared" si="116"/>
        <v>0</v>
      </c>
      <c r="AI113" s="32">
        <f t="shared" si="116"/>
        <v>0</v>
      </c>
      <c r="AJ113" s="32">
        <f t="shared" si="116"/>
        <v>0</v>
      </c>
      <c r="AK113" s="32">
        <f t="shared" si="116"/>
        <v>66325.3</v>
      </c>
      <c r="AL113" s="32">
        <f t="shared" si="116"/>
        <v>0</v>
      </c>
      <c r="AM113" s="32">
        <f t="shared" si="116"/>
        <v>0</v>
      </c>
      <c r="AN113" s="32">
        <f t="shared" si="116"/>
        <v>120048.3</v>
      </c>
      <c r="AO113" s="32">
        <f t="shared" si="116"/>
        <v>0</v>
      </c>
      <c r="AP113" s="32">
        <f t="shared" si="116"/>
        <v>0</v>
      </c>
      <c r="AQ113" s="32">
        <f t="shared" si="116"/>
        <v>0</v>
      </c>
      <c r="AR113" s="32">
        <f t="shared" si="116"/>
        <v>0</v>
      </c>
      <c r="AS113" s="32">
        <f t="shared" si="116"/>
        <v>0</v>
      </c>
      <c r="AT113" s="32">
        <f t="shared" si="116"/>
        <v>0</v>
      </c>
      <c r="AU113" s="32">
        <f t="shared" si="116"/>
        <v>0</v>
      </c>
      <c r="AV113" s="32">
        <f t="shared" si="116"/>
        <v>0</v>
      </c>
      <c r="AW113" s="32">
        <f t="shared" si="116"/>
        <v>0</v>
      </c>
      <c r="AX113" s="32">
        <f t="shared" si="116"/>
        <v>0</v>
      </c>
      <c r="AY113" s="32">
        <f t="shared" si="116"/>
        <v>0</v>
      </c>
      <c r="AZ113" s="32">
        <f t="shared" si="116"/>
        <v>0</v>
      </c>
      <c r="BA113" s="32">
        <f t="shared" si="116"/>
        <v>0</v>
      </c>
      <c r="BB113" s="32">
        <f t="shared" si="116"/>
        <v>0</v>
      </c>
      <c r="BC113" s="32">
        <f t="shared" si="116"/>
        <v>0</v>
      </c>
      <c r="BD113" s="32">
        <f t="shared" si="116"/>
        <v>0</v>
      </c>
      <c r="BE113" s="32">
        <f t="shared" si="116"/>
        <v>0</v>
      </c>
      <c r="BF113" s="32">
        <f t="shared" si="116"/>
        <v>0</v>
      </c>
      <c r="BG113" s="32">
        <f t="shared" si="116"/>
        <v>1177849.9000000001</v>
      </c>
      <c r="BH113" s="32">
        <f t="shared" si="116"/>
        <v>1177849.9000000001</v>
      </c>
      <c r="BI113" s="32">
        <f t="shared" si="116"/>
        <v>0</v>
      </c>
      <c r="BJ113" s="32">
        <f t="shared" si="116"/>
        <v>0</v>
      </c>
      <c r="BK113" s="32">
        <f t="shared" si="116"/>
        <v>0</v>
      </c>
      <c r="BL113" s="32">
        <f t="shared" si="116"/>
        <v>0</v>
      </c>
      <c r="BM113" s="32">
        <f t="shared" si="116"/>
        <v>0</v>
      </c>
      <c r="BN113" s="32">
        <f t="shared" si="116"/>
        <v>0</v>
      </c>
      <c r="BO113" s="32">
        <f t="shared" si="116"/>
        <v>0</v>
      </c>
      <c r="BP113" s="32">
        <f t="shared" ref="BP113:EA113" si="117">SUM(BP114:BP120)</f>
        <v>0</v>
      </c>
      <c r="BQ113" s="32">
        <f t="shared" si="117"/>
        <v>0</v>
      </c>
      <c r="BR113" s="32">
        <f t="shared" si="117"/>
        <v>0</v>
      </c>
      <c r="BS113" s="32">
        <f t="shared" si="117"/>
        <v>0</v>
      </c>
      <c r="BT113" s="32">
        <f t="shared" si="117"/>
        <v>0</v>
      </c>
      <c r="BU113" s="32">
        <f t="shared" si="117"/>
        <v>0</v>
      </c>
      <c r="BV113" s="32">
        <f t="shared" si="117"/>
        <v>3120.8</v>
      </c>
      <c r="BW113" s="32">
        <f t="shared" si="117"/>
        <v>0</v>
      </c>
      <c r="BX113" s="32">
        <f t="shared" si="117"/>
        <v>0</v>
      </c>
      <c r="BY113" s="32">
        <f t="shared" si="117"/>
        <v>0</v>
      </c>
      <c r="BZ113" s="32">
        <f t="shared" si="117"/>
        <v>8100</v>
      </c>
      <c r="CA113" s="32">
        <f t="shared" si="117"/>
        <v>0</v>
      </c>
      <c r="CB113" s="32">
        <f t="shared" si="117"/>
        <v>0</v>
      </c>
      <c r="CC113" s="32">
        <f t="shared" si="117"/>
        <v>0</v>
      </c>
      <c r="CD113" s="32">
        <f t="shared" si="117"/>
        <v>0</v>
      </c>
      <c r="CE113" s="32">
        <f t="shared" si="117"/>
        <v>0</v>
      </c>
      <c r="CF113" s="32">
        <f t="shared" si="117"/>
        <v>0</v>
      </c>
      <c r="CG113" s="32">
        <f t="shared" si="117"/>
        <v>0</v>
      </c>
      <c r="CH113" s="32">
        <f t="shared" si="117"/>
        <v>0</v>
      </c>
      <c r="CI113" s="32">
        <f t="shared" si="117"/>
        <v>0</v>
      </c>
      <c r="CJ113" s="32">
        <f t="shared" si="117"/>
        <v>0</v>
      </c>
      <c r="CK113" s="32">
        <f t="shared" si="117"/>
        <v>0</v>
      </c>
      <c r="CL113" s="32">
        <f t="shared" si="117"/>
        <v>0</v>
      </c>
      <c r="CM113" s="32">
        <f t="shared" si="117"/>
        <v>0</v>
      </c>
      <c r="CN113" s="32">
        <f t="shared" si="117"/>
        <v>213805.99999999997</v>
      </c>
      <c r="CO113" s="32">
        <f t="shared" si="117"/>
        <v>0</v>
      </c>
      <c r="CP113" s="32">
        <f t="shared" si="117"/>
        <v>0</v>
      </c>
      <c r="CQ113" s="32">
        <f t="shared" si="117"/>
        <v>952823.1</v>
      </c>
      <c r="CR113" s="32">
        <f t="shared" si="117"/>
        <v>0</v>
      </c>
      <c r="CS113" s="32">
        <f t="shared" si="117"/>
        <v>0</v>
      </c>
      <c r="CT113" s="32">
        <f t="shared" si="117"/>
        <v>0</v>
      </c>
      <c r="CU113" s="32">
        <f t="shared" si="117"/>
        <v>0</v>
      </c>
      <c r="CV113" s="32">
        <f t="shared" si="117"/>
        <v>0</v>
      </c>
      <c r="CW113" s="32">
        <f t="shared" si="117"/>
        <v>0</v>
      </c>
      <c r="CX113" s="32">
        <f t="shared" si="117"/>
        <v>0</v>
      </c>
      <c r="CY113" s="32">
        <f t="shared" si="117"/>
        <v>0</v>
      </c>
      <c r="CZ113" s="32">
        <f t="shared" si="117"/>
        <v>0</v>
      </c>
      <c r="DA113" s="32">
        <f t="shared" si="117"/>
        <v>0</v>
      </c>
      <c r="DB113" s="32">
        <f t="shared" si="117"/>
        <v>0</v>
      </c>
      <c r="DC113" s="32">
        <f t="shared" si="117"/>
        <v>0</v>
      </c>
      <c r="DD113" s="32">
        <f t="shared" si="117"/>
        <v>0</v>
      </c>
      <c r="DE113" s="32">
        <f t="shared" si="117"/>
        <v>0</v>
      </c>
      <c r="DF113" s="32">
        <f t="shared" si="117"/>
        <v>0</v>
      </c>
      <c r="DG113" s="32">
        <f t="shared" si="117"/>
        <v>0</v>
      </c>
      <c r="DH113" s="32">
        <f t="shared" si="117"/>
        <v>0</v>
      </c>
      <c r="DI113" s="32">
        <f t="shared" si="117"/>
        <v>0</v>
      </c>
      <c r="DJ113" s="32">
        <f t="shared" si="117"/>
        <v>1149258.1500000001</v>
      </c>
      <c r="DK113" s="32">
        <f t="shared" si="117"/>
        <v>1142519.1000000001</v>
      </c>
      <c r="DL113" s="32">
        <f t="shared" si="117"/>
        <v>0</v>
      </c>
      <c r="DM113" s="32">
        <f t="shared" si="117"/>
        <v>0</v>
      </c>
      <c r="DN113" s="32">
        <f t="shared" si="117"/>
        <v>0</v>
      </c>
      <c r="DO113" s="32">
        <f t="shared" si="117"/>
        <v>0</v>
      </c>
      <c r="DP113" s="32">
        <f t="shared" si="117"/>
        <v>0</v>
      </c>
      <c r="DQ113" s="32">
        <f t="shared" si="117"/>
        <v>0</v>
      </c>
      <c r="DR113" s="32">
        <f t="shared" si="117"/>
        <v>0</v>
      </c>
      <c r="DS113" s="32">
        <f t="shared" si="117"/>
        <v>0</v>
      </c>
      <c r="DT113" s="32">
        <f t="shared" si="117"/>
        <v>0</v>
      </c>
      <c r="DU113" s="32">
        <f t="shared" si="117"/>
        <v>0</v>
      </c>
      <c r="DV113" s="32">
        <f t="shared" si="117"/>
        <v>0</v>
      </c>
      <c r="DW113" s="32">
        <f t="shared" si="117"/>
        <v>0</v>
      </c>
      <c r="DX113" s="32">
        <f t="shared" si="117"/>
        <v>0</v>
      </c>
      <c r="DY113" s="32">
        <f t="shared" si="117"/>
        <v>3120</v>
      </c>
      <c r="DZ113" s="32">
        <f t="shared" si="117"/>
        <v>0</v>
      </c>
      <c r="EA113" s="32">
        <f t="shared" si="117"/>
        <v>0</v>
      </c>
      <c r="EB113" s="32">
        <f t="shared" ref="EB113:GM113" si="118">SUM(EB114:EB120)</f>
        <v>0</v>
      </c>
      <c r="EC113" s="32">
        <f t="shared" si="118"/>
        <v>8100</v>
      </c>
      <c r="ED113" s="32">
        <f t="shared" si="118"/>
        <v>0</v>
      </c>
      <c r="EE113" s="32">
        <f t="shared" si="118"/>
        <v>0</v>
      </c>
      <c r="EF113" s="32">
        <f t="shared" si="118"/>
        <v>0</v>
      </c>
      <c r="EG113" s="32">
        <f t="shared" si="118"/>
        <v>0</v>
      </c>
      <c r="EH113" s="32">
        <f t="shared" si="118"/>
        <v>0</v>
      </c>
      <c r="EI113" s="32">
        <f t="shared" si="118"/>
        <v>0</v>
      </c>
      <c r="EJ113" s="32">
        <f t="shared" si="118"/>
        <v>0</v>
      </c>
      <c r="EK113" s="32">
        <f t="shared" si="118"/>
        <v>0</v>
      </c>
      <c r="EL113" s="32">
        <f t="shared" si="118"/>
        <v>0</v>
      </c>
      <c r="EM113" s="32">
        <f t="shared" si="118"/>
        <v>0</v>
      </c>
      <c r="EN113" s="32">
        <f t="shared" si="118"/>
        <v>0</v>
      </c>
      <c r="EO113" s="32">
        <f t="shared" si="118"/>
        <v>0</v>
      </c>
      <c r="EP113" s="32">
        <f t="shared" si="118"/>
        <v>0</v>
      </c>
      <c r="EQ113" s="32">
        <f t="shared" si="118"/>
        <v>238656.3</v>
      </c>
      <c r="ER113" s="32">
        <f t="shared" si="118"/>
        <v>0</v>
      </c>
      <c r="ES113" s="32">
        <f t="shared" si="118"/>
        <v>0</v>
      </c>
      <c r="ET113" s="32">
        <f t="shared" si="118"/>
        <v>892642.8</v>
      </c>
      <c r="EU113" s="32">
        <f t="shared" si="118"/>
        <v>0</v>
      </c>
      <c r="EV113" s="32">
        <f t="shared" si="118"/>
        <v>0</v>
      </c>
      <c r="EW113" s="32">
        <f t="shared" si="118"/>
        <v>0</v>
      </c>
      <c r="EX113" s="32">
        <f t="shared" si="118"/>
        <v>0</v>
      </c>
      <c r="EY113" s="32">
        <f t="shared" si="118"/>
        <v>0</v>
      </c>
      <c r="EZ113" s="32">
        <f t="shared" si="118"/>
        <v>0</v>
      </c>
      <c r="FA113" s="32">
        <f t="shared" si="118"/>
        <v>0</v>
      </c>
      <c r="FB113" s="32">
        <f t="shared" si="118"/>
        <v>0</v>
      </c>
      <c r="FC113" s="32">
        <f t="shared" si="118"/>
        <v>0</v>
      </c>
      <c r="FD113" s="32">
        <f t="shared" si="118"/>
        <v>0</v>
      </c>
      <c r="FE113" s="32">
        <f t="shared" si="118"/>
        <v>0</v>
      </c>
      <c r="FF113" s="32">
        <f t="shared" si="118"/>
        <v>0</v>
      </c>
      <c r="FG113" s="32">
        <f t="shared" si="118"/>
        <v>0</v>
      </c>
      <c r="FH113" s="32">
        <f t="shared" si="118"/>
        <v>0</v>
      </c>
      <c r="FI113" s="32">
        <f t="shared" si="118"/>
        <v>0</v>
      </c>
      <c r="FJ113" s="32">
        <f t="shared" si="118"/>
        <v>0</v>
      </c>
      <c r="FK113" s="32">
        <f t="shared" si="118"/>
        <v>0</v>
      </c>
      <c r="FL113" s="32">
        <f t="shared" si="118"/>
        <v>0</v>
      </c>
      <c r="FM113" s="32">
        <f t="shared" si="118"/>
        <v>1247743.9300000002</v>
      </c>
      <c r="FN113" s="32">
        <f t="shared" si="118"/>
        <v>1247743.9000000001</v>
      </c>
      <c r="FO113" s="32">
        <f t="shared" si="118"/>
        <v>0</v>
      </c>
      <c r="FP113" s="32">
        <f t="shared" si="118"/>
        <v>0</v>
      </c>
      <c r="FQ113" s="32">
        <f t="shared" si="118"/>
        <v>0</v>
      </c>
      <c r="FR113" s="32">
        <f t="shared" si="118"/>
        <v>0</v>
      </c>
      <c r="FS113" s="32">
        <f t="shared" si="118"/>
        <v>0</v>
      </c>
      <c r="FT113" s="32">
        <f t="shared" si="118"/>
        <v>0</v>
      </c>
      <c r="FU113" s="32">
        <f t="shared" si="118"/>
        <v>0</v>
      </c>
      <c r="FV113" s="32">
        <f t="shared" si="118"/>
        <v>0</v>
      </c>
      <c r="FW113" s="32">
        <f t="shared" si="118"/>
        <v>0</v>
      </c>
      <c r="FX113" s="32">
        <f t="shared" si="118"/>
        <v>0</v>
      </c>
      <c r="FY113" s="32">
        <f t="shared" si="118"/>
        <v>0</v>
      </c>
      <c r="FZ113" s="32">
        <f t="shared" si="118"/>
        <v>0</v>
      </c>
      <c r="GA113" s="32">
        <f t="shared" si="118"/>
        <v>0</v>
      </c>
      <c r="GB113" s="32">
        <f t="shared" si="118"/>
        <v>3120.8</v>
      </c>
      <c r="GC113" s="32">
        <f t="shared" si="118"/>
        <v>0</v>
      </c>
      <c r="GD113" s="32">
        <f t="shared" si="118"/>
        <v>0</v>
      </c>
      <c r="GE113" s="32">
        <f t="shared" si="118"/>
        <v>0</v>
      </c>
      <c r="GF113" s="32">
        <f t="shared" si="118"/>
        <v>8100</v>
      </c>
      <c r="GG113" s="32">
        <f t="shared" si="118"/>
        <v>0</v>
      </c>
      <c r="GH113" s="32">
        <f t="shared" si="118"/>
        <v>0</v>
      </c>
      <c r="GI113" s="32">
        <f t="shared" si="118"/>
        <v>0</v>
      </c>
      <c r="GJ113" s="32">
        <f t="shared" si="118"/>
        <v>0</v>
      </c>
      <c r="GK113" s="32">
        <f t="shared" si="118"/>
        <v>0</v>
      </c>
      <c r="GL113" s="32">
        <f t="shared" si="118"/>
        <v>0</v>
      </c>
      <c r="GM113" s="32">
        <f t="shared" si="118"/>
        <v>0</v>
      </c>
      <c r="GN113" s="32">
        <f t="shared" ref="GN113:HQ113" si="119">SUM(GN114:GN120)</f>
        <v>0</v>
      </c>
      <c r="GO113" s="32">
        <f t="shared" si="119"/>
        <v>0</v>
      </c>
      <c r="GP113" s="32">
        <f t="shared" si="119"/>
        <v>0</v>
      </c>
      <c r="GQ113" s="32">
        <f t="shared" si="119"/>
        <v>0</v>
      </c>
      <c r="GR113" s="32">
        <f t="shared" si="119"/>
        <v>0</v>
      </c>
      <c r="GS113" s="32">
        <f t="shared" si="119"/>
        <v>0</v>
      </c>
      <c r="GT113" s="32">
        <f t="shared" si="119"/>
        <v>245394.59999999998</v>
      </c>
      <c r="GU113" s="32">
        <f t="shared" si="119"/>
        <v>0</v>
      </c>
      <c r="GV113" s="32">
        <f t="shared" si="119"/>
        <v>0</v>
      </c>
      <c r="GW113" s="32">
        <f t="shared" si="119"/>
        <v>991128.5</v>
      </c>
      <c r="GX113" s="32">
        <f t="shared" si="119"/>
        <v>0</v>
      </c>
      <c r="GY113" s="32">
        <f t="shared" si="119"/>
        <v>0</v>
      </c>
      <c r="GZ113" s="32">
        <f t="shared" si="119"/>
        <v>0</v>
      </c>
      <c r="HA113" s="32">
        <f t="shared" si="119"/>
        <v>0</v>
      </c>
      <c r="HB113" s="32">
        <f t="shared" si="119"/>
        <v>0</v>
      </c>
      <c r="HC113" s="32">
        <f t="shared" si="119"/>
        <v>0</v>
      </c>
      <c r="HD113" s="32">
        <f t="shared" si="119"/>
        <v>0</v>
      </c>
      <c r="HE113" s="32">
        <f t="shared" si="119"/>
        <v>0</v>
      </c>
      <c r="HF113" s="32">
        <f t="shared" si="119"/>
        <v>0</v>
      </c>
      <c r="HG113" s="32">
        <f t="shared" si="119"/>
        <v>0</v>
      </c>
      <c r="HH113" s="32">
        <f t="shared" si="119"/>
        <v>0</v>
      </c>
      <c r="HI113" s="32">
        <f t="shared" si="119"/>
        <v>0</v>
      </c>
      <c r="HJ113" s="32">
        <f t="shared" si="119"/>
        <v>0</v>
      </c>
      <c r="HK113" s="32">
        <f t="shared" si="119"/>
        <v>0</v>
      </c>
      <c r="HL113" s="32">
        <f t="shared" si="119"/>
        <v>0</v>
      </c>
      <c r="HM113" s="32">
        <f t="shared" si="119"/>
        <v>0</v>
      </c>
      <c r="HN113" s="32">
        <f t="shared" si="119"/>
        <v>0</v>
      </c>
      <c r="HO113" s="32">
        <f t="shared" si="119"/>
        <v>0</v>
      </c>
      <c r="HP113" s="32">
        <f t="shared" si="119"/>
        <v>1247743.9300000002</v>
      </c>
      <c r="HQ113" s="32">
        <f t="shared" si="119"/>
        <v>1247743.9000000001</v>
      </c>
      <c r="HR113" s="32"/>
      <c r="HS113" s="32">
        <f t="shared" ref="HS113:IX113" si="120">SUM(HS114:HS120)</f>
        <v>0</v>
      </c>
      <c r="HT113" s="32">
        <f t="shared" si="120"/>
        <v>0</v>
      </c>
      <c r="HU113" s="32">
        <f t="shared" si="120"/>
        <v>0</v>
      </c>
      <c r="HV113" s="32">
        <f t="shared" si="120"/>
        <v>0</v>
      </c>
      <c r="HW113" s="32">
        <f t="shared" si="120"/>
        <v>0</v>
      </c>
      <c r="HX113" s="32">
        <f t="shared" si="120"/>
        <v>0</v>
      </c>
      <c r="HY113" s="32">
        <f t="shared" si="120"/>
        <v>0</v>
      </c>
      <c r="HZ113" s="32">
        <f t="shared" si="120"/>
        <v>0</v>
      </c>
      <c r="IA113" s="32">
        <f t="shared" si="120"/>
        <v>0</v>
      </c>
      <c r="IB113" s="32">
        <f t="shared" si="120"/>
        <v>0</v>
      </c>
      <c r="IC113" s="32">
        <f t="shared" si="120"/>
        <v>0</v>
      </c>
      <c r="ID113" s="32">
        <f t="shared" si="120"/>
        <v>0</v>
      </c>
      <c r="IE113" s="32">
        <f t="shared" si="120"/>
        <v>3120.8</v>
      </c>
      <c r="IF113" s="32">
        <f t="shared" si="120"/>
        <v>0</v>
      </c>
      <c r="IG113" s="32">
        <f t="shared" si="120"/>
        <v>0</v>
      </c>
      <c r="IH113" s="32">
        <f t="shared" si="120"/>
        <v>0</v>
      </c>
      <c r="II113" s="32">
        <f t="shared" si="120"/>
        <v>8100</v>
      </c>
      <c r="IJ113" s="32">
        <f t="shared" si="120"/>
        <v>0</v>
      </c>
      <c r="IK113" s="32">
        <f t="shared" si="120"/>
        <v>0</v>
      </c>
      <c r="IL113" s="32">
        <f t="shared" si="120"/>
        <v>0</v>
      </c>
      <c r="IM113" s="32">
        <f t="shared" si="120"/>
        <v>0</v>
      </c>
      <c r="IN113" s="32">
        <f t="shared" si="120"/>
        <v>0</v>
      </c>
      <c r="IO113" s="32">
        <f t="shared" si="120"/>
        <v>0</v>
      </c>
      <c r="IP113" s="32">
        <f t="shared" si="120"/>
        <v>0</v>
      </c>
      <c r="IQ113" s="32">
        <f t="shared" si="120"/>
        <v>0</v>
      </c>
      <c r="IR113" s="32">
        <f t="shared" si="120"/>
        <v>0</v>
      </c>
      <c r="IS113" s="32">
        <f t="shared" si="120"/>
        <v>0</v>
      </c>
      <c r="IT113" s="32">
        <f t="shared" si="120"/>
        <v>0</v>
      </c>
      <c r="IU113" s="32">
        <f t="shared" si="120"/>
        <v>0</v>
      </c>
      <c r="IV113" s="32">
        <f t="shared" si="120"/>
        <v>0</v>
      </c>
      <c r="IW113" s="32">
        <f t="shared" si="120"/>
        <v>245394.59999999998</v>
      </c>
      <c r="IX113" s="32">
        <f t="shared" si="120"/>
        <v>0</v>
      </c>
      <c r="IY113" s="32">
        <f t="shared" ref="IY113:JR113" si="121">SUM(IY114:IY120)</f>
        <v>0</v>
      </c>
      <c r="IZ113" s="32">
        <f t="shared" si="121"/>
        <v>991128.5</v>
      </c>
      <c r="JA113" s="32">
        <f t="shared" si="121"/>
        <v>0</v>
      </c>
      <c r="JB113" s="32">
        <f t="shared" si="121"/>
        <v>0</v>
      </c>
      <c r="JC113" s="32">
        <f t="shared" si="121"/>
        <v>0</v>
      </c>
      <c r="JD113" s="32">
        <f t="shared" si="121"/>
        <v>0</v>
      </c>
      <c r="JE113" s="32">
        <f t="shared" si="121"/>
        <v>0</v>
      </c>
      <c r="JF113" s="32">
        <f t="shared" si="121"/>
        <v>0</v>
      </c>
      <c r="JG113" s="32">
        <f t="shared" si="121"/>
        <v>0</v>
      </c>
      <c r="JH113" s="32">
        <f t="shared" si="121"/>
        <v>0</v>
      </c>
      <c r="JI113" s="32">
        <f t="shared" si="121"/>
        <v>0</v>
      </c>
      <c r="JJ113" s="32">
        <f t="shared" si="121"/>
        <v>0</v>
      </c>
      <c r="JK113" s="32">
        <f t="shared" si="121"/>
        <v>0</v>
      </c>
      <c r="JL113" s="32">
        <f t="shared" si="121"/>
        <v>0</v>
      </c>
      <c r="JM113" s="32">
        <f t="shared" si="121"/>
        <v>0</v>
      </c>
      <c r="JN113" s="32">
        <f t="shared" si="121"/>
        <v>0</v>
      </c>
      <c r="JO113" s="32">
        <f t="shared" si="121"/>
        <v>0</v>
      </c>
      <c r="JP113" s="32">
        <f t="shared" si="121"/>
        <v>0</v>
      </c>
      <c r="JQ113" s="32">
        <f t="shared" si="121"/>
        <v>0</v>
      </c>
      <c r="JR113" s="32">
        <f t="shared" si="121"/>
        <v>0</v>
      </c>
    </row>
    <row r="114" spans="1:278" ht="25.5">
      <c r="A114" s="42"/>
      <c r="B114" s="42" t="str">
        <f>'2021-2022 mjcc'!E118</f>
        <v xml:space="preserve"> 11001</v>
      </c>
      <c r="C114" s="28" t="str">
        <f>'2021-2022 mjcc'!F118</f>
        <v>Հաշմանդամություն ունեցող անձանց աջակցող միջոցների վերանորոգում</v>
      </c>
      <c r="D114" s="28">
        <f>'2021-2022 mjcc'!H118</f>
        <v>726857.8</v>
      </c>
      <c r="E114" s="28">
        <f t="shared" si="75"/>
        <v>726857.8</v>
      </c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45">
        <v>726857.8</v>
      </c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6">
        <f>'2021-2022 mjcc'!J118</f>
        <v>8100</v>
      </c>
      <c r="BH114" s="16">
        <f t="shared" ref="BH114:BH120" si="122">SUM(BI114:DI114)</f>
        <v>8100</v>
      </c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45">
        <v>8100</v>
      </c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6">
        <f>'2021-2022 mjcc'!K118</f>
        <v>8100</v>
      </c>
      <c r="DK114" s="16">
        <f t="shared" ref="DK114:DK120" si="123">SUM(DL114:FL114)</f>
        <v>8100</v>
      </c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7"/>
      <c r="DW114" s="17"/>
      <c r="DX114" s="17"/>
      <c r="DY114" s="17"/>
      <c r="DZ114" s="17"/>
      <c r="EA114" s="17"/>
      <c r="EB114" s="17"/>
      <c r="EC114" s="45">
        <v>8100</v>
      </c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17"/>
      <c r="ER114" s="17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17"/>
      <c r="FG114" s="17"/>
      <c r="FH114" s="17"/>
      <c r="FI114" s="17"/>
      <c r="FJ114" s="17"/>
      <c r="FK114" s="17"/>
      <c r="FL114" s="17"/>
      <c r="FM114" s="16">
        <f>'2021-2022 mjcc'!L118</f>
        <v>8100</v>
      </c>
      <c r="FN114" s="16">
        <f t="shared" ref="FN114:FN120" si="124">SUM(FO114:HO114)</f>
        <v>8100</v>
      </c>
      <c r="FO114" s="17"/>
      <c r="FP114" s="17"/>
      <c r="FQ114" s="17"/>
      <c r="FR114" s="17"/>
      <c r="FS114" s="17"/>
      <c r="FT114" s="17"/>
      <c r="FU114" s="17"/>
      <c r="FV114" s="17"/>
      <c r="FW114" s="17"/>
      <c r="FX114" s="17"/>
      <c r="FY114" s="17"/>
      <c r="FZ114" s="17"/>
      <c r="GA114" s="17"/>
      <c r="GB114" s="17"/>
      <c r="GC114" s="17"/>
      <c r="GD114" s="17"/>
      <c r="GE114" s="17"/>
      <c r="GF114" s="45">
        <v>8100</v>
      </c>
      <c r="GG114" s="17"/>
      <c r="GH114" s="17"/>
      <c r="GI114" s="17"/>
      <c r="GJ114" s="17"/>
      <c r="GK114" s="17"/>
      <c r="GL114" s="17"/>
      <c r="GM114" s="17"/>
      <c r="GN114" s="17"/>
      <c r="GO114" s="17"/>
      <c r="GP114" s="17"/>
      <c r="GQ114" s="17"/>
      <c r="GR114" s="17"/>
      <c r="GS114" s="17"/>
      <c r="GT114" s="17"/>
      <c r="GU114" s="17"/>
      <c r="GV114" s="17"/>
      <c r="GW114" s="17"/>
      <c r="GX114" s="17"/>
      <c r="GY114" s="17"/>
      <c r="GZ114" s="17"/>
      <c r="HA114" s="17"/>
      <c r="HB114" s="17"/>
      <c r="HC114" s="17"/>
      <c r="HD114" s="17"/>
      <c r="HE114" s="17"/>
      <c r="HF114" s="17"/>
      <c r="HG114" s="17"/>
      <c r="HH114" s="17"/>
      <c r="HI114" s="17"/>
      <c r="HJ114" s="17"/>
      <c r="HK114" s="17"/>
      <c r="HL114" s="17"/>
      <c r="HM114" s="17"/>
      <c r="HN114" s="17"/>
      <c r="HO114" s="17"/>
      <c r="HP114" s="16">
        <f>'2021-2022 mjcc'!M118</f>
        <v>8100</v>
      </c>
      <c r="HQ114" s="16">
        <f t="shared" si="85"/>
        <v>8100</v>
      </c>
      <c r="HR114" s="17"/>
      <c r="HS114" s="17"/>
      <c r="HT114" s="17"/>
      <c r="HU114" s="17"/>
      <c r="HV114" s="17"/>
      <c r="HW114" s="17"/>
      <c r="HX114" s="17"/>
      <c r="HY114" s="17"/>
      <c r="HZ114" s="17"/>
      <c r="IA114" s="17"/>
      <c r="IB114" s="17"/>
      <c r="IC114" s="17"/>
      <c r="ID114" s="17"/>
      <c r="IE114" s="17"/>
      <c r="IF114" s="17"/>
      <c r="IG114" s="17"/>
      <c r="IH114" s="17"/>
      <c r="II114" s="45">
        <v>8100</v>
      </c>
      <c r="IJ114" s="17"/>
      <c r="IK114" s="17"/>
      <c r="IL114" s="17"/>
      <c r="IM114" s="17"/>
      <c r="IN114" s="17"/>
      <c r="IO114" s="17"/>
      <c r="IP114" s="17"/>
      <c r="IQ114" s="17"/>
      <c r="IR114" s="17"/>
      <c r="IS114" s="17"/>
      <c r="IT114" s="17"/>
      <c r="IU114" s="17"/>
      <c r="IV114" s="17"/>
      <c r="IW114" s="17"/>
      <c r="IX114" s="17"/>
      <c r="IY114" s="17"/>
      <c r="IZ114" s="17"/>
      <c r="JA114" s="17"/>
      <c r="JB114" s="17"/>
      <c r="JC114" s="17"/>
      <c r="JD114" s="17"/>
      <c r="JE114" s="17"/>
      <c r="JF114" s="17"/>
      <c r="JG114" s="17"/>
      <c r="JH114" s="17"/>
      <c r="JI114" s="17"/>
      <c r="JJ114" s="17"/>
      <c r="JK114" s="17"/>
      <c r="JL114" s="17"/>
      <c r="JM114" s="17"/>
      <c r="JN114" s="17"/>
      <c r="JO114" s="17"/>
      <c r="JP114" s="17"/>
      <c r="JQ114" s="17"/>
      <c r="JR114" s="17"/>
    </row>
    <row r="115" spans="1:278" ht="25.5">
      <c r="A115" s="42"/>
      <c r="B115" s="42" t="str">
        <f>'2021-2022 mjcc'!E122</f>
        <v xml:space="preserve"> 11005</v>
      </c>
      <c r="C115" s="28" t="str">
        <f>'2021-2022 mjcc'!F122</f>
        <v xml:space="preserve"> Հաշմանդամություն ունեցող անձանց մատուցվող ծառայությունների ծրագրի իրականացման ապահովում</v>
      </c>
      <c r="D115" s="28">
        <f>'2021-2022 mjcc'!H122</f>
        <v>2999.5</v>
      </c>
      <c r="E115" s="28">
        <f t="shared" si="75"/>
        <v>2999.5</v>
      </c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45">
        <v>2999.5</v>
      </c>
      <c r="T115" s="45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6">
        <f>'2021-2022 mjcc'!J122</f>
        <v>3120.8</v>
      </c>
      <c r="BH115" s="16">
        <f t="shared" si="122"/>
        <v>3120.8</v>
      </c>
      <c r="BI115" s="17"/>
      <c r="BJ115" s="17"/>
      <c r="BK115" s="17"/>
      <c r="BL115" s="17"/>
      <c r="BM115" s="17"/>
      <c r="BN115" s="17"/>
      <c r="BO115" s="17"/>
      <c r="BP115" s="17"/>
      <c r="BQ115" s="17"/>
      <c r="BR115" s="17"/>
      <c r="BS115" s="17"/>
      <c r="BT115" s="17"/>
      <c r="BU115" s="17"/>
      <c r="BV115" s="45">
        <v>3120.8</v>
      </c>
      <c r="BW115" s="45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7"/>
      <c r="DG115" s="17"/>
      <c r="DH115" s="17"/>
      <c r="DI115" s="17"/>
      <c r="DJ115" s="16">
        <f>'2021-2022 mjcc'!K122</f>
        <v>3120.8</v>
      </c>
      <c r="DK115" s="16">
        <f t="shared" si="123"/>
        <v>3120</v>
      </c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  <c r="DV115" s="17"/>
      <c r="DW115" s="17"/>
      <c r="DX115" s="17"/>
      <c r="DY115" s="45">
        <v>3120</v>
      </c>
      <c r="DZ115" s="45"/>
      <c r="EA115" s="17"/>
      <c r="EB115" s="17"/>
      <c r="EC115" s="17"/>
      <c r="ED115" s="17"/>
      <c r="EE115" s="17"/>
      <c r="EF115" s="17"/>
      <c r="EG115" s="17"/>
      <c r="EH115" s="17"/>
      <c r="EI115" s="17"/>
      <c r="EJ115" s="17"/>
      <c r="EK115" s="17"/>
      <c r="EL115" s="17"/>
      <c r="EM115" s="17"/>
      <c r="EN115" s="17"/>
      <c r="EO115" s="17"/>
      <c r="EP115" s="17"/>
      <c r="EQ115" s="17"/>
      <c r="ER115" s="17"/>
      <c r="ES115" s="17"/>
      <c r="ET115" s="17"/>
      <c r="EU115" s="17"/>
      <c r="EV115" s="17"/>
      <c r="EW115" s="17"/>
      <c r="EX115" s="17"/>
      <c r="EY115" s="17"/>
      <c r="EZ115" s="17"/>
      <c r="FA115" s="17"/>
      <c r="FB115" s="17"/>
      <c r="FC115" s="17"/>
      <c r="FD115" s="17"/>
      <c r="FE115" s="17"/>
      <c r="FF115" s="17"/>
      <c r="FG115" s="17"/>
      <c r="FH115" s="17"/>
      <c r="FI115" s="17"/>
      <c r="FJ115" s="17"/>
      <c r="FK115" s="17"/>
      <c r="FL115" s="17"/>
      <c r="FM115" s="16">
        <f>'2021-2022 mjcc'!L122</f>
        <v>3120.8</v>
      </c>
      <c r="FN115" s="16">
        <f t="shared" si="124"/>
        <v>3120.8</v>
      </c>
      <c r="FO115" s="17"/>
      <c r="FP115" s="17"/>
      <c r="FQ115" s="17"/>
      <c r="FR115" s="17"/>
      <c r="FS115" s="17"/>
      <c r="FT115" s="17"/>
      <c r="FU115" s="17"/>
      <c r="FV115" s="17"/>
      <c r="FW115" s="17"/>
      <c r="FX115" s="17"/>
      <c r="FY115" s="17"/>
      <c r="FZ115" s="17"/>
      <c r="GA115" s="17"/>
      <c r="GB115" s="45">
        <v>3120.8</v>
      </c>
      <c r="GC115" s="45"/>
      <c r="GD115" s="17"/>
      <c r="GE115" s="17"/>
      <c r="GF115" s="17"/>
      <c r="GG115" s="17"/>
      <c r="GH115" s="17"/>
      <c r="GI115" s="17"/>
      <c r="GJ115" s="17"/>
      <c r="GK115" s="17"/>
      <c r="GL115" s="17"/>
      <c r="GM115" s="17"/>
      <c r="GN115" s="17"/>
      <c r="GO115" s="17"/>
      <c r="GP115" s="17"/>
      <c r="GQ115" s="17"/>
      <c r="GR115" s="17"/>
      <c r="GS115" s="17"/>
      <c r="GT115" s="17"/>
      <c r="GU115" s="17"/>
      <c r="GV115" s="17"/>
      <c r="GW115" s="17"/>
      <c r="GX115" s="17"/>
      <c r="GY115" s="17"/>
      <c r="GZ115" s="17"/>
      <c r="HA115" s="17"/>
      <c r="HB115" s="17"/>
      <c r="HC115" s="17"/>
      <c r="HD115" s="17"/>
      <c r="HE115" s="17"/>
      <c r="HF115" s="17"/>
      <c r="HG115" s="17"/>
      <c r="HH115" s="17"/>
      <c r="HI115" s="17"/>
      <c r="HJ115" s="17"/>
      <c r="HK115" s="17"/>
      <c r="HL115" s="17"/>
      <c r="HM115" s="17"/>
      <c r="HN115" s="17"/>
      <c r="HO115" s="17"/>
      <c r="HP115" s="16">
        <f>'2021-2022 mjcc'!M122</f>
        <v>3120.8</v>
      </c>
      <c r="HQ115" s="16">
        <f t="shared" si="85"/>
        <v>3120.8</v>
      </c>
      <c r="HR115" s="17"/>
      <c r="HS115" s="17"/>
      <c r="HT115" s="17"/>
      <c r="HU115" s="17"/>
      <c r="HV115" s="17"/>
      <c r="HW115" s="17"/>
      <c r="HX115" s="17"/>
      <c r="HY115" s="17"/>
      <c r="HZ115" s="17"/>
      <c r="IA115" s="17"/>
      <c r="IB115" s="17"/>
      <c r="IC115" s="17"/>
      <c r="ID115" s="17"/>
      <c r="IE115" s="45">
        <v>3120.8</v>
      </c>
      <c r="IF115" s="45"/>
      <c r="IG115" s="17"/>
      <c r="IH115" s="17"/>
      <c r="II115" s="17"/>
      <c r="IJ115" s="17"/>
      <c r="IK115" s="17"/>
      <c r="IL115" s="17"/>
      <c r="IM115" s="17"/>
      <c r="IN115" s="17"/>
      <c r="IO115" s="17"/>
      <c r="IP115" s="17"/>
      <c r="IQ115" s="17"/>
      <c r="IR115" s="17"/>
      <c r="IS115" s="17"/>
      <c r="IT115" s="17"/>
      <c r="IU115" s="17"/>
      <c r="IV115" s="17"/>
      <c r="IW115" s="17"/>
      <c r="IX115" s="17"/>
      <c r="IY115" s="17"/>
      <c r="IZ115" s="17"/>
      <c r="JA115" s="17"/>
      <c r="JB115" s="17"/>
      <c r="JC115" s="17"/>
      <c r="JD115" s="17"/>
      <c r="JE115" s="17"/>
      <c r="JF115" s="17"/>
      <c r="JG115" s="17"/>
      <c r="JH115" s="17"/>
      <c r="JI115" s="17"/>
      <c r="JJ115" s="17"/>
      <c r="JK115" s="17"/>
      <c r="JL115" s="17"/>
      <c r="JM115" s="17"/>
      <c r="JN115" s="17"/>
      <c r="JO115" s="17"/>
      <c r="JP115" s="17"/>
      <c r="JQ115" s="17"/>
      <c r="JR115" s="17"/>
    </row>
    <row r="116" spans="1:278" ht="25.5">
      <c r="A116" s="42"/>
      <c r="B116" s="42" t="str">
        <f>'2021-2022 mjcc'!E123</f>
        <v xml:space="preserve"> 11006</v>
      </c>
      <c r="C116" s="28" t="str">
        <f>'2021-2022 mjcc'!F123</f>
        <v xml:space="preserve">Մտավոր հաշմանդամություն ունեցող անձանց ցերեկային սոցիալ-վերականգնողական ծառայություններ  </v>
      </c>
      <c r="D116" s="28">
        <f>'2021-2022 mjcc'!H123</f>
        <v>28117.1</v>
      </c>
      <c r="E116" s="28">
        <f t="shared" si="75"/>
        <v>28117.1</v>
      </c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45">
        <v>28117.1</v>
      </c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6">
        <f>'2021-2022 mjcc'!J123</f>
        <v>87524.7</v>
      </c>
      <c r="BH116" s="16">
        <f t="shared" si="122"/>
        <v>87524.7</v>
      </c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45">
        <v>87524.7</v>
      </c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6">
        <f>'2021-2022 mjcc'!K123</f>
        <v>87524.7</v>
      </c>
      <c r="DK116" s="16">
        <f t="shared" si="123"/>
        <v>87524.7</v>
      </c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45">
        <v>87524.7</v>
      </c>
      <c r="ER116" s="17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17"/>
      <c r="FG116" s="17"/>
      <c r="FH116" s="17"/>
      <c r="FI116" s="17"/>
      <c r="FJ116" s="17"/>
      <c r="FK116" s="17"/>
      <c r="FL116" s="17"/>
      <c r="FM116" s="16">
        <f>'2021-2022 mjcc'!L123</f>
        <v>87524.7</v>
      </c>
      <c r="FN116" s="16">
        <f t="shared" si="124"/>
        <v>87524.7</v>
      </c>
      <c r="FO116" s="17"/>
      <c r="FP116" s="17"/>
      <c r="FQ116" s="17"/>
      <c r="FR116" s="17"/>
      <c r="FS116" s="17"/>
      <c r="FT116" s="17"/>
      <c r="FU116" s="17"/>
      <c r="FV116" s="17"/>
      <c r="FW116" s="17"/>
      <c r="FX116" s="17"/>
      <c r="FY116" s="17"/>
      <c r="FZ116" s="17"/>
      <c r="GA116" s="17"/>
      <c r="GB116" s="17"/>
      <c r="GC116" s="17"/>
      <c r="GD116" s="17"/>
      <c r="GE116" s="17"/>
      <c r="GF116" s="17"/>
      <c r="GG116" s="17"/>
      <c r="GH116" s="17"/>
      <c r="GI116" s="17"/>
      <c r="GJ116" s="17"/>
      <c r="GK116" s="17"/>
      <c r="GL116" s="17"/>
      <c r="GM116" s="17"/>
      <c r="GN116" s="17"/>
      <c r="GO116" s="17"/>
      <c r="GP116" s="17"/>
      <c r="GQ116" s="17"/>
      <c r="GR116" s="17"/>
      <c r="GS116" s="17"/>
      <c r="GT116" s="45">
        <v>87524.7</v>
      </c>
      <c r="GU116" s="17"/>
      <c r="GV116" s="17"/>
      <c r="GW116" s="17"/>
      <c r="GX116" s="17"/>
      <c r="GY116" s="17"/>
      <c r="GZ116" s="17"/>
      <c r="HA116" s="17"/>
      <c r="HB116" s="17"/>
      <c r="HC116" s="17"/>
      <c r="HD116" s="17"/>
      <c r="HE116" s="17"/>
      <c r="HF116" s="17"/>
      <c r="HG116" s="17"/>
      <c r="HH116" s="17"/>
      <c r="HI116" s="17"/>
      <c r="HJ116" s="17"/>
      <c r="HK116" s="17"/>
      <c r="HL116" s="17"/>
      <c r="HM116" s="17"/>
      <c r="HN116" s="17"/>
      <c r="HO116" s="17"/>
      <c r="HP116" s="16">
        <f>'2021-2022 mjcc'!M123</f>
        <v>87524.7</v>
      </c>
      <c r="HQ116" s="16">
        <f t="shared" si="85"/>
        <v>87524.7</v>
      </c>
      <c r="HR116" s="17"/>
      <c r="HS116" s="17"/>
      <c r="HT116" s="17"/>
      <c r="HU116" s="17"/>
      <c r="HV116" s="17"/>
      <c r="HW116" s="17"/>
      <c r="HX116" s="17"/>
      <c r="HY116" s="17"/>
      <c r="HZ116" s="17"/>
      <c r="IA116" s="17"/>
      <c r="IB116" s="17"/>
      <c r="IC116" s="17"/>
      <c r="ID116" s="17"/>
      <c r="IE116" s="17"/>
      <c r="IF116" s="17"/>
      <c r="IG116" s="17"/>
      <c r="IH116" s="17"/>
      <c r="II116" s="17"/>
      <c r="IJ116" s="17"/>
      <c r="IK116" s="17"/>
      <c r="IL116" s="17"/>
      <c r="IM116" s="17"/>
      <c r="IN116" s="17"/>
      <c r="IO116" s="17"/>
      <c r="IP116" s="17"/>
      <c r="IQ116" s="17"/>
      <c r="IR116" s="17"/>
      <c r="IS116" s="17"/>
      <c r="IT116" s="17"/>
      <c r="IU116" s="17"/>
      <c r="IV116" s="17"/>
      <c r="IW116" s="45">
        <v>87524.7</v>
      </c>
      <c r="IX116" s="17"/>
      <c r="IY116" s="17"/>
      <c r="IZ116" s="17"/>
      <c r="JA116" s="17"/>
      <c r="JB116" s="17"/>
      <c r="JC116" s="17"/>
      <c r="JD116" s="17"/>
      <c r="JE116" s="17"/>
      <c r="JF116" s="17"/>
      <c r="JG116" s="17"/>
      <c r="JH116" s="17"/>
      <c r="JI116" s="17"/>
      <c r="JJ116" s="17"/>
      <c r="JK116" s="17"/>
      <c r="JL116" s="17"/>
      <c r="JM116" s="17"/>
      <c r="JN116" s="17"/>
      <c r="JO116" s="17"/>
      <c r="JP116" s="17"/>
      <c r="JQ116" s="17"/>
      <c r="JR116" s="17"/>
    </row>
    <row r="117" spans="1:278" ht="25.5">
      <c r="A117" s="42"/>
      <c r="B117" s="42" t="str">
        <f>'2021-2022 mjcc'!E124</f>
        <v xml:space="preserve"> 11007</v>
      </c>
      <c r="C117" s="28" t="str">
        <f>'2021-2022 mjcc'!F124</f>
        <v xml:space="preserve">Հաշմանդամություն ունեցող անձանց սոցիալ-հոգեբանական աջակցություն ցերեկային կենտրոնում  </v>
      </c>
      <c r="D117" s="28">
        <f>'2021-2022 mjcc'!H124</f>
        <v>11541.4</v>
      </c>
      <c r="E117" s="28">
        <f t="shared" si="75"/>
        <v>11541.4</v>
      </c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45">
        <v>11541.4</v>
      </c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6">
        <f>'2021-2022 mjcc'!J124</f>
        <v>28896.6</v>
      </c>
      <c r="BH117" s="16">
        <f t="shared" si="122"/>
        <v>28896.6</v>
      </c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45">
        <v>28896.6</v>
      </c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6">
        <f>'2021-2022 mjcc'!K124</f>
        <v>60485.2</v>
      </c>
      <c r="DK117" s="16">
        <f t="shared" si="123"/>
        <v>53746.9</v>
      </c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  <c r="DV117" s="17"/>
      <c r="DW117" s="17"/>
      <c r="DX117" s="17"/>
      <c r="DY117" s="17"/>
      <c r="DZ117" s="17"/>
      <c r="EA117" s="17"/>
      <c r="EB117" s="17"/>
      <c r="EC117" s="17"/>
      <c r="ED117" s="17"/>
      <c r="EE117" s="17"/>
      <c r="EF117" s="17"/>
      <c r="EG117" s="17"/>
      <c r="EH117" s="17"/>
      <c r="EI117" s="17"/>
      <c r="EJ117" s="17"/>
      <c r="EK117" s="17"/>
      <c r="EL117" s="17"/>
      <c r="EM117" s="17"/>
      <c r="EN117" s="17"/>
      <c r="EO117" s="17"/>
      <c r="EP117" s="17"/>
      <c r="EQ117" s="45">
        <v>53746.9</v>
      </c>
      <c r="ER117" s="17"/>
      <c r="ES117" s="17"/>
      <c r="ET117" s="17"/>
      <c r="EU117" s="17"/>
      <c r="EV117" s="17"/>
      <c r="EW117" s="17"/>
      <c r="EX117" s="17"/>
      <c r="EY117" s="17"/>
      <c r="EZ117" s="17"/>
      <c r="FA117" s="17"/>
      <c r="FB117" s="17"/>
      <c r="FC117" s="17"/>
      <c r="FD117" s="17"/>
      <c r="FE117" s="17"/>
      <c r="FF117" s="17"/>
      <c r="FG117" s="17"/>
      <c r="FH117" s="17"/>
      <c r="FI117" s="17"/>
      <c r="FJ117" s="17"/>
      <c r="FK117" s="17"/>
      <c r="FL117" s="17"/>
      <c r="FM117" s="16">
        <f>'2021-2022 mjcc'!L124</f>
        <v>60485.2</v>
      </c>
      <c r="FN117" s="16">
        <f t="shared" si="124"/>
        <v>60485.2</v>
      </c>
      <c r="FO117" s="17"/>
      <c r="FP117" s="17"/>
      <c r="FQ117" s="17"/>
      <c r="FR117" s="17"/>
      <c r="FS117" s="17"/>
      <c r="FT117" s="17"/>
      <c r="FU117" s="17"/>
      <c r="FV117" s="17"/>
      <c r="FW117" s="17"/>
      <c r="FX117" s="17"/>
      <c r="FY117" s="17"/>
      <c r="FZ117" s="17"/>
      <c r="GA117" s="17"/>
      <c r="GB117" s="17"/>
      <c r="GC117" s="17"/>
      <c r="GD117" s="17"/>
      <c r="GE117" s="17"/>
      <c r="GF117" s="17"/>
      <c r="GG117" s="17"/>
      <c r="GH117" s="17"/>
      <c r="GI117" s="17"/>
      <c r="GJ117" s="17"/>
      <c r="GK117" s="17"/>
      <c r="GL117" s="17"/>
      <c r="GM117" s="17"/>
      <c r="GN117" s="17"/>
      <c r="GO117" s="17"/>
      <c r="GP117" s="17"/>
      <c r="GQ117" s="17"/>
      <c r="GR117" s="17"/>
      <c r="GS117" s="17"/>
      <c r="GT117" s="45">
        <v>60485.2</v>
      </c>
      <c r="GU117" s="17"/>
      <c r="GV117" s="17"/>
      <c r="GW117" s="17"/>
      <c r="GX117" s="17"/>
      <c r="GY117" s="17"/>
      <c r="GZ117" s="17"/>
      <c r="HA117" s="17"/>
      <c r="HB117" s="17"/>
      <c r="HC117" s="17"/>
      <c r="HD117" s="17"/>
      <c r="HE117" s="17"/>
      <c r="HF117" s="17"/>
      <c r="HG117" s="17"/>
      <c r="HH117" s="17"/>
      <c r="HI117" s="17"/>
      <c r="HJ117" s="17"/>
      <c r="HK117" s="17"/>
      <c r="HL117" s="17"/>
      <c r="HM117" s="17"/>
      <c r="HN117" s="17"/>
      <c r="HO117" s="17"/>
      <c r="HP117" s="16">
        <f>'2021-2022 mjcc'!M124</f>
        <v>60485.2</v>
      </c>
      <c r="HQ117" s="16">
        <f t="shared" si="85"/>
        <v>60485.2</v>
      </c>
      <c r="HR117" s="17"/>
      <c r="HS117" s="17"/>
      <c r="HT117" s="17"/>
      <c r="HU117" s="17"/>
      <c r="HV117" s="17"/>
      <c r="HW117" s="17"/>
      <c r="HX117" s="17"/>
      <c r="HY117" s="17"/>
      <c r="HZ117" s="17"/>
      <c r="IA117" s="17"/>
      <c r="IB117" s="17"/>
      <c r="IC117" s="17"/>
      <c r="ID117" s="17"/>
      <c r="IE117" s="17"/>
      <c r="IF117" s="17"/>
      <c r="IG117" s="17"/>
      <c r="IH117" s="17"/>
      <c r="II117" s="17"/>
      <c r="IJ117" s="17"/>
      <c r="IK117" s="17"/>
      <c r="IL117" s="17"/>
      <c r="IM117" s="17"/>
      <c r="IN117" s="17"/>
      <c r="IO117" s="17"/>
      <c r="IP117" s="17"/>
      <c r="IQ117" s="17"/>
      <c r="IR117" s="17"/>
      <c r="IS117" s="17"/>
      <c r="IT117" s="17"/>
      <c r="IU117" s="17"/>
      <c r="IV117" s="17"/>
      <c r="IW117" s="45">
        <v>60485.2</v>
      </c>
      <c r="IX117" s="17"/>
      <c r="IY117" s="17"/>
      <c r="IZ117" s="17"/>
      <c r="JA117" s="17"/>
      <c r="JB117" s="17"/>
      <c r="JC117" s="17"/>
      <c r="JD117" s="17"/>
      <c r="JE117" s="17"/>
      <c r="JF117" s="17"/>
      <c r="JG117" s="17"/>
      <c r="JH117" s="17"/>
      <c r="JI117" s="17"/>
      <c r="JJ117" s="17"/>
      <c r="JK117" s="17"/>
      <c r="JL117" s="17"/>
      <c r="JM117" s="17"/>
      <c r="JN117" s="17"/>
      <c r="JO117" s="17"/>
      <c r="JP117" s="17"/>
      <c r="JQ117" s="17"/>
      <c r="JR117" s="17"/>
    </row>
    <row r="118" spans="1:278" ht="25.5">
      <c r="A118" s="42"/>
      <c r="B118" s="42" t="str">
        <f>'2021-2022 mjcc'!E125</f>
        <v xml:space="preserve"> 11008</v>
      </c>
      <c r="C118" s="28" t="str">
        <f>'2021-2022 mjcc'!F125</f>
        <v>Աուտիզմ ունեցող անձանց սոցիալ-հոգեբանական աջակցություն ցերեկային կենտրոնում</v>
      </c>
      <c r="D118" s="28">
        <f>'2021-2022 mjcc'!H125</f>
        <v>26666.799999999999</v>
      </c>
      <c r="E118" s="28">
        <f t="shared" si="75"/>
        <v>26666.799999999999</v>
      </c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45">
        <v>26666.799999999999</v>
      </c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6">
        <f>'2021-2022 mjcc'!J125</f>
        <v>85022.399999999994</v>
      </c>
      <c r="BH118" s="16">
        <f t="shared" si="122"/>
        <v>85022.399999999994</v>
      </c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45">
        <v>85022.399999999994</v>
      </c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6">
        <f>'2021-2022 mjcc'!K125</f>
        <v>85022.399999999994</v>
      </c>
      <c r="DK118" s="16">
        <f t="shared" si="123"/>
        <v>85022.399999999994</v>
      </c>
      <c r="DL118" s="17"/>
      <c r="DM118" s="17"/>
      <c r="DN118" s="17"/>
      <c r="DO118" s="17"/>
      <c r="DP118" s="17"/>
      <c r="DQ118" s="17"/>
      <c r="DR118" s="17"/>
      <c r="DS118" s="17"/>
      <c r="DT118" s="17"/>
      <c r="DU118" s="17"/>
      <c r="DV118" s="17"/>
      <c r="DW118" s="17"/>
      <c r="DX118" s="17"/>
      <c r="DY118" s="17"/>
      <c r="DZ118" s="17"/>
      <c r="EA118" s="17"/>
      <c r="EB118" s="17"/>
      <c r="EC118" s="17"/>
      <c r="ED118" s="17"/>
      <c r="EE118" s="17"/>
      <c r="EF118" s="17"/>
      <c r="EG118" s="17"/>
      <c r="EH118" s="17"/>
      <c r="EI118" s="17"/>
      <c r="EJ118" s="17"/>
      <c r="EK118" s="17"/>
      <c r="EL118" s="17"/>
      <c r="EM118" s="17"/>
      <c r="EN118" s="17"/>
      <c r="EO118" s="17"/>
      <c r="EP118" s="17"/>
      <c r="EQ118" s="45">
        <v>85022.399999999994</v>
      </c>
      <c r="ER118" s="17"/>
      <c r="ES118" s="17"/>
      <c r="ET118" s="17"/>
      <c r="EU118" s="17"/>
      <c r="EV118" s="17"/>
      <c r="EW118" s="17"/>
      <c r="EX118" s="17"/>
      <c r="EY118" s="17"/>
      <c r="EZ118" s="17"/>
      <c r="FA118" s="17"/>
      <c r="FB118" s="17"/>
      <c r="FC118" s="17"/>
      <c r="FD118" s="17"/>
      <c r="FE118" s="17"/>
      <c r="FF118" s="17"/>
      <c r="FG118" s="17"/>
      <c r="FH118" s="17"/>
      <c r="FI118" s="17"/>
      <c r="FJ118" s="17"/>
      <c r="FK118" s="17"/>
      <c r="FL118" s="17"/>
      <c r="FM118" s="16">
        <f>'2021-2022 mjcc'!L125</f>
        <v>85022.399999999994</v>
      </c>
      <c r="FN118" s="16">
        <f t="shared" si="124"/>
        <v>85022.399999999994</v>
      </c>
      <c r="FO118" s="17"/>
      <c r="FP118" s="17"/>
      <c r="FQ118" s="17"/>
      <c r="FR118" s="17"/>
      <c r="FS118" s="17"/>
      <c r="FT118" s="17"/>
      <c r="FU118" s="17"/>
      <c r="FV118" s="17"/>
      <c r="FW118" s="17"/>
      <c r="FX118" s="17"/>
      <c r="FY118" s="17"/>
      <c r="FZ118" s="17"/>
      <c r="GA118" s="17"/>
      <c r="GB118" s="17"/>
      <c r="GC118" s="17"/>
      <c r="GD118" s="17"/>
      <c r="GE118" s="17"/>
      <c r="GF118" s="17"/>
      <c r="GG118" s="17"/>
      <c r="GH118" s="17"/>
      <c r="GI118" s="17"/>
      <c r="GJ118" s="17"/>
      <c r="GK118" s="17"/>
      <c r="GL118" s="17"/>
      <c r="GM118" s="17"/>
      <c r="GN118" s="17"/>
      <c r="GO118" s="17"/>
      <c r="GP118" s="17"/>
      <c r="GQ118" s="17"/>
      <c r="GR118" s="17"/>
      <c r="GS118" s="17"/>
      <c r="GT118" s="45">
        <v>85022.399999999994</v>
      </c>
      <c r="GU118" s="17"/>
      <c r="GV118" s="17"/>
      <c r="GW118" s="17"/>
      <c r="GX118" s="17"/>
      <c r="GY118" s="17"/>
      <c r="GZ118" s="17"/>
      <c r="HA118" s="17"/>
      <c r="HB118" s="17"/>
      <c r="HC118" s="17"/>
      <c r="HD118" s="17"/>
      <c r="HE118" s="17"/>
      <c r="HF118" s="17"/>
      <c r="HG118" s="17"/>
      <c r="HH118" s="17"/>
      <c r="HI118" s="17"/>
      <c r="HJ118" s="17"/>
      <c r="HK118" s="17"/>
      <c r="HL118" s="17"/>
      <c r="HM118" s="17"/>
      <c r="HN118" s="17"/>
      <c r="HO118" s="17"/>
      <c r="HP118" s="16">
        <f>'2021-2022 mjcc'!M125</f>
        <v>85022.399999999994</v>
      </c>
      <c r="HQ118" s="16">
        <f t="shared" si="85"/>
        <v>85022.399999999994</v>
      </c>
      <c r="HR118" s="17"/>
      <c r="HS118" s="17"/>
      <c r="HT118" s="17"/>
      <c r="HU118" s="17"/>
      <c r="HV118" s="17"/>
      <c r="HW118" s="17"/>
      <c r="HX118" s="17"/>
      <c r="HY118" s="17"/>
      <c r="HZ118" s="17"/>
      <c r="IA118" s="17"/>
      <c r="IB118" s="17"/>
      <c r="IC118" s="17"/>
      <c r="ID118" s="17"/>
      <c r="IE118" s="17"/>
      <c r="IF118" s="17"/>
      <c r="IG118" s="17"/>
      <c r="IH118" s="17"/>
      <c r="II118" s="17"/>
      <c r="IJ118" s="17"/>
      <c r="IK118" s="17"/>
      <c r="IL118" s="17"/>
      <c r="IM118" s="17"/>
      <c r="IN118" s="17"/>
      <c r="IO118" s="17"/>
      <c r="IP118" s="17"/>
      <c r="IQ118" s="17"/>
      <c r="IR118" s="17"/>
      <c r="IS118" s="17"/>
      <c r="IT118" s="17"/>
      <c r="IU118" s="17"/>
      <c r="IV118" s="17"/>
      <c r="IW118" s="45">
        <v>85022.399999999994</v>
      </c>
      <c r="IX118" s="17"/>
      <c r="IY118" s="17"/>
      <c r="IZ118" s="17"/>
      <c r="JA118" s="17"/>
      <c r="JB118" s="17"/>
      <c r="JC118" s="17"/>
      <c r="JD118" s="17"/>
      <c r="JE118" s="17"/>
      <c r="JF118" s="17"/>
      <c r="JG118" s="17"/>
      <c r="JH118" s="17"/>
      <c r="JI118" s="17"/>
      <c r="JJ118" s="17"/>
      <c r="JK118" s="17"/>
      <c r="JL118" s="17"/>
      <c r="JM118" s="17"/>
      <c r="JN118" s="17"/>
      <c r="JO118" s="17"/>
      <c r="JP118" s="17"/>
      <c r="JQ118" s="17"/>
      <c r="JR118" s="17"/>
    </row>
    <row r="119" spans="1:278">
      <c r="A119" s="42"/>
      <c r="B119" s="42" t="str">
        <f>'2021-2022 mjcc'!E126</f>
        <v xml:space="preserve"> 12001</v>
      </c>
      <c r="C119" s="28" t="str">
        <f>'2021-2022 mjcc'!F126</f>
        <v xml:space="preserve">Պետական հավաստագրերով աջակցող միջոցների տրամադրում </v>
      </c>
      <c r="D119" s="28">
        <f>'2021-2022 mjcc'!H126</f>
        <v>120048.3</v>
      </c>
      <c r="E119" s="28">
        <f t="shared" si="75"/>
        <v>120048.3</v>
      </c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45">
        <v>120048.3</v>
      </c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6">
        <f>'2021-2022 mjcc'!J126</f>
        <v>952823.1</v>
      </c>
      <c r="BH119" s="16">
        <f t="shared" si="122"/>
        <v>952823.1</v>
      </c>
      <c r="BI119" s="17"/>
      <c r="BJ119" s="17"/>
      <c r="BK119" s="17"/>
      <c r="BL119" s="17"/>
      <c r="BM119" s="17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45">
        <v>952823.1</v>
      </c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7"/>
      <c r="DG119" s="17"/>
      <c r="DH119" s="17"/>
      <c r="DI119" s="17"/>
      <c r="DJ119" s="16">
        <f>'2021-2022 mjcc'!K126</f>
        <v>892642.75</v>
      </c>
      <c r="DK119" s="16">
        <f t="shared" si="123"/>
        <v>892642.8</v>
      </c>
      <c r="DL119" s="17"/>
      <c r="DM119" s="17"/>
      <c r="DN119" s="17"/>
      <c r="DO119" s="17"/>
      <c r="DP119" s="17"/>
      <c r="DQ119" s="17"/>
      <c r="DR119" s="17"/>
      <c r="DS119" s="17"/>
      <c r="DT119" s="17"/>
      <c r="DU119" s="17"/>
      <c r="DV119" s="17"/>
      <c r="DW119" s="17"/>
      <c r="DX119" s="17"/>
      <c r="DY119" s="17"/>
      <c r="DZ119" s="17"/>
      <c r="EA119" s="17"/>
      <c r="EB119" s="17"/>
      <c r="EC119" s="17"/>
      <c r="ED119" s="17"/>
      <c r="EE119" s="17"/>
      <c r="EF119" s="17"/>
      <c r="EG119" s="17"/>
      <c r="EH119" s="17"/>
      <c r="EI119" s="17"/>
      <c r="EJ119" s="17"/>
      <c r="EK119" s="17"/>
      <c r="EL119" s="17"/>
      <c r="EM119" s="17"/>
      <c r="EN119" s="17"/>
      <c r="EO119" s="17"/>
      <c r="EP119" s="17"/>
      <c r="EQ119" s="17"/>
      <c r="ER119" s="17"/>
      <c r="ES119" s="17"/>
      <c r="ET119" s="45">
        <v>892642.8</v>
      </c>
      <c r="EU119" s="17"/>
      <c r="EV119" s="17"/>
      <c r="EW119" s="17"/>
      <c r="EX119" s="17"/>
      <c r="EY119" s="17"/>
      <c r="EZ119" s="17"/>
      <c r="FA119" s="17"/>
      <c r="FB119" s="17"/>
      <c r="FC119" s="17"/>
      <c r="FD119" s="17"/>
      <c r="FE119" s="17"/>
      <c r="FF119" s="17"/>
      <c r="FG119" s="17"/>
      <c r="FH119" s="17"/>
      <c r="FI119" s="17"/>
      <c r="FJ119" s="17"/>
      <c r="FK119" s="17"/>
      <c r="FL119" s="17"/>
      <c r="FM119" s="16">
        <f>'2021-2022 mjcc'!L126</f>
        <v>991128.53</v>
      </c>
      <c r="FN119" s="16">
        <f t="shared" si="124"/>
        <v>991128.5</v>
      </c>
      <c r="FO119" s="17"/>
      <c r="FP119" s="17"/>
      <c r="FQ119" s="17"/>
      <c r="FR119" s="17"/>
      <c r="FS119" s="17"/>
      <c r="FT119" s="17"/>
      <c r="FU119" s="17"/>
      <c r="FV119" s="17"/>
      <c r="FW119" s="17"/>
      <c r="FX119" s="17"/>
      <c r="FY119" s="17"/>
      <c r="FZ119" s="17"/>
      <c r="GA119" s="17"/>
      <c r="GB119" s="17"/>
      <c r="GC119" s="17"/>
      <c r="GD119" s="17"/>
      <c r="GE119" s="17"/>
      <c r="GF119" s="17"/>
      <c r="GG119" s="17"/>
      <c r="GH119" s="17"/>
      <c r="GI119" s="17"/>
      <c r="GJ119" s="17"/>
      <c r="GK119" s="17"/>
      <c r="GL119" s="17"/>
      <c r="GM119" s="17"/>
      <c r="GN119" s="17"/>
      <c r="GO119" s="17"/>
      <c r="GP119" s="17"/>
      <c r="GQ119" s="17"/>
      <c r="GR119" s="17"/>
      <c r="GS119" s="17"/>
      <c r="GT119" s="17"/>
      <c r="GU119" s="17"/>
      <c r="GV119" s="17"/>
      <c r="GW119" s="45">
        <v>991128.5</v>
      </c>
      <c r="GX119" s="17"/>
      <c r="GY119" s="17"/>
      <c r="GZ119" s="17"/>
      <c r="HA119" s="17"/>
      <c r="HB119" s="17"/>
      <c r="HC119" s="17"/>
      <c r="HD119" s="17"/>
      <c r="HE119" s="17"/>
      <c r="HF119" s="17"/>
      <c r="HG119" s="17"/>
      <c r="HH119" s="17"/>
      <c r="HI119" s="17"/>
      <c r="HJ119" s="17"/>
      <c r="HK119" s="17"/>
      <c r="HL119" s="17"/>
      <c r="HM119" s="17"/>
      <c r="HN119" s="17"/>
      <c r="HO119" s="17"/>
      <c r="HP119" s="16">
        <f>'2021-2022 mjcc'!M126</f>
        <v>991128.53</v>
      </c>
      <c r="HQ119" s="16">
        <f t="shared" si="85"/>
        <v>991128.5</v>
      </c>
      <c r="HR119" s="17"/>
      <c r="HS119" s="17"/>
      <c r="HT119" s="17"/>
      <c r="HU119" s="17"/>
      <c r="HV119" s="17"/>
      <c r="HW119" s="17"/>
      <c r="HX119" s="17"/>
      <c r="HY119" s="17"/>
      <c r="HZ119" s="17"/>
      <c r="IA119" s="17"/>
      <c r="IB119" s="17"/>
      <c r="IC119" s="17"/>
      <c r="ID119" s="17"/>
      <c r="IE119" s="17"/>
      <c r="IF119" s="17"/>
      <c r="IG119" s="17"/>
      <c r="IH119" s="17"/>
      <c r="II119" s="17"/>
      <c r="IJ119" s="17"/>
      <c r="IK119" s="17"/>
      <c r="IL119" s="17"/>
      <c r="IM119" s="17"/>
      <c r="IN119" s="17"/>
      <c r="IO119" s="17"/>
      <c r="IP119" s="17"/>
      <c r="IQ119" s="17"/>
      <c r="IR119" s="17"/>
      <c r="IS119" s="17"/>
      <c r="IT119" s="17"/>
      <c r="IU119" s="17"/>
      <c r="IV119" s="17"/>
      <c r="IW119" s="17"/>
      <c r="IX119" s="17"/>
      <c r="IY119" s="17"/>
      <c r="IZ119" s="45">
        <v>991128.5</v>
      </c>
      <c r="JA119" s="17"/>
      <c r="JB119" s="17"/>
      <c r="JC119" s="17"/>
      <c r="JD119" s="17"/>
      <c r="JE119" s="17"/>
      <c r="JF119" s="17"/>
      <c r="JG119" s="17"/>
      <c r="JH119" s="17"/>
      <c r="JI119" s="17"/>
      <c r="JJ119" s="17"/>
      <c r="JK119" s="17"/>
      <c r="JL119" s="17"/>
      <c r="JM119" s="17"/>
      <c r="JN119" s="17"/>
      <c r="JO119" s="17"/>
      <c r="JP119" s="17"/>
      <c r="JQ119" s="17"/>
      <c r="JR119" s="17"/>
    </row>
    <row r="120" spans="1:278" ht="25.5">
      <c r="A120" s="42"/>
      <c r="B120" s="42">
        <f>'2021-2022 mjcc'!E129</f>
        <v>11009</v>
      </c>
      <c r="C120" s="28" t="str">
        <f>'2021-2022 mjcc'!F129</f>
        <v xml:space="preserve"> Տեսողության խնդիրներ ունեցող անձանց սոցիալ-հոգեբանական վերականգնում</v>
      </c>
      <c r="D120" s="28">
        <f>'2021-2022 mjcc'!H129</f>
        <v>0</v>
      </c>
      <c r="E120" s="28">
        <f t="shared" si="75"/>
        <v>0</v>
      </c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45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6">
        <f>'2021-2022 mjcc'!J129</f>
        <v>12362.3</v>
      </c>
      <c r="BH120" s="16">
        <f t="shared" si="122"/>
        <v>12362.3</v>
      </c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45">
        <v>12362.3</v>
      </c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6">
        <f>'2021-2022 mjcc'!K129</f>
        <v>12362.3</v>
      </c>
      <c r="DK120" s="16">
        <f t="shared" si="123"/>
        <v>12362.3</v>
      </c>
      <c r="DL120" s="17"/>
      <c r="DM120" s="17"/>
      <c r="DN120" s="17"/>
      <c r="DO120" s="17"/>
      <c r="DP120" s="17"/>
      <c r="DQ120" s="17"/>
      <c r="DR120" s="17"/>
      <c r="DS120" s="17"/>
      <c r="DT120" s="17"/>
      <c r="DU120" s="17"/>
      <c r="DV120" s="17"/>
      <c r="DW120" s="17"/>
      <c r="DX120" s="17"/>
      <c r="DY120" s="17"/>
      <c r="DZ120" s="17"/>
      <c r="EA120" s="17"/>
      <c r="EB120" s="17"/>
      <c r="EC120" s="17"/>
      <c r="ED120" s="17"/>
      <c r="EE120" s="17"/>
      <c r="EF120" s="17"/>
      <c r="EG120" s="17"/>
      <c r="EH120" s="17"/>
      <c r="EI120" s="17"/>
      <c r="EJ120" s="17"/>
      <c r="EK120" s="17"/>
      <c r="EL120" s="17"/>
      <c r="EM120" s="17"/>
      <c r="EN120" s="17"/>
      <c r="EO120" s="17"/>
      <c r="EP120" s="17"/>
      <c r="EQ120" s="45">
        <v>12362.3</v>
      </c>
      <c r="ER120" s="17"/>
      <c r="ES120" s="17"/>
      <c r="ET120" s="17"/>
      <c r="EU120" s="17"/>
      <c r="EV120" s="17"/>
      <c r="EW120" s="17"/>
      <c r="EX120" s="17"/>
      <c r="EY120" s="17"/>
      <c r="EZ120" s="17"/>
      <c r="FA120" s="17"/>
      <c r="FB120" s="17"/>
      <c r="FC120" s="17"/>
      <c r="FD120" s="17"/>
      <c r="FE120" s="17"/>
      <c r="FF120" s="17"/>
      <c r="FG120" s="17"/>
      <c r="FH120" s="17"/>
      <c r="FI120" s="17"/>
      <c r="FJ120" s="17"/>
      <c r="FK120" s="17"/>
      <c r="FL120" s="17"/>
      <c r="FM120" s="16">
        <f>'2021-2022 mjcc'!L129</f>
        <v>12362.3</v>
      </c>
      <c r="FN120" s="16">
        <f t="shared" si="124"/>
        <v>12362.3</v>
      </c>
      <c r="FO120" s="17"/>
      <c r="FP120" s="17"/>
      <c r="FQ120" s="17"/>
      <c r="FR120" s="17"/>
      <c r="FS120" s="17"/>
      <c r="FT120" s="17"/>
      <c r="FU120" s="17"/>
      <c r="FV120" s="17"/>
      <c r="FW120" s="17"/>
      <c r="FX120" s="17"/>
      <c r="FY120" s="17"/>
      <c r="FZ120" s="17"/>
      <c r="GA120" s="17"/>
      <c r="GB120" s="17"/>
      <c r="GC120" s="17"/>
      <c r="GD120" s="17"/>
      <c r="GE120" s="17"/>
      <c r="GF120" s="17"/>
      <c r="GG120" s="17"/>
      <c r="GH120" s="17"/>
      <c r="GI120" s="17"/>
      <c r="GJ120" s="17"/>
      <c r="GK120" s="17"/>
      <c r="GL120" s="17"/>
      <c r="GM120" s="17"/>
      <c r="GN120" s="17"/>
      <c r="GO120" s="17"/>
      <c r="GP120" s="17"/>
      <c r="GQ120" s="17"/>
      <c r="GR120" s="17"/>
      <c r="GS120" s="17"/>
      <c r="GT120" s="45">
        <v>12362.3</v>
      </c>
      <c r="GU120" s="17"/>
      <c r="GV120" s="17"/>
      <c r="GW120" s="17"/>
      <c r="GX120" s="17"/>
      <c r="GY120" s="17"/>
      <c r="GZ120" s="17"/>
      <c r="HA120" s="17"/>
      <c r="HB120" s="17"/>
      <c r="HC120" s="17"/>
      <c r="HD120" s="17"/>
      <c r="HE120" s="17"/>
      <c r="HF120" s="17"/>
      <c r="HG120" s="17"/>
      <c r="HH120" s="17"/>
      <c r="HI120" s="17"/>
      <c r="HJ120" s="17"/>
      <c r="HK120" s="17"/>
      <c r="HL120" s="17"/>
      <c r="HM120" s="17"/>
      <c r="HN120" s="17"/>
      <c r="HO120" s="17"/>
      <c r="HP120" s="16">
        <f>'2021-2022 mjcc'!M129</f>
        <v>12362.3</v>
      </c>
      <c r="HQ120" s="16">
        <f t="shared" si="85"/>
        <v>12362.3</v>
      </c>
      <c r="HR120" s="17"/>
      <c r="HS120" s="17"/>
      <c r="HT120" s="17"/>
      <c r="HU120" s="17"/>
      <c r="HV120" s="17"/>
      <c r="HW120" s="17"/>
      <c r="HX120" s="17"/>
      <c r="HY120" s="17"/>
      <c r="HZ120" s="17"/>
      <c r="IA120" s="17"/>
      <c r="IB120" s="17"/>
      <c r="IC120" s="17"/>
      <c r="ID120" s="17"/>
      <c r="IE120" s="17"/>
      <c r="IF120" s="17"/>
      <c r="IG120" s="17"/>
      <c r="IH120" s="17"/>
      <c r="II120" s="17"/>
      <c r="IJ120" s="17"/>
      <c r="IK120" s="17"/>
      <c r="IL120" s="17"/>
      <c r="IM120" s="17"/>
      <c r="IN120" s="17"/>
      <c r="IO120" s="17"/>
      <c r="IP120" s="17"/>
      <c r="IQ120" s="17"/>
      <c r="IR120" s="17"/>
      <c r="IS120" s="17"/>
      <c r="IT120" s="17"/>
      <c r="IU120" s="17"/>
      <c r="IV120" s="17"/>
      <c r="IW120" s="45">
        <v>12362.3</v>
      </c>
      <c r="IX120" s="17"/>
      <c r="IY120" s="17"/>
      <c r="IZ120" s="17"/>
      <c r="JA120" s="17"/>
      <c r="JB120" s="17"/>
      <c r="JC120" s="17"/>
      <c r="JD120" s="17"/>
      <c r="JE120" s="17"/>
      <c r="JF120" s="17"/>
      <c r="JG120" s="17"/>
      <c r="JH120" s="17"/>
      <c r="JI120" s="17"/>
      <c r="JJ120" s="17"/>
      <c r="JK120" s="17"/>
      <c r="JL120" s="17"/>
      <c r="JM120" s="17"/>
      <c r="JN120" s="17"/>
      <c r="JO120" s="17"/>
      <c r="JP120" s="17"/>
      <c r="JQ120" s="17"/>
      <c r="JR120" s="17"/>
    </row>
    <row r="121" spans="1:278" s="105" customFormat="1" ht="14.25">
      <c r="A121" s="103">
        <f>'2021-2022 mjcc'!D130</f>
        <v>1184</v>
      </c>
      <c r="B121" s="103"/>
      <c r="C121" s="32" t="str">
        <f>'2021-2022 mjcc'!F130</f>
        <v xml:space="preserve"> Ավանդների փոխհատուցում </v>
      </c>
      <c r="D121" s="32">
        <f>SUM(D122:D124)</f>
        <v>1171637.94</v>
      </c>
      <c r="E121" s="32">
        <f t="shared" ref="E121:DG121" si="125">SUM(E122:E124)</f>
        <v>1171637.8999999999</v>
      </c>
      <c r="F121" s="32">
        <f t="shared" ref="F121:BF121" si="126">SUM(F122:F124)</f>
        <v>0</v>
      </c>
      <c r="G121" s="32">
        <f t="shared" si="126"/>
        <v>0</v>
      </c>
      <c r="H121" s="32">
        <f t="shared" si="126"/>
        <v>0</v>
      </c>
      <c r="I121" s="32">
        <f t="shared" si="126"/>
        <v>0</v>
      </c>
      <c r="J121" s="32">
        <f t="shared" si="126"/>
        <v>0</v>
      </c>
      <c r="K121" s="32">
        <f t="shared" si="126"/>
        <v>0</v>
      </c>
      <c r="L121" s="32">
        <f t="shared" si="126"/>
        <v>11603.5</v>
      </c>
      <c r="M121" s="32">
        <f t="shared" si="126"/>
        <v>0</v>
      </c>
      <c r="N121" s="32">
        <f t="shared" si="126"/>
        <v>0</v>
      </c>
      <c r="O121" s="32">
        <f t="shared" si="126"/>
        <v>0</v>
      </c>
      <c r="P121" s="32">
        <f t="shared" si="126"/>
        <v>0</v>
      </c>
      <c r="Q121" s="32">
        <f t="shared" si="126"/>
        <v>0</v>
      </c>
      <c r="R121" s="32">
        <f t="shared" si="126"/>
        <v>0</v>
      </c>
      <c r="S121" s="32">
        <f t="shared" si="126"/>
        <v>0</v>
      </c>
      <c r="T121" s="32">
        <f t="shared" si="126"/>
        <v>0</v>
      </c>
      <c r="U121" s="32">
        <f t="shared" si="126"/>
        <v>0</v>
      </c>
      <c r="V121" s="32">
        <f t="shared" si="126"/>
        <v>0</v>
      </c>
      <c r="W121" s="32">
        <f t="shared" si="126"/>
        <v>0</v>
      </c>
      <c r="X121" s="32">
        <f t="shared" si="126"/>
        <v>0</v>
      </c>
      <c r="Y121" s="32">
        <f t="shared" si="126"/>
        <v>0</v>
      </c>
      <c r="Z121" s="32">
        <f t="shared" si="126"/>
        <v>0</v>
      </c>
      <c r="AA121" s="32">
        <f t="shared" si="126"/>
        <v>0</v>
      </c>
      <c r="AB121" s="32">
        <f t="shared" si="126"/>
        <v>0</v>
      </c>
      <c r="AC121" s="32">
        <f t="shared" si="126"/>
        <v>0</v>
      </c>
      <c r="AD121" s="32">
        <f t="shared" si="126"/>
        <v>0</v>
      </c>
      <c r="AE121" s="32">
        <f t="shared" si="126"/>
        <v>0</v>
      </c>
      <c r="AF121" s="32">
        <f t="shared" si="126"/>
        <v>0</v>
      </c>
      <c r="AG121" s="32">
        <f t="shared" si="126"/>
        <v>0</v>
      </c>
      <c r="AH121" s="32">
        <f t="shared" si="126"/>
        <v>0</v>
      </c>
      <c r="AI121" s="32">
        <f t="shared" si="126"/>
        <v>0</v>
      </c>
      <c r="AJ121" s="32">
        <f t="shared" si="126"/>
        <v>0</v>
      </c>
      <c r="AK121" s="32">
        <f t="shared" si="126"/>
        <v>0</v>
      </c>
      <c r="AL121" s="32">
        <f t="shared" si="126"/>
        <v>0</v>
      </c>
      <c r="AM121" s="32">
        <f t="shared" si="126"/>
        <v>0</v>
      </c>
      <c r="AN121" s="32">
        <f t="shared" si="126"/>
        <v>0</v>
      </c>
      <c r="AO121" s="32">
        <f t="shared" si="126"/>
        <v>0</v>
      </c>
      <c r="AP121" s="32">
        <f t="shared" si="126"/>
        <v>0</v>
      </c>
      <c r="AQ121" s="32">
        <f t="shared" si="126"/>
        <v>0</v>
      </c>
      <c r="AR121" s="32">
        <f t="shared" si="126"/>
        <v>0</v>
      </c>
      <c r="AS121" s="32">
        <f t="shared" si="126"/>
        <v>0</v>
      </c>
      <c r="AT121" s="32">
        <f t="shared" si="126"/>
        <v>0</v>
      </c>
      <c r="AU121" s="32">
        <f t="shared" si="126"/>
        <v>0</v>
      </c>
      <c r="AV121" s="32">
        <f t="shared" si="126"/>
        <v>1160034.3999999999</v>
      </c>
      <c r="AW121" s="32">
        <f t="shared" si="126"/>
        <v>0</v>
      </c>
      <c r="AX121" s="32">
        <f t="shared" si="126"/>
        <v>0</v>
      </c>
      <c r="AY121" s="32">
        <f t="shared" si="126"/>
        <v>0</v>
      </c>
      <c r="AZ121" s="32">
        <f t="shared" si="126"/>
        <v>0</v>
      </c>
      <c r="BA121" s="32">
        <f t="shared" si="126"/>
        <v>0</v>
      </c>
      <c r="BB121" s="32">
        <f t="shared" si="126"/>
        <v>0</v>
      </c>
      <c r="BC121" s="32">
        <f t="shared" si="126"/>
        <v>0</v>
      </c>
      <c r="BD121" s="32">
        <f t="shared" si="126"/>
        <v>0</v>
      </c>
      <c r="BE121" s="32">
        <f t="shared" si="126"/>
        <v>0</v>
      </c>
      <c r="BF121" s="32">
        <f t="shared" si="126"/>
        <v>0</v>
      </c>
      <c r="BG121" s="32">
        <f t="shared" si="125"/>
        <v>1942880.8</v>
      </c>
      <c r="BH121" s="32">
        <f t="shared" si="125"/>
        <v>1942880.8</v>
      </c>
      <c r="BI121" s="32">
        <f t="shared" si="125"/>
        <v>0</v>
      </c>
      <c r="BJ121" s="32">
        <f t="shared" si="125"/>
        <v>0</v>
      </c>
      <c r="BK121" s="32">
        <f t="shared" si="125"/>
        <v>0</v>
      </c>
      <c r="BL121" s="32">
        <f t="shared" si="125"/>
        <v>0</v>
      </c>
      <c r="BM121" s="32">
        <f t="shared" si="125"/>
        <v>0</v>
      </c>
      <c r="BN121" s="32">
        <f t="shared" si="125"/>
        <v>0</v>
      </c>
      <c r="BO121" s="32">
        <f t="shared" si="125"/>
        <v>12000</v>
      </c>
      <c r="BP121" s="32">
        <f t="shared" si="125"/>
        <v>0</v>
      </c>
      <c r="BQ121" s="32">
        <f t="shared" si="125"/>
        <v>0</v>
      </c>
      <c r="BR121" s="32">
        <f t="shared" si="125"/>
        <v>0</v>
      </c>
      <c r="BS121" s="32">
        <f t="shared" si="125"/>
        <v>0</v>
      </c>
      <c r="BT121" s="32">
        <f t="shared" si="125"/>
        <v>0</v>
      </c>
      <c r="BU121" s="32">
        <f t="shared" ref="BU121:CO121" si="127">SUM(BU122:BU124)</f>
        <v>0</v>
      </c>
      <c r="BV121" s="32">
        <f t="shared" si="127"/>
        <v>0</v>
      </c>
      <c r="BW121" s="32">
        <f t="shared" si="127"/>
        <v>0</v>
      </c>
      <c r="BX121" s="32">
        <f t="shared" si="127"/>
        <v>0</v>
      </c>
      <c r="BY121" s="32">
        <f t="shared" si="127"/>
        <v>0</v>
      </c>
      <c r="BZ121" s="32">
        <f t="shared" si="127"/>
        <v>0</v>
      </c>
      <c r="CA121" s="32">
        <f t="shared" si="127"/>
        <v>0</v>
      </c>
      <c r="CB121" s="32">
        <f t="shared" si="127"/>
        <v>0</v>
      </c>
      <c r="CC121" s="32">
        <f t="shared" si="127"/>
        <v>0</v>
      </c>
      <c r="CD121" s="32">
        <f t="shared" si="127"/>
        <v>0</v>
      </c>
      <c r="CE121" s="32">
        <f t="shared" si="127"/>
        <v>0</v>
      </c>
      <c r="CF121" s="32">
        <f t="shared" si="127"/>
        <v>0</v>
      </c>
      <c r="CG121" s="32">
        <f t="shared" si="127"/>
        <v>0</v>
      </c>
      <c r="CH121" s="32">
        <f t="shared" si="127"/>
        <v>0</v>
      </c>
      <c r="CI121" s="32">
        <f t="shared" si="127"/>
        <v>0</v>
      </c>
      <c r="CJ121" s="32">
        <f t="shared" si="127"/>
        <v>0</v>
      </c>
      <c r="CK121" s="32">
        <f t="shared" si="127"/>
        <v>0</v>
      </c>
      <c r="CL121" s="32">
        <f t="shared" si="127"/>
        <v>0</v>
      </c>
      <c r="CM121" s="32">
        <f t="shared" si="127"/>
        <v>0</v>
      </c>
      <c r="CN121" s="32">
        <f t="shared" si="127"/>
        <v>0</v>
      </c>
      <c r="CO121" s="32">
        <f t="shared" si="127"/>
        <v>0</v>
      </c>
      <c r="CP121" s="32">
        <f t="shared" si="125"/>
        <v>0</v>
      </c>
      <c r="CQ121" s="32">
        <f t="shared" si="125"/>
        <v>0</v>
      </c>
      <c r="CR121" s="32">
        <f t="shared" si="125"/>
        <v>0</v>
      </c>
      <c r="CS121" s="32">
        <f t="shared" si="125"/>
        <v>0</v>
      </c>
      <c r="CT121" s="32">
        <f t="shared" si="125"/>
        <v>0</v>
      </c>
      <c r="CU121" s="32">
        <f t="shared" si="125"/>
        <v>0</v>
      </c>
      <c r="CV121" s="32">
        <f t="shared" si="125"/>
        <v>0</v>
      </c>
      <c r="CW121" s="32">
        <f t="shared" si="125"/>
        <v>0</v>
      </c>
      <c r="CX121" s="32">
        <f t="shared" si="125"/>
        <v>0</v>
      </c>
      <c r="CY121" s="32">
        <f t="shared" si="125"/>
        <v>1930880.8</v>
      </c>
      <c r="CZ121" s="32">
        <f t="shared" si="125"/>
        <v>0</v>
      </c>
      <c r="DA121" s="32">
        <f t="shared" si="125"/>
        <v>0</v>
      </c>
      <c r="DB121" s="32">
        <f t="shared" si="125"/>
        <v>0</v>
      </c>
      <c r="DC121" s="32">
        <f t="shared" si="125"/>
        <v>0</v>
      </c>
      <c r="DD121" s="32">
        <f t="shared" si="125"/>
        <v>0</v>
      </c>
      <c r="DE121" s="32">
        <f t="shared" si="125"/>
        <v>0</v>
      </c>
      <c r="DF121" s="32">
        <f t="shared" si="125"/>
        <v>0</v>
      </c>
      <c r="DG121" s="32">
        <f t="shared" si="125"/>
        <v>0</v>
      </c>
      <c r="DH121" s="32">
        <f t="shared" ref="DH121:GN121" si="128">SUM(DH122:DH124)</f>
        <v>0</v>
      </c>
      <c r="DI121" s="32">
        <f t="shared" si="128"/>
        <v>0</v>
      </c>
      <c r="DJ121" s="32">
        <f t="shared" si="128"/>
        <v>1212000</v>
      </c>
      <c r="DK121" s="32">
        <f t="shared" si="128"/>
        <v>1212000</v>
      </c>
      <c r="DL121" s="32">
        <f t="shared" si="128"/>
        <v>0</v>
      </c>
      <c r="DM121" s="32">
        <f t="shared" si="128"/>
        <v>0</v>
      </c>
      <c r="DN121" s="32">
        <f t="shared" si="128"/>
        <v>0</v>
      </c>
      <c r="DO121" s="32">
        <f t="shared" si="128"/>
        <v>0</v>
      </c>
      <c r="DP121" s="32">
        <f t="shared" si="128"/>
        <v>0</v>
      </c>
      <c r="DQ121" s="32">
        <f t="shared" si="128"/>
        <v>0</v>
      </c>
      <c r="DR121" s="32">
        <f t="shared" si="128"/>
        <v>12000</v>
      </c>
      <c r="DS121" s="32">
        <f t="shared" si="128"/>
        <v>0</v>
      </c>
      <c r="DT121" s="32">
        <f t="shared" si="128"/>
        <v>0</v>
      </c>
      <c r="DU121" s="32">
        <f t="shared" si="128"/>
        <v>0</v>
      </c>
      <c r="DV121" s="32">
        <f t="shared" si="128"/>
        <v>0</v>
      </c>
      <c r="DW121" s="32">
        <f t="shared" si="128"/>
        <v>0</v>
      </c>
      <c r="DX121" s="32">
        <f t="shared" si="128"/>
        <v>0</v>
      </c>
      <c r="DY121" s="32">
        <f t="shared" si="128"/>
        <v>0</v>
      </c>
      <c r="DZ121" s="32">
        <f t="shared" si="128"/>
        <v>0</v>
      </c>
      <c r="EA121" s="32">
        <f t="shared" si="128"/>
        <v>0</v>
      </c>
      <c r="EB121" s="32">
        <f t="shared" si="128"/>
        <v>0</v>
      </c>
      <c r="EC121" s="32">
        <f t="shared" si="128"/>
        <v>0</v>
      </c>
      <c r="ED121" s="32">
        <f t="shared" si="128"/>
        <v>0</v>
      </c>
      <c r="EE121" s="32">
        <f t="shared" si="128"/>
        <v>0</v>
      </c>
      <c r="EF121" s="32">
        <f t="shared" si="128"/>
        <v>0</v>
      </c>
      <c r="EG121" s="32">
        <f t="shared" si="128"/>
        <v>0</v>
      </c>
      <c r="EH121" s="32">
        <f t="shared" si="128"/>
        <v>0</v>
      </c>
      <c r="EI121" s="32">
        <f t="shared" si="128"/>
        <v>0</v>
      </c>
      <c r="EJ121" s="32">
        <f t="shared" si="128"/>
        <v>0</v>
      </c>
      <c r="EK121" s="32">
        <f t="shared" si="128"/>
        <v>0</v>
      </c>
      <c r="EL121" s="32">
        <f t="shared" si="128"/>
        <v>0</v>
      </c>
      <c r="EM121" s="32">
        <f t="shared" si="128"/>
        <v>0</v>
      </c>
      <c r="EN121" s="32">
        <f t="shared" si="128"/>
        <v>0</v>
      </c>
      <c r="EO121" s="32">
        <f t="shared" si="128"/>
        <v>0</v>
      </c>
      <c r="EP121" s="32">
        <f t="shared" si="128"/>
        <v>0</v>
      </c>
      <c r="EQ121" s="32">
        <f t="shared" si="128"/>
        <v>0</v>
      </c>
      <c r="ER121" s="32">
        <f t="shared" si="128"/>
        <v>0</v>
      </c>
      <c r="ES121" s="32">
        <f t="shared" si="128"/>
        <v>0</v>
      </c>
      <c r="ET121" s="32">
        <f t="shared" si="128"/>
        <v>0</v>
      </c>
      <c r="EU121" s="32">
        <f t="shared" si="128"/>
        <v>0</v>
      </c>
      <c r="EV121" s="32">
        <f t="shared" si="128"/>
        <v>0</v>
      </c>
      <c r="EW121" s="32">
        <f t="shared" si="128"/>
        <v>0</v>
      </c>
      <c r="EX121" s="32">
        <f t="shared" si="128"/>
        <v>0</v>
      </c>
      <c r="EY121" s="32">
        <f t="shared" si="128"/>
        <v>0</v>
      </c>
      <c r="EZ121" s="32">
        <f t="shared" si="128"/>
        <v>0</v>
      </c>
      <c r="FA121" s="32">
        <f t="shared" si="128"/>
        <v>0</v>
      </c>
      <c r="FB121" s="32">
        <f t="shared" si="128"/>
        <v>1200000</v>
      </c>
      <c r="FC121" s="32">
        <f t="shared" si="128"/>
        <v>0</v>
      </c>
      <c r="FD121" s="32">
        <f t="shared" si="128"/>
        <v>0</v>
      </c>
      <c r="FE121" s="32">
        <f t="shared" si="128"/>
        <v>0</v>
      </c>
      <c r="FF121" s="32">
        <f t="shared" si="128"/>
        <v>0</v>
      </c>
      <c r="FG121" s="32">
        <f t="shared" si="128"/>
        <v>0</v>
      </c>
      <c r="FH121" s="32">
        <f t="shared" si="128"/>
        <v>0</v>
      </c>
      <c r="FI121" s="32">
        <f t="shared" si="128"/>
        <v>0</v>
      </c>
      <c r="FJ121" s="32">
        <f t="shared" si="128"/>
        <v>0</v>
      </c>
      <c r="FK121" s="32">
        <f t="shared" ref="FK121:FL121" si="129">SUM(FK122:FK124)</f>
        <v>0</v>
      </c>
      <c r="FL121" s="32">
        <f t="shared" si="129"/>
        <v>0</v>
      </c>
      <c r="FM121" s="32">
        <f t="shared" si="128"/>
        <v>1212000</v>
      </c>
      <c r="FN121" s="32">
        <f t="shared" si="128"/>
        <v>1212000</v>
      </c>
      <c r="FO121" s="32">
        <f t="shared" si="128"/>
        <v>0</v>
      </c>
      <c r="FP121" s="32">
        <f t="shared" si="128"/>
        <v>0</v>
      </c>
      <c r="FQ121" s="32">
        <f t="shared" si="128"/>
        <v>0</v>
      </c>
      <c r="FR121" s="32">
        <f t="shared" si="128"/>
        <v>0</v>
      </c>
      <c r="FS121" s="32">
        <f t="shared" si="128"/>
        <v>0</v>
      </c>
      <c r="FT121" s="32">
        <f t="shared" si="128"/>
        <v>0</v>
      </c>
      <c r="FU121" s="32">
        <f t="shared" si="128"/>
        <v>12000</v>
      </c>
      <c r="FV121" s="32">
        <f t="shared" si="128"/>
        <v>0</v>
      </c>
      <c r="FW121" s="32">
        <f t="shared" si="128"/>
        <v>0</v>
      </c>
      <c r="FX121" s="32">
        <f t="shared" si="128"/>
        <v>0</v>
      </c>
      <c r="FY121" s="32">
        <f t="shared" si="128"/>
        <v>0</v>
      </c>
      <c r="FZ121" s="32">
        <f t="shared" si="128"/>
        <v>0</v>
      </c>
      <c r="GA121" s="32">
        <f t="shared" si="128"/>
        <v>0</v>
      </c>
      <c r="GB121" s="32">
        <f t="shared" si="128"/>
        <v>0</v>
      </c>
      <c r="GC121" s="32">
        <f t="shared" si="128"/>
        <v>0</v>
      </c>
      <c r="GD121" s="32">
        <f t="shared" si="128"/>
        <v>0</v>
      </c>
      <c r="GE121" s="32">
        <f t="shared" si="128"/>
        <v>0</v>
      </c>
      <c r="GF121" s="32">
        <f t="shared" si="128"/>
        <v>0</v>
      </c>
      <c r="GG121" s="32">
        <f t="shared" si="128"/>
        <v>0</v>
      </c>
      <c r="GH121" s="32">
        <f t="shared" si="128"/>
        <v>0</v>
      </c>
      <c r="GI121" s="32">
        <f t="shared" si="128"/>
        <v>0</v>
      </c>
      <c r="GJ121" s="32">
        <f t="shared" si="128"/>
        <v>0</v>
      </c>
      <c r="GK121" s="32">
        <f t="shared" si="128"/>
        <v>0</v>
      </c>
      <c r="GL121" s="32">
        <f t="shared" si="128"/>
        <v>0</v>
      </c>
      <c r="GM121" s="32">
        <f t="shared" si="128"/>
        <v>0</v>
      </c>
      <c r="GN121" s="32">
        <f t="shared" si="128"/>
        <v>0</v>
      </c>
      <c r="GO121" s="32">
        <f t="shared" ref="GO121:HO121" si="130">SUM(GO122:GO124)</f>
        <v>0</v>
      </c>
      <c r="GP121" s="32">
        <f t="shared" si="130"/>
        <v>0</v>
      </c>
      <c r="GQ121" s="32">
        <f t="shared" si="130"/>
        <v>0</v>
      </c>
      <c r="GR121" s="32">
        <f t="shared" si="130"/>
        <v>0</v>
      </c>
      <c r="GS121" s="32">
        <f t="shared" si="130"/>
        <v>0</v>
      </c>
      <c r="GT121" s="32">
        <f t="shared" si="130"/>
        <v>0</v>
      </c>
      <c r="GU121" s="32">
        <f t="shared" si="130"/>
        <v>0</v>
      </c>
      <c r="GV121" s="32">
        <f t="shared" si="130"/>
        <v>0</v>
      </c>
      <c r="GW121" s="32">
        <f t="shared" si="130"/>
        <v>0</v>
      </c>
      <c r="GX121" s="32">
        <f t="shared" si="130"/>
        <v>0</v>
      </c>
      <c r="GY121" s="32">
        <f t="shared" si="130"/>
        <v>0</v>
      </c>
      <c r="GZ121" s="32">
        <f t="shared" si="130"/>
        <v>0</v>
      </c>
      <c r="HA121" s="32">
        <f t="shared" si="130"/>
        <v>0</v>
      </c>
      <c r="HB121" s="32">
        <f t="shared" si="130"/>
        <v>0</v>
      </c>
      <c r="HC121" s="32">
        <f t="shared" si="130"/>
        <v>0</v>
      </c>
      <c r="HD121" s="32">
        <f t="shared" si="130"/>
        <v>0</v>
      </c>
      <c r="HE121" s="32">
        <f t="shared" si="130"/>
        <v>1200000</v>
      </c>
      <c r="HF121" s="32">
        <f t="shared" si="130"/>
        <v>0</v>
      </c>
      <c r="HG121" s="32">
        <f t="shared" si="130"/>
        <v>0</v>
      </c>
      <c r="HH121" s="32">
        <f t="shared" si="130"/>
        <v>0</v>
      </c>
      <c r="HI121" s="32">
        <f t="shared" si="130"/>
        <v>0</v>
      </c>
      <c r="HJ121" s="32">
        <f t="shared" si="130"/>
        <v>0</v>
      </c>
      <c r="HK121" s="32">
        <f t="shared" si="130"/>
        <v>0</v>
      </c>
      <c r="HL121" s="32">
        <f t="shared" si="130"/>
        <v>0</v>
      </c>
      <c r="HM121" s="32">
        <f t="shared" si="130"/>
        <v>0</v>
      </c>
      <c r="HN121" s="32">
        <f t="shared" si="130"/>
        <v>0</v>
      </c>
      <c r="HO121" s="32">
        <f t="shared" si="130"/>
        <v>0</v>
      </c>
      <c r="HP121" s="32">
        <f t="shared" ref="HP121:IZ121" si="131">SUM(HP122:HP124)</f>
        <v>1212000</v>
      </c>
      <c r="HQ121" s="32">
        <f t="shared" si="131"/>
        <v>1212000</v>
      </c>
      <c r="HR121" s="32"/>
      <c r="HS121" s="32">
        <f t="shared" si="131"/>
        <v>0</v>
      </c>
      <c r="HT121" s="32">
        <f t="shared" si="131"/>
        <v>0</v>
      </c>
      <c r="HU121" s="32">
        <f t="shared" si="131"/>
        <v>0</v>
      </c>
      <c r="HV121" s="32">
        <f t="shared" si="131"/>
        <v>0</v>
      </c>
      <c r="HW121" s="32">
        <f t="shared" si="131"/>
        <v>0</v>
      </c>
      <c r="HX121" s="32">
        <f t="shared" si="131"/>
        <v>12000</v>
      </c>
      <c r="HY121" s="32">
        <f t="shared" si="131"/>
        <v>0</v>
      </c>
      <c r="HZ121" s="32">
        <f t="shared" si="131"/>
        <v>0</v>
      </c>
      <c r="IA121" s="32">
        <f t="shared" si="131"/>
        <v>0</v>
      </c>
      <c r="IB121" s="32">
        <f t="shared" si="131"/>
        <v>0</v>
      </c>
      <c r="IC121" s="32">
        <f t="shared" si="131"/>
        <v>0</v>
      </c>
      <c r="ID121" s="32">
        <f t="shared" si="131"/>
        <v>0</v>
      </c>
      <c r="IE121" s="32">
        <f t="shared" si="131"/>
        <v>0</v>
      </c>
      <c r="IF121" s="32">
        <f t="shared" si="131"/>
        <v>0</v>
      </c>
      <c r="IG121" s="32">
        <f t="shared" si="131"/>
        <v>0</v>
      </c>
      <c r="IH121" s="32">
        <f t="shared" si="131"/>
        <v>0</v>
      </c>
      <c r="II121" s="32">
        <f t="shared" si="131"/>
        <v>0</v>
      </c>
      <c r="IJ121" s="32">
        <f t="shared" si="131"/>
        <v>0</v>
      </c>
      <c r="IK121" s="32">
        <f t="shared" si="131"/>
        <v>0</v>
      </c>
      <c r="IL121" s="32">
        <f t="shared" si="131"/>
        <v>0</v>
      </c>
      <c r="IM121" s="32">
        <f t="shared" si="131"/>
        <v>0</v>
      </c>
      <c r="IN121" s="32">
        <f t="shared" si="131"/>
        <v>0</v>
      </c>
      <c r="IO121" s="32">
        <f t="shared" si="131"/>
        <v>0</v>
      </c>
      <c r="IP121" s="32">
        <f t="shared" si="131"/>
        <v>0</v>
      </c>
      <c r="IQ121" s="32">
        <f t="shared" si="131"/>
        <v>0</v>
      </c>
      <c r="IR121" s="32">
        <f t="shared" si="131"/>
        <v>0</v>
      </c>
      <c r="IS121" s="32">
        <f t="shared" si="131"/>
        <v>0</v>
      </c>
      <c r="IT121" s="32">
        <f t="shared" si="131"/>
        <v>0</v>
      </c>
      <c r="IU121" s="32">
        <f t="shared" si="131"/>
        <v>0</v>
      </c>
      <c r="IV121" s="32">
        <f t="shared" si="131"/>
        <v>0</v>
      </c>
      <c r="IW121" s="32">
        <f t="shared" si="131"/>
        <v>0</v>
      </c>
      <c r="IX121" s="32">
        <f t="shared" si="131"/>
        <v>0</v>
      </c>
      <c r="IY121" s="32">
        <f t="shared" si="131"/>
        <v>0</v>
      </c>
      <c r="IZ121" s="32">
        <f t="shared" si="131"/>
        <v>0</v>
      </c>
      <c r="JA121" s="32">
        <f t="shared" ref="JA121:JR121" si="132">SUM(JA122:JA124)</f>
        <v>0</v>
      </c>
      <c r="JB121" s="32">
        <f t="shared" si="132"/>
        <v>0</v>
      </c>
      <c r="JC121" s="32">
        <f t="shared" si="132"/>
        <v>0</v>
      </c>
      <c r="JD121" s="32">
        <f t="shared" si="132"/>
        <v>0</v>
      </c>
      <c r="JE121" s="32">
        <f t="shared" si="132"/>
        <v>0</v>
      </c>
      <c r="JF121" s="32">
        <f t="shared" si="132"/>
        <v>0</v>
      </c>
      <c r="JG121" s="32">
        <f t="shared" si="132"/>
        <v>0</v>
      </c>
      <c r="JH121" s="32">
        <f t="shared" si="132"/>
        <v>1200000</v>
      </c>
      <c r="JI121" s="32">
        <f t="shared" si="132"/>
        <v>0</v>
      </c>
      <c r="JJ121" s="32">
        <f t="shared" si="132"/>
        <v>0</v>
      </c>
      <c r="JK121" s="32">
        <f t="shared" si="132"/>
        <v>0</v>
      </c>
      <c r="JL121" s="32">
        <f t="shared" si="132"/>
        <v>0</v>
      </c>
      <c r="JM121" s="32">
        <f t="shared" si="132"/>
        <v>0</v>
      </c>
      <c r="JN121" s="32">
        <f t="shared" si="132"/>
        <v>0</v>
      </c>
      <c r="JO121" s="32">
        <f t="shared" si="132"/>
        <v>0</v>
      </c>
      <c r="JP121" s="32">
        <f t="shared" si="132"/>
        <v>0</v>
      </c>
      <c r="JQ121" s="32">
        <f t="shared" si="132"/>
        <v>0</v>
      </c>
      <c r="JR121" s="32">
        <f t="shared" si="132"/>
        <v>0</v>
      </c>
    </row>
    <row r="122" spans="1:278" ht="25.5">
      <c r="A122" s="42"/>
      <c r="B122" s="42" t="str">
        <f>'2021-2022 mjcc'!E131</f>
        <v xml:space="preserve"> 11001</v>
      </c>
      <c r="C122" s="28" t="str">
        <f>'2021-2022 mjcc'!F131</f>
        <v xml:space="preserve"> Մինչև 1993 թվականի հունիսի 10-ը ներդրված ավանդների դիմաց փոխհատուցման միջոցառման իրականացման ապահովում</v>
      </c>
      <c r="D122" s="28">
        <f>'2021-2022 mjcc'!H131</f>
        <v>11603.54</v>
      </c>
      <c r="E122" s="28">
        <f t="shared" ref="E122:E137" si="133">SUM(F122:BF122)</f>
        <v>11603.5</v>
      </c>
      <c r="F122" s="17"/>
      <c r="G122" s="17"/>
      <c r="H122" s="17"/>
      <c r="I122" s="17"/>
      <c r="J122" s="17"/>
      <c r="K122" s="17"/>
      <c r="L122" s="45">
        <v>11603.5</v>
      </c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6">
        <f>'2021-2022 mjcc'!J131</f>
        <v>12000</v>
      </c>
      <c r="BH122" s="16">
        <f t="shared" ref="BH122:BH124" si="134">SUM(BI122:DI122)</f>
        <v>12000</v>
      </c>
      <c r="BI122" s="17"/>
      <c r="BJ122" s="17"/>
      <c r="BK122" s="17"/>
      <c r="BL122" s="17"/>
      <c r="BM122" s="17"/>
      <c r="BN122" s="17"/>
      <c r="BO122" s="45">
        <v>12000</v>
      </c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7"/>
      <c r="DG122" s="17"/>
      <c r="DH122" s="17"/>
      <c r="DI122" s="17"/>
      <c r="DJ122" s="16">
        <f>'2021-2022 mjcc'!K131</f>
        <v>12000</v>
      </c>
      <c r="DK122" s="16">
        <f>SUM(DL122:FL122)</f>
        <v>12000</v>
      </c>
      <c r="DL122" s="17"/>
      <c r="DM122" s="17"/>
      <c r="DN122" s="17"/>
      <c r="DO122" s="17"/>
      <c r="DP122" s="17"/>
      <c r="DQ122" s="17"/>
      <c r="DR122" s="45">
        <v>12000</v>
      </c>
      <c r="DS122" s="17"/>
      <c r="DT122" s="17"/>
      <c r="DU122" s="17"/>
      <c r="DV122" s="17"/>
      <c r="DW122" s="17"/>
      <c r="DX122" s="17"/>
      <c r="DY122" s="17"/>
      <c r="DZ122" s="17"/>
      <c r="EA122" s="17"/>
      <c r="EB122" s="17"/>
      <c r="EC122" s="17"/>
      <c r="ED122" s="17"/>
      <c r="EE122" s="17"/>
      <c r="EF122" s="17"/>
      <c r="EG122" s="17"/>
      <c r="EH122" s="17"/>
      <c r="EI122" s="17"/>
      <c r="EJ122" s="17"/>
      <c r="EK122" s="17"/>
      <c r="EL122" s="17"/>
      <c r="EM122" s="17"/>
      <c r="EN122" s="17"/>
      <c r="EO122" s="17"/>
      <c r="EP122" s="17"/>
      <c r="EQ122" s="17"/>
      <c r="ER122" s="17"/>
      <c r="ES122" s="17"/>
      <c r="ET122" s="17"/>
      <c r="EU122" s="17"/>
      <c r="EV122" s="17"/>
      <c r="EW122" s="17"/>
      <c r="EX122" s="17"/>
      <c r="EY122" s="17"/>
      <c r="EZ122" s="17"/>
      <c r="FA122" s="17"/>
      <c r="FB122" s="17"/>
      <c r="FC122" s="17"/>
      <c r="FD122" s="17"/>
      <c r="FE122" s="17"/>
      <c r="FF122" s="17"/>
      <c r="FG122" s="17"/>
      <c r="FH122" s="17"/>
      <c r="FI122" s="17"/>
      <c r="FJ122" s="17"/>
      <c r="FK122" s="17"/>
      <c r="FL122" s="17"/>
      <c r="FM122" s="16">
        <f>'2021-2022 mjcc'!L131</f>
        <v>12000</v>
      </c>
      <c r="FN122" s="16">
        <f>SUM(FO122:HO122)</f>
        <v>12000</v>
      </c>
      <c r="FO122" s="17"/>
      <c r="FP122" s="17"/>
      <c r="FQ122" s="17"/>
      <c r="FR122" s="17"/>
      <c r="FS122" s="17"/>
      <c r="FT122" s="17"/>
      <c r="FU122" s="45">
        <v>12000</v>
      </c>
      <c r="FV122" s="17"/>
      <c r="FW122" s="17"/>
      <c r="FX122" s="17"/>
      <c r="FY122" s="17"/>
      <c r="FZ122" s="17"/>
      <c r="GA122" s="17"/>
      <c r="GB122" s="17"/>
      <c r="GC122" s="17"/>
      <c r="GD122" s="17"/>
      <c r="GE122" s="17"/>
      <c r="GF122" s="17"/>
      <c r="GG122" s="17"/>
      <c r="GH122" s="17"/>
      <c r="GI122" s="17"/>
      <c r="GJ122" s="17"/>
      <c r="GK122" s="17"/>
      <c r="GL122" s="17"/>
      <c r="GM122" s="17"/>
      <c r="GN122" s="17"/>
      <c r="GO122" s="17"/>
      <c r="GP122" s="17"/>
      <c r="GQ122" s="17"/>
      <c r="GR122" s="17"/>
      <c r="GS122" s="17"/>
      <c r="GT122" s="17"/>
      <c r="GU122" s="17"/>
      <c r="GV122" s="17"/>
      <c r="GW122" s="17"/>
      <c r="GX122" s="17"/>
      <c r="GY122" s="17"/>
      <c r="GZ122" s="17"/>
      <c r="HA122" s="17"/>
      <c r="HB122" s="17"/>
      <c r="HC122" s="17"/>
      <c r="HD122" s="17"/>
      <c r="HE122" s="17"/>
      <c r="HF122" s="17"/>
      <c r="HG122" s="17"/>
      <c r="HH122" s="17"/>
      <c r="HI122" s="17"/>
      <c r="HJ122" s="17"/>
      <c r="HK122" s="17"/>
      <c r="HL122" s="17"/>
      <c r="HM122" s="17"/>
      <c r="HN122" s="17"/>
      <c r="HO122" s="17"/>
      <c r="HP122" s="16">
        <f>'2021-2022 mjcc'!M131</f>
        <v>12000</v>
      </c>
      <c r="HQ122" s="16">
        <f t="shared" si="85"/>
        <v>12000</v>
      </c>
      <c r="HR122" s="17"/>
      <c r="HS122" s="17"/>
      <c r="HT122" s="17"/>
      <c r="HU122" s="17"/>
      <c r="HV122" s="17"/>
      <c r="HW122" s="17"/>
      <c r="HX122" s="45">
        <v>12000</v>
      </c>
      <c r="HY122" s="17"/>
      <c r="HZ122" s="17"/>
      <c r="IA122" s="17"/>
      <c r="IB122" s="17"/>
      <c r="IC122" s="17"/>
      <c r="ID122" s="17"/>
      <c r="IE122" s="17"/>
      <c r="IF122" s="17"/>
      <c r="IG122" s="17"/>
      <c r="IH122" s="17"/>
      <c r="II122" s="17"/>
      <c r="IJ122" s="17"/>
      <c r="IK122" s="17"/>
      <c r="IL122" s="17"/>
      <c r="IM122" s="17"/>
      <c r="IN122" s="17"/>
      <c r="IO122" s="17"/>
      <c r="IP122" s="17"/>
      <c r="IQ122" s="17"/>
      <c r="IR122" s="17"/>
      <c r="IS122" s="17"/>
      <c r="IT122" s="17"/>
      <c r="IU122" s="17"/>
      <c r="IV122" s="17"/>
      <c r="IW122" s="17"/>
      <c r="IX122" s="17"/>
      <c r="IY122" s="17"/>
      <c r="IZ122" s="17"/>
      <c r="JA122" s="17"/>
      <c r="JB122" s="17"/>
      <c r="JC122" s="17"/>
      <c r="JD122" s="17"/>
      <c r="JE122" s="17"/>
      <c r="JF122" s="17"/>
      <c r="JG122" s="17"/>
      <c r="JH122" s="17"/>
      <c r="JI122" s="17"/>
      <c r="JJ122" s="17"/>
      <c r="JK122" s="17"/>
      <c r="JL122" s="17"/>
      <c r="JM122" s="17"/>
      <c r="JN122" s="17"/>
      <c r="JO122" s="17"/>
      <c r="JP122" s="17"/>
      <c r="JQ122" s="17"/>
      <c r="JR122" s="17"/>
    </row>
    <row r="123" spans="1:278" ht="51">
      <c r="A123" s="42"/>
      <c r="B123" s="42" t="str">
        <f>'2021-2022 mjcc'!E132</f>
        <v xml:space="preserve"> 12001</v>
      </c>
      <c r="C123" s="28" t="str">
        <f>'2021-2022 mjcc'!F132</f>
        <v xml:space="preserve"> «ՎՏԲ- Հայաստան» ՓԲԸ-ում ավանդատու հանդիսացող քաղաքացիների՝ որպես նախկին ԽՍՀՄ Խնայբանկի ՀԽՍՀ հանրապետական բանկում մինչև 1993 թվականի հունիսի 10-ը ներդրված դրամական ավանդների դիմաց փոխհատուցում</v>
      </c>
      <c r="D123" s="28">
        <f>'2021-2022 mjcc'!H132</f>
        <v>1160034.3999999999</v>
      </c>
      <c r="E123" s="28">
        <f t="shared" si="133"/>
        <v>1160034.3999999999</v>
      </c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45">
        <v>1160034.3999999999</v>
      </c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6">
        <f>'2021-2022 mjcc'!J132</f>
        <v>1200000</v>
      </c>
      <c r="BH123" s="16">
        <f t="shared" si="134"/>
        <v>1200000</v>
      </c>
      <c r="BI123" s="17"/>
      <c r="BJ123" s="17"/>
      <c r="BK123" s="17"/>
      <c r="BL123" s="17"/>
      <c r="BM123" s="17"/>
      <c r="BN123" s="17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45">
        <v>1200000</v>
      </c>
      <c r="CZ123" s="17"/>
      <c r="DA123" s="17"/>
      <c r="DB123" s="17"/>
      <c r="DC123" s="17"/>
      <c r="DD123" s="17"/>
      <c r="DE123" s="17"/>
      <c r="DF123" s="17"/>
      <c r="DG123" s="17"/>
      <c r="DH123" s="17"/>
      <c r="DI123" s="17"/>
      <c r="DJ123" s="16">
        <f>'2021-2022 mjcc'!K132</f>
        <v>1200000</v>
      </c>
      <c r="DK123" s="16">
        <f>SUM(DL123:FL123)</f>
        <v>1200000</v>
      </c>
      <c r="DL123" s="17"/>
      <c r="DM123" s="17"/>
      <c r="DN123" s="17"/>
      <c r="DO123" s="17"/>
      <c r="DP123" s="17"/>
      <c r="DQ123" s="17"/>
      <c r="DR123" s="17"/>
      <c r="DS123" s="17"/>
      <c r="DT123" s="17"/>
      <c r="DU123" s="17"/>
      <c r="DV123" s="17"/>
      <c r="DW123" s="17"/>
      <c r="DX123" s="17"/>
      <c r="DY123" s="17"/>
      <c r="DZ123" s="17"/>
      <c r="EA123" s="17"/>
      <c r="EB123" s="17"/>
      <c r="EC123" s="17"/>
      <c r="ED123" s="17"/>
      <c r="EE123" s="17"/>
      <c r="EF123" s="17"/>
      <c r="EG123" s="17"/>
      <c r="EH123" s="17"/>
      <c r="EI123" s="17"/>
      <c r="EJ123" s="17"/>
      <c r="EK123" s="17"/>
      <c r="EL123" s="17"/>
      <c r="EM123" s="17"/>
      <c r="EN123" s="17"/>
      <c r="EO123" s="17"/>
      <c r="EP123" s="17"/>
      <c r="EQ123" s="17"/>
      <c r="ER123" s="17"/>
      <c r="ES123" s="17"/>
      <c r="ET123" s="17"/>
      <c r="EU123" s="17"/>
      <c r="EV123" s="17"/>
      <c r="EW123" s="17"/>
      <c r="EX123" s="17"/>
      <c r="EY123" s="17"/>
      <c r="EZ123" s="17"/>
      <c r="FA123" s="17"/>
      <c r="FB123" s="45">
        <v>1200000</v>
      </c>
      <c r="FC123" s="17"/>
      <c r="FD123" s="17"/>
      <c r="FE123" s="17"/>
      <c r="FF123" s="17"/>
      <c r="FG123" s="17"/>
      <c r="FH123" s="17"/>
      <c r="FI123" s="17"/>
      <c r="FJ123" s="17"/>
      <c r="FK123" s="17"/>
      <c r="FL123" s="17"/>
      <c r="FM123" s="16">
        <f>'2021-2022 mjcc'!L132</f>
        <v>1200000</v>
      </c>
      <c r="FN123" s="16">
        <f>SUM(FO123:HO123)</f>
        <v>1200000</v>
      </c>
      <c r="FO123" s="17"/>
      <c r="FP123" s="17"/>
      <c r="FQ123" s="17"/>
      <c r="FR123" s="17"/>
      <c r="FS123" s="17"/>
      <c r="FT123" s="17"/>
      <c r="FU123" s="17"/>
      <c r="FV123" s="17"/>
      <c r="FW123" s="17"/>
      <c r="FX123" s="17"/>
      <c r="FY123" s="17"/>
      <c r="FZ123" s="17"/>
      <c r="GA123" s="17"/>
      <c r="GB123" s="17"/>
      <c r="GC123" s="17"/>
      <c r="GD123" s="17"/>
      <c r="GE123" s="17"/>
      <c r="GF123" s="17"/>
      <c r="GG123" s="17"/>
      <c r="GH123" s="17"/>
      <c r="GI123" s="17"/>
      <c r="GJ123" s="17"/>
      <c r="GK123" s="17"/>
      <c r="GL123" s="17"/>
      <c r="GM123" s="17"/>
      <c r="GN123" s="17"/>
      <c r="GO123" s="17"/>
      <c r="GP123" s="17"/>
      <c r="GQ123" s="17"/>
      <c r="GR123" s="17"/>
      <c r="GS123" s="17"/>
      <c r="GT123" s="17"/>
      <c r="GU123" s="17"/>
      <c r="GV123" s="17"/>
      <c r="GW123" s="17"/>
      <c r="GX123" s="17"/>
      <c r="GY123" s="17"/>
      <c r="GZ123" s="17"/>
      <c r="HA123" s="17"/>
      <c r="HB123" s="17"/>
      <c r="HC123" s="17"/>
      <c r="HD123" s="17"/>
      <c r="HE123" s="45">
        <v>1200000</v>
      </c>
      <c r="HF123" s="17"/>
      <c r="HG123" s="17"/>
      <c r="HH123" s="17"/>
      <c r="HI123" s="17"/>
      <c r="HJ123" s="17"/>
      <c r="HK123" s="17"/>
      <c r="HL123" s="17"/>
      <c r="HM123" s="17"/>
      <c r="HN123" s="17"/>
      <c r="HO123" s="17"/>
      <c r="HP123" s="16">
        <f>'2021-2022 mjcc'!M132</f>
        <v>1200000</v>
      </c>
      <c r="HQ123" s="16">
        <f t="shared" si="85"/>
        <v>1200000</v>
      </c>
      <c r="HR123" s="17"/>
      <c r="HS123" s="17"/>
      <c r="HT123" s="17"/>
      <c r="HU123" s="17"/>
      <c r="HV123" s="17"/>
      <c r="HW123" s="17"/>
      <c r="HX123" s="17"/>
      <c r="HY123" s="17"/>
      <c r="HZ123" s="17"/>
      <c r="IA123" s="17"/>
      <c r="IB123" s="17"/>
      <c r="IC123" s="17"/>
      <c r="ID123" s="17"/>
      <c r="IE123" s="17"/>
      <c r="IF123" s="17"/>
      <c r="IG123" s="17"/>
      <c r="IH123" s="17"/>
      <c r="II123" s="17"/>
      <c r="IJ123" s="17"/>
      <c r="IK123" s="17"/>
      <c r="IL123" s="17"/>
      <c r="IM123" s="17"/>
      <c r="IN123" s="17"/>
      <c r="IO123" s="17"/>
      <c r="IP123" s="17"/>
      <c r="IQ123" s="17"/>
      <c r="IR123" s="17"/>
      <c r="IS123" s="17"/>
      <c r="IT123" s="17"/>
      <c r="IU123" s="17"/>
      <c r="IV123" s="17"/>
      <c r="IW123" s="17"/>
      <c r="IX123" s="17"/>
      <c r="IY123" s="17"/>
      <c r="IZ123" s="17"/>
      <c r="JA123" s="17"/>
      <c r="JB123" s="17"/>
      <c r="JC123" s="17"/>
      <c r="JD123" s="17"/>
      <c r="JE123" s="17"/>
      <c r="JF123" s="17"/>
      <c r="JG123" s="17"/>
      <c r="JH123" s="45">
        <v>1200000</v>
      </c>
      <c r="JI123" s="17"/>
      <c r="JJ123" s="17"/>
      <c r="JK123" s="17"/>
      <c r="JL123" s="17"/>
      <c r="JM123" s="17"/>
      <c r="JN123" s="17"/>
      <c r="JO123" s="17"/>
      <c r="JP123" s="17"/>
      <c r="JQ123" s="17"/>
      <c r="JR123" s="17"/>
    </row>
    <row r="124" spans="1:278" ht="51">
      <c r="A124" s="42"/>
      <c r="B124" s="42">
        <f>'2021-2022 mjcc'!E133</f>
        <v>12002</v>
      </c>
      <c r="C124" s="28" t="str">
        <f>'2021-2022 mjcc'!F133</f>
        <v>Անավարտ շինարարության բնակարանաշինարարական կոոպերատիվների փայատերերի կողմից Խորհրդային Միության ռուբլով վճարված գումարի արժեզրկումից փայատերերի կրած կորուստների դիմաց դրամկան օգնության տրամադրում</v>
      </c>
      <c r="D124" s="28">
        <f>'2021-2022 mjcc'!H133</f>
        <v>0</v>
      </c>
      <c r="E124" s="28">
        <f t="shared" si="133"/>
        <v>0</v>
      </c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45">
        <v>0</v>
      </c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6">
        <f>'2021-2022 mjcc'!J133</f>
        <v>730880.8</v>
      </c>
      <c r="BH124" s="16">
        <f t="shared" si="134"/>
        <v>730880.8</v>
      </c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45">
        <v>730880.8</v>
      </c>
      <c r="CZ124" s="17"/>
      <c r="DA124" s="17"/>
      <c r="DB124" s="17"/>
      <c r="DC124" s="17"/>
      <c r="DD124" s="17"/>
      <c r="DE124" s="17"/>
      <c r="DF124" s="17"/>
      <c r="DG124" s="17"/>
      <c r="DH124" s="17"/>
      <c r="DI124" s="17"/>
      <c r="DJ124" s="16">
        <f>'2021-2022 mjcc'!K133</f>
        <v>0</v>
      </c>
      <c r="DK124" s="16">
        <f>SUM(DL124:FL124)</f>
        <v>0</v>
      </c>
      <c r="DL124" s="17"/>
      <c r="DM124" s="17"/>
      <c r="DN124" s="17"/>
      <c r="DO124" s="17"/>
      <c r="DP124" s="17"/>
      <c r="DQ124" s="17"/>
      <c r="DR124" s="17"/>
      <c r="DS124" s="17"/>
      <c r="DT124" s="17"/>
      <c r="DU124" s="17"/>
      <c r="DV124" s="17"/>
      <c r="DW124" s="17"/>
      <c r="DX124" s="17"/>
      <c r="DY124" s="17"/>
      <c r="DZ124" s="17"/>
      <c r="EA124" s="17"/>
      <c r="EB124" s="17"/>
      <c r="EC124" s="17"/>
      <c r="ED124" s="17"/>
      <c r="EE124" s="17"/>
      <c r="EF124" s="17"/>
      <c r="EG124" s="17"/>
      <c r="EH124" s="17"/>
      <c r="EI124" s="17"/>
      <c r="EJ124" s="17"/>
      <c r="EK124" s="17"/>
      <c r="EL124" s="17"/>
      <c r="EM124" s="17"/>
      <c r="EN124" s="17"/>
      <c r="EO124" s="17"/>
      <c r="EP124" s="17"/>
      <c r="EQ124" s="17"/>
      <c r="ER124" s="17"/>
      <c r="ES124" s="17"/>
      <c r="ET124" s="17"/>
      <c r="EU124" s="17"/>
      <c r="EV124" s="17"/>
      <c r="EW124" s="17"/>
      <c r="EX124" s="17"/>
      <c r="EY124" s="17"/>
      <c r="EZ124" s="17"/>
      <c r="FA124" s="17"/>
      <c r="FB124" s="45">
        <v>0</v>
      </c>
      <c r="FC124" s="17"/>
      <c r="FD124" s="17"/>
      <c r="FE124" s="17"/>
      <c r="FF124" s="17"/>
      <c r="FG124" s="17"/>
      <c r="FH124" s="17"/>
      <c r="FI124" s="17"/>
      <c r="FJ124" s="17"/>
      <c r="FK124" s="17"/>
      <c r="FL124" s="17"/>
      <c r="FM124" s="16">
        <f>'2021-2022 mjcc'!L133</f>
        <v>0</v>
      </c>
      <c r="FN124" s="16">
        <f>SUM(FO124:HO124)</f>
        <v>0</v>
      </c>
      <c r="FO124" s="17"/>
      <c r="FP124" s="17"/>
      <c r="FQ124" s="17"/>
      <c r="FR124" s="17"/>
      <c r="FS124" s="17"/>
      <c r="FT124" s="17"/>
      <c r="FU124" s="17"/>
      <c r="FV124" s="17"/>
      <c r="FW124" s="17"/>
      <c r="FX124" s="17"/>
      <c r="FY124" s="17"/>
      <c r="FZ124" s="17"/>
      <c r="GA124" s="17"/>
      <c r="GB124" s="17"/>
      <c r="GC124" s="17"/>
      <c r="GD124" s="17"/>
      <c r="GE124" s="17"/>
      <c r="GF124" s="17"/>
      <c r="GG124" s="17"/>
      <c r="GH124" s="17"/>
      <c r="GI124" s="17"/>
      <c r="GJ124" s="17"/>
      <c r="GK124" s="17"/>
      <c r="GL124" s="17"/>
      <c r="GM124" s="17"/>
      <c r="GN124" s="17"/>
      <c r="GO124" s="17"/>
      <c r="GP124" s="17"/>
      <c r="GQ124" s="17"/>
      <c r="GR124" s="17"/>
      <c r="GS124" s="17"/>
      <c r="GT124" s="17"/>
      <c r="GU124" s="17"/>
      <c r="GV124" s="17"/>
      <c r="GW124" s="17"/>
      <c r="GX124" s="17"/>
      <c r="GY124" s="17"/>
      <c r="GZ124" s="17"/>
      <c r="HA124" s="17"/>
      <c r="HB124" s="17"/>
      <c r="HC124" s="17"/>
      <c r="HD124" s="17"/>
      <c r="HE124" s="45"/>
      <c r="HF124" s="17"/>
      <c r="HG124" s="17"/>
      <c r="HH124" s="17"/>
      <c r="HI124" s="17"/>
      <c r="HJ124" s="17"/>
      <c r="HK124" s="17"/>
      <c r="HL124" s="17"/>
      <c r="HM124" s="17"/>
      <c r="HN124" s="17"/>
      <c r="HO124" s="17"/>
      <c r="HP124" s="16">
        <f>'2021-2022 mjcc'!M133</f>
        <v>0</v>
      </c>
      <c r="HQ124" s="16">
        <f t="shared" si="85"/>
        <v>0</v>
      </c>
      <c r="HR124" s="17"/>
      <c r="HS124" s="17"/>
      <c r="HT124" s="17"/>
      <c r="HU124" s="17"/>
      <c r="HV124" s="17"/>
      <c r="HW124" s="17"/>
      <c r="HX124" s="17"/>
      <c r="HY124" s="17"/>
      <c r="HZ124" s="17"/>
      <c r="IA124" s="17"/>
      <c r="IB124" s="17"/>
      <c r="IC124" s="17"/>
      <c r="ID124" s="17"/>
      <c r="IE124" s="17"/>
      <c r="IF124" s="17"/>
      <c r="IG124" s="17"/>
      <c r="IH124" s="17"/>
      <c r="II124" s="17"/>
      <c r="IJ124" s="17"/>
      <c r="IK124" s="17"/>
      <c r="IL124" s="17"/>
      <c r="IM124" s="17"/>
      <c r="IN124" s="17"/>
      <c r="IO124" s="17"/>
      <c r="IP124" s="17"/>
      <c r="IQ124" s="17"/>
      <c r="IR124" s="17"/>
      <c r="IS124" s="17"/>
      <c r="IT124" s="17"/>
      <c r="IU124" s="17"/>
      <c r="IV124" s="17"/>
      <c r="IW124" s="17"/>
      <c r="IX124" s="17"/>
      <c r="IY124" s="17"/>
      <c r="IZ124" s="17"/>
      <c r="JA124" s="17"/>
      <c r="JB124" s="17"/>
      <c r="JC124" s="17"/>
      <c r="JD124" s="17"/>
      <c r="JE124" s="17"/>
      <c r="JF124" s="17"/>
      <c r="JG124" s="17"/>
      <c r="JH124" s="45"/>
      <c r="JI124" s="17"/>
      <c r="JJ124" s="17"/>
      <c r="JK124" s="17"/>
      <c r="JL124" s="17"/>
      <c r="JM124" s="17"/>
      <c r="JN124" s="17"/>
      <c r="JO124" s="17"/>
      <c r="JP124" s="17"/>
      <c r="JQ124" s="17"/>
      <c r="JR124" s="17"/>
    </row>
    <row r="125" spans="1:278" s="105" customFormat="1" ht="14.25">
      <c r="A125" s="103">
        <f>'2021-2022 mjcc'!D134</f>
        <v>1205</v>
      </c>
      <c r="B125" s="103"/>
      <c r="C125" s="32" t="str">
        <f>'2021-2022 mjcc'!F134</f>
        <v xml:space="preserve">Սոցիալական ապահովություն </v>
      </c>
      <c r="D125" s="32">
        <f t="shared" ref="D125:BO125" si="135">SUM(D126:D133)</f>
        <v>25904355.48</v>
      </c>
      <c r="E125" s="32">
        <f t="shared" si="135"/>
        <v>25897377</v>
      </c>
      <c r="F125" s="32">
        <f t="shared" si="135"/>
        <v>0</v>
      </c>
      <c r="G125" s="32">
        <f t="shared" si="135"/>
        <v>0</v>
      </c>
      <c r="H125" s="32">
        <f t="shared" si="135"/>
        <v>0</v>
      </c>
      <c r="I125" s="32">
        <f t="shared" si="135"/>
        <v>0</v>
      </c>
      <c r="J125" s="32">
        <f t="shared" si="135"/>
        <v>0</v>
      </c>
      <c r="K125" s="32">
        <f t="shared" si="135"/>
        <v>0</v>
      </c>
      <c r="L125" s="32">
        <f t="shared" si="135"/>
        <v>0</v>
      </c>
      <c r="M125" s="32">
        <f t="shared" si="135"/>
        <v>0</v>
      </c>
      <c r="N125" s="32">
        <f t="shared" si="135"/>
        <v>0</v>
      </c>
      <c r="O125" s="32">
        <f t="shared" si="135"/>
        <v>0</v>
      </c>
      <c r="P125" s="32">
        <f t="shared" si="135"/>
        <v>0</v>
      </c>
      <c r="Q125" s="32">
        <f t="shared" si="135"/>
        <v>0</v>
      </c>
      <c r="R125" s="32">
        <f t="shared" si="135"/>
        <v>0</v>
      </c>
      <c r="S125" s="32">
        <f t="shared" si="135"/>
        <v>0</v>
      </c>
      <c r="T125" s="32">
        <f t="shared" si="135"/>
        <v>0</v>
      </c>
      <c r="U125" s="32">
        <f t="shared" si="135"/>
        <v>0</v>
      </c>
      <c r="V125" s="32">
        <f t="shared" si="135"/>
        <v>0</v>
      </c>
      <c r="W125" s="32">
        <f t="shared" si="135"/>
        <v>0</v>
      </c>
      <c r="X125" s="32">
        <f t="shared" si="135"/>
        <v>0</v>
      </c>
      <c r="Y125" s="32">
        <f t="shared" si="135"/>
        <v>0</v>
      </c>
      <c r="Z125" s="32">
        <f t="shared" si="135"/>
        <v>0</v>
      </c>
      <c r="AA125" s="32">
        <f t="shared" si="135"/>
        <v>0</v>
      </c>
      <c r="AB125" s="32">
        <f t="shared" si="135"/>
        <v>0</v>
      </c>
      <c r="AC125" s="32">
        <f t="shared" si="135"/>
        <v>0</v>
      </c>
      <c r="AD125" s="32">
        <f t="shared" si="135"/>
        <v>0</v>
      </c>
      <c r="AE125" s="32">
        <f t="shared" si="135"/>
        <v>0</v>
      </c>
      <c r="AF125" s="32">
        <f t="shared" si="135"/>
        <v>0</v>
      </c>
      <c r="AG125" s="32">
        <f t="shared" si="135"/>
        <v>0</v>
      </c>
      <c r="AH125" s="32">
        <f t="shared" si="135"/>
        <v>0</v>
      </c>
      <c r="AI125" s="32">
        <f t="shared" si="135"/>
        <v>0</v>
      </c>
      <c r="AJ125" s="32">
        <f t="shared" si="135"/>
        <v>0</v>
      </c>
      <c r="AK125" s="32">
        <f t="shared" si="135"/>
        <v>4877.5</v>
      </c>
      <c r="AL125" s="32">
        <f t="shared" si="135"/>
        <v>0</v>
      </c>
      <c r="AM125" s="32">
        <f t="shared" si="135"/>
        <v>0</v>
      </c>
      <c r="AN125" s="32">
        <f t="shared" si="135"/>
        <v>0</v>
      </c>
      <c r="AO125" s="32">
        <f t="shared" si="135"/>
        <v>0</v>
      </c>
      <c r="AP125" s="32">
        <f t="shared" si="135"/>
        <v>0</v>
      </c>
      <c r="AQ125" s="32">
        <f t="shared" si="135"/>
        <v>0</v>
      </c>
      <c r="AR125" s="32">
        <f t="shared" si="135"/>
        <v>0</v>
      </c>
      <c r="AS125" s="32">
        <f t="shared" si="135"/>
        <v>4753750.8</v>
      </c>
      <c r="AT125" s="32">
        <f t="shared" si="135"/>
        <v>0</v>
      </c>
      <c r="AU125" s="32">
        <f t="shared" si="135"/>
        <v>0</v>
      </c>
      <c r="AV125" s="32">
        <f t="shared" si="135"/>
        <v>21129871.5</v>
      </c>
      <c r="AW125" s="32">
        <f t="shared" si="135"/>
        <v>0</v>
      </c>
      <c r="AX125" s="32">
        <f t="shared" si="135"/>
        <v>0</v>
      </c>
      <c r="AY125" s="32">
        <f t="shared" si="135"/>
        <v>0</v>
      </c>
      <c r="AZ125" s="32">
        <f t="shared" si="135"/>
        <v>8877.2000000000007</v>
      </c>
      <c r="BA125" s="32">
        <f t="shared" si="135"/>
        <v>0</v>
      </c>
      <c r="BB125" s="32">
        <f t="shared" si="135"/>
        <v>0</v>
      </c>
      <c r="BC125" s="32">
        <f t="shared" si="135"/>
        <v>0</v>
      </c>
      <c r="BD125" s="32">
        <f t="shared" si="135"/>
        <v>0</v>
      </c>
      <c r="BE125" s="32">
        <f t="shared" si="135"/>
        <v>0</v>
      </c>
      <c r="BF125" s="32">
        <f t="shared" si="135"/>
        <v>0</v>
      </c>
      <c r="BG125" s="32">
        <f t="shared" si="135"/>
        <v>29176505.780000001</v>
      </c>
      <c r="BH125" s="32">
        <f t="shared" si="135"/>
        <v>29178378.300000001</v>
      </c>
      <c r="BI125" s="32">
        <f t="shared" si="135"/>
        <v>0</v>
      </c>
      <c r="BJ125" s="32">
        <f t="shared" si="135"/>
        <v>0</v>
      </c>
      <c r="BK125" s="32">
        <f t="shared" si="135"/>
        <v>0</v>
      </c>
      <c r="BL125" s="32">
        <f t="shared" si="135"/>
        <v>0</v>
      </c>
      <c r="BM125" s="32">
        <f t="shared" si="135"/>
        <v>0</v>
      </c>
      <c r="BN125" s="32">
        <f t="shared" si="135"/>
        <v>0</v>
      </c>
      <c r="BO125" s="32">
        <f t="shared" si="135"/>
        <v>0</v>
      </c>
      <c r="BP125" s="32">
        <f t="shared" ref="BP125:EA125" si="136">SUM(BP126:BP133)</f>
        <v>0</v>
      </c>
      <c r="BQ125" s="32">
        <f t="shared" si="136"/>
        <v>0</v>
      </c>
      <c r="BR125" s="32">
        <f t="shared" si="136"/>
        <v>0</v>
      </c>
      <c r="BS125" s="32">
        <f t="shared" si="136"/>
        <v>0</v>
      </c>
      <c r="BT125" s="32">
        <f t="shared" si="136"/>
        <v>0</v>
      </c>
      <c r="BU125" s="32">
        <f t="shared" si="136"/>
        <v>0</v>
      </c>
      <c r="BV125" s="32">
        <f t="shared" si="136"/>
        <v>0</v>
      </c>
      <c r="BW125" s="32">
        <f t="shared" si="136"/>
        <v>0</v>
      </c>
      <c r="BX125" s="32">
        <f t="shared" si="136"/>
        <v>0</v>
      </c>
      <c r="BY125" s="32">
        <f t="shared" si="136"/>
        <v>0</v>
      </c>
      <c r="BZ125" s="32">
        <f t="shared" si="136"/>
        <v>0</v>
      </c>
      <c r="CA125" s="32">
        <f t="shared" si="136"/>
        <v>0</v>
      </c>
      <c r="CB125" s="32">
        <f t="shared" si="136"/>
        <v>0</v>
      </c>
      <c r="CC125" s="32">
        <f t="shared" si="136"/>
        <v>0</v>
      </c>
      <c r="CD125" s="32">
        <f t="shared" si="136"/>
        <v>0</v>
      </c>
      <c r="CE125" s="32">
        <f t="shared" si="136"/>
        <v>0</v>
      </c>
      <c r="CF125" s="32">
        <f t="shared" si="136"/>
        <v>0</v>
      </c>
      <c r="CG125" s="32">
        <f t="shared" si="136"/>
        <v>0</v>
      </c>
      <c r="CH125" s="32">
        <f t="shared" si="136"/>
        <v>0</v>
      </c>
      <c r="CI125" s="32">
        <f t="shared" si="136"/>
        <v>0</v>
      </c>
      <c r="CJ125" s="32">
        <f t="shared" si="136"/>
        <v>0</v>
      </c>
      <c r="CK125" s="32">
        <f t="shared" si="136"/>
        <v>0</v>
      </c>
      <c r="CL125" s="32">
        <f t="shared" si="136"/>
        <v>0</v>
      </c>
      <c r="CM125" s="32">
        <f t="shared" si="136"/>
        <v>0</v>
      </c>
      <c r="CN125" s="32">
        <f t="shared" si="136"/>
        <v>12655.6</v>
      </c>
      <c r="CO125" s="32">
        <f t="shared" si="136"/>
        <v>0</v>
      </c>
      <c r="CP125" s="32">
        <f t="shared" si="136"/>
        <v>0</v>
      </c>
      <c r="CQ125" s="32">
        <f t="shared" si="136"/>
        <v>0</v>
      </c>
      <c r="CR125" s="32">
        <f t="shared" si="136"/>
        <v>0</v>
      </c>
      <c r="CS125" s="32">
        <f t="shared" si="136"/>
        <v>0</v>
      </c>
      <c r="CT125" s="32">
        <f t="shared" si="136"/>
        <v>0</v>
      </c>
      <c r="CU125" s="32">
        <f t="shared" si="136"/>
        <v>0</v>
      </c>
      <c r="CV125" s="32">
        <f t="shared" si="136"/>
        <v>4952000</v>
      </c>
      <c r="CW125" s="32">
        <f t="shared" si="136"/>
        <v>0</v>
      </c>
      <c r="CX125" s="32">
        <f t="shared" si="136"/>
        <v>0</v>
      </c>
      <c r="CY125" s="32">
        <f t="shared" si="136"/>
        <v>24200014</v>
      </c>
      <c r="CZ125" s="32">
        <f t="shared" si="136"/>
        <v>0</v>
      </c>
      <c r="DA125" s="32">
        <f t="shared" si="136"/>
        <v>0</v>
      </c>
      <c r="DB125" s="32">
        <f t="shared" si="136"/>
        <v>0</v>
      </c>
      <c r="DC125" s="32">
        <f t="shared" si="136"/>
        <v>13708.7</v>
      </c>
      <c r="DD125" s="32">
        <f t="shared" si="136"/>
        <v>0</v>
      </c>
      <c r="DE125" s="32">
        <f t="shared" si="136"/>
        <v>0</v>
      </c>
      <c r="DF125" s="32">
        <f t="shared" si="136"/>
        <v>0</v>
      </c>
      <c r="DG125" s="32">
        <f t="shared" si="136"/>
        <v>0</v>
      </c>
      <c r="DH125" s="32">
        <f t="shared" si="136"/>
        <v>0</v>
      </c>
      <c r="DI125" s="32">
        <f t="shared" si="136"/>
        <v>0</v>
      </c>
      <c r="DJ125" s="32">
        <f t="shared" si="136"/>
        <v>37859807.599999994</v>
      </c>
      <c r="DK125" s="32">
        <f t="shared" si="136"/>
        <v>37859807.599999994</v>
      </c>
      <c r="DL125" s="32">
        <f t="shared" si="136"/>
        <v>0</v>
      </c>
      <c r="DM125" s="32">
        <f t="shared" si="136"/>
        <v>0</v>
      </c>
      <c r="DN125" s="32">
        <f t="shared" si="136"/>
        <v>0</v>
      </c>
      <c r="DO125" s="32">
        <f t="shared" si="136"/>
        <v>0</v>
      </c>
      <c r="DP125" s="32">
        <f t="shared" si="136"/>
        <v>0</v>
      </c>
      <c r="DQ125" s="32">
        <f t="shared" si="136"/>
        <v>0</v>
      </c>
      <c r="DR125" s="32">
        <f t="shared" si="136"/>
        <v>0</v>
      </c>
      <c r="DS125" s="32">
        <f t="shared" si="136"/>
        <v>0</v>
      </c>
      <c r="DT125" s="32">
        <f t="shared" si="136"/>
        <v>0</v>
      </c>
      <c r="DU125" s="32">
        <f t="shared" si="136"/>
        <v>0</v>
      </c>
      <c r="DV125" s="32">
        <f t="shared" si="136"/>
        <v>0</v>
      </c>
      <c r="DW125" s="32">
        <f t="shared" si="136"/>
        <v>0</v>
      </c>
      <c r="DX125" s="32">
        <f t="shared" si="136"/>
        <v>0</v>
      </c>
      <c r="DY125" s="32">
        <f t="shared" si="136"/>
        <v>0</v>
      </c>
      <c r="DZ125" s="32">
        <f t="shared" si="136"/>
        <v>0</v>
      </c>
      <c r="EA125" s="32">
        <f t="shared" si="136"/>
        <v>0</v>
      </c>
      <c r="EB125" s="32">
        <f t="shared" ref="EB125:GM125" si="137">SUM(EB126:EB133)</f>
        <v>0</v>
      </c>
      <c r="EC125" s="32">
        <f t="shared" si="137"/>
        <v>0</v>
      </c>
      <c r="ED125" s="32">
        <f t="shared" si="137"/>
        <v>0</v>
      </c>
      <c r="EE125" s="32">
        <f t="shared" si="137"/>
        <v>0</v>
      </c>
      <c r="EF125" s="32">
        <f t="shared" si="137"/>
        <v>0</v>
      </c>
      <c r="EG125" s="32">
        <f t="shared" si="137"/>
        <v>0</v>
      </c>
      <c r="EH125" s="32">
        <f t="shared" si="137"/>
        <v>0</v>
      </c>
      <c r="EI125" s="32">
        <f t="shared" si="137"/>
        <v>0</v>
      </c>
      <c r="EJ125" s="32">
        <f t="shared" si="137"/>
        <v>0</v>
      </c>
      <c r="EK125" s="32">
        <f t="shared" si="137"/>
        <v>0</v>
      </c>
      <c r="EL125" s="32">
        <f t="shared" si="137"/>
        <v>0</v>
      </c>
      <c r="EM125" s="32">
        <f t="shared" si="137"/>
        <v>0</v>
      </c>
      <c r="EN125" s="32">
        <f t="shared" si="137"/>
        <v>0</v>
      </c>
      <c r="EO125" s="32">
        <f t="shared" si="137"/>
        <v>0</v>
      </c>
      <c r="EP125" s="32">
        <f t="shared" si="137"/>
        <v>0</v>
      </c>
      <c r="EQ125" s="32">
        <f t="shared" si="137"/>
        <v>15673.4</v>
      </c>
      <c r="ER125" s="32">
        <f t="shared" si="137"/>
        <v>0</v>
      </c>
      <c r="ES125" s="32">
        <f t="shared" si="137"/>
        <v>0</v>
      </c>
      <c r="ET125" s="32">
        <f t="shared" si="137"/>
        <v>0</v>
      </c>
      <c r="EU125" s="32">
        <f t="shared" si="137"/>
        <v>0</v>
      </c>
      <c r="EV125" s="32">
        <f t="shared" si="137"/>
        <v>0</v>
      </c>
      <c r="EW125" s="32">
        <f t="shared" si="137"/>
        <v>0</v>
      </c>
      <c r="EX125" s="32">
        <f t="shared" si="137"/>
        <v>0</v>
      </c>
      <c r="EY125" s="32">
        <f t="shared" si="137"/>
        <v>5006804</v>
      </c>
      <c r="EZ125" s="32">
        <f t="shared" si="137"/>
        <v>0</v>
      </c>
      <c r="FA125" s="32">
        <f t="shared" si="137"/>
        <v>0</v>
      </c>
      <c r="FB125" s="32">
        <f t="shared" si="137"/>
        <v>32825494</v>
      </c>
      <c r="FC125" s="32">
        <f t="shared" si="137"/>
        <v>0</v>
      </c>
      <c r="FD125" s="32">
        <f t="shared" si="137"/>
        <v>0</v>
      </c>
      <c r="FE125" s="32">
        <f t="shared" si="137"/>
        <v>0</v>
      </c>
      <c r="FF125" s="32">
        <f t="shared" si="137"/>
        <v>11836.2</v>
      </c>
      <c r="FG125" s="32">
        <f t="shared" si="137"/>
        <v>0</v>
      </c>
      <c r="FH125" s="32">
        <f t="shared" si="137"/>
        <v>0</v>
      </c>
      <c r="FI125" s="32">
        <f t="shared" si="137"/>
        <v>0</v>
      </c>
      <c r="FJ125" s="32">
        <f t="shared" si="137"/>
        <v>0</v>
      </c>
      <c r="FK125" s="32">
        <f t="shared" si="137"/>
        <v>0</v>
      </c>
      <c r="FL125" s="32">
        <f t="shared" si="137"/>
        <v>0</v>
      </c>
      <c r="FM125" s="32">
        <f t="shared" si="137"/>
        <v>42301328.899999999</v>
      </c>
      <c r="FN125" s="32">
        <f t="shared" si="137"/>
        <v>42301328.899999999</v>
      </c>
      <c r="FO125" s="32">
        <f t="shared" si="137"/>
        <v>0</v>
      </c>
      <c r="FP125" s="32">
        <f t="shared" si="137"/>
        <v>0</v>
      </c>
      <c r="FQ125" s="32">
        <f t="shared" si="137"/>
        <v>0</v>
      </c>
      <c r="FR125" s="32">
        <f t="shared" si="137"/>
        <v>0</v>
      </c>
      <c r="FS125" s="32">
        <f t="shared" si="137"/>
        <v>0</v>
      </c>
      <c r="FT125" s="32">
        <f t="shared" si="137"/>
        <v>0</v>
      </c>
      <c r="FU125" s="32">
        <f t="shared" si="137"/>
        <v>0</v>
      </c>
      <c r="FV125" s="32">
        <f t="shared" si="137"/>
        <v>0</v>
      </c>
      <c r="FW125" s="32">
        <f t="shared" si="137"/>
        <v>0</v>
      </c>
      <c r="FX125" s="32">
        <f t="shared" si="137"/>
        <v>0</v>
      </c>
      <c r="FY125" s="32">
        <f t="shared" si="137"/>
        <v>0</v>
      </c>
      <c r="FZ125" s="32">
        <f t="shared" si="137"/>
        <v>0</v>
      </c>
      <c r="GA125" s="32">
        <f t="shared" si="137"/>
        <v>0</v>
      </c>
      <c r="GB125" s="32">
        <f t="shared" si="137"/>
        <v>0</v>
      </c>
      <c r="GC125" s="32">
        <f t="shared" si="137"/>
        <v>0</v>
      </c>
      <c r="GD125" s="32">
        <f t="shared" si="137"/>
        <v>0</v>
      </c>
      <c r="GE125" s="32">
        <f t="shared" si="137"/>
        <v>0</v>
      </c>
      <c r="GF125" s="32">
        <f t="shared" si="137"/>
        <v>0</v>
      </c>
      <c r="GG125" s="32">
        <f t="shared" si="137"/>
        <v>0</v>
      </c>
      <c r="GH125" s="32">
        <f t="shared" si="137"/>
        <v>0</v>
      </c>
      <c r="GI125" s="32">
        <f t="shared" si="137"/>
        <v>0</v>
      </c>
      <c r="GJ125" s="32">
        <f t="shared" si="137"/>
        <v>0</v>
      </c>
      <c r="GK125" s="32">
        <f t="shared" si="137"/>
        <v>0</v>
      </c>
      <c r="GL125" s="32">
        <f t="shared" si="137"/>
        <v>0</v>
      </c>
      <c r="GM125" s="32">
        <f t="shared" si="137"/>
        <v>0</v>
      </c>
      <c r="GN125" s="32">
        <f t="shared" ref="GN125:IY125" si="138">SUM(GN126:GN133)</f>
        <v>0</v>
      </c>
      <c r="GO125" s="32">
        <f t="shared" si="138"/>
        <v>0</v>
      </c>
      <c r="GP125" s="32">
        <f t="shared" si="138"/>
        <v>0</v>
      </c>
      <c r="GQ125" s="32">
        <f t="shared" si="138"/>
        <v>0</v>
      </c>
      <c r="GR125" s="32">
        <f t="shared" si="138"/>
        <v>0</v>
      </c>
      <c r="GS125" s="32">
        <f t="shared" si="138"/>
        <v>0</v>
      </c>
      <c r="GT125" s="32">
        <f t="shared" si="138"/>
        <v>17918.7</v>
      </c>
      <c r="GU125" s="32">
        <f t="shared" si="138"/>
        <v>0</v>
      </c>
      <c r="GV125" s="32">
        <f t="shared" si="138"/>
        <v>0</v>
      </c>
      <c r="GW125" s="32">
        <f t="shared" si="138"/>
        <v>0</v>
      </c>
      <c r="GX125" s="32">
        <f t="shared" si="138"/>
        <v>0</v>
      </c>
      <c r="GY125" s="32">
        <f t="shared" si="138"/>
        <v>0</v>
      </c>
      <c r="GZ125" s="32">
        <f t="shared" si="138"/>
        <v>0</v>
      </c>
      <c r="HA125" s="32">
        <f t="shared" si="138"/>
        <v>0</v>
      </c>
      <c r="HB125" s="32">
        <f t="shared" si="138"/>
        <v>5006804</v>
      </c>
      <c r="HC125" s="32">
        <f t="shared" si="138"/>
        <v>0</v>
      </c>
      <c r="HD125" s="32">
        <f t="shared" si="138"/>
        <v>0</v>
      </c>
      <c r="HE125" s="32">
        <f t="shared" si="138"/>
        <v>37264770</v>
      </c>
      <c r="HF125" s="32">
        <f t="shared" si="138"/>
        <v>0</v>
      </c>
      <c r="HG125" s="32">
        <f t="shared" si="138"/>
        <v>0</v>
      </c>
      <c r="HH125" s="32">
        <f t="shared" si="138"/>
        <v>0</v>
      </c>
      <c r="HI125" s="32">
        <f t="shared" si="138"/>
        <v>11836.2</v>
      </c>
      <c r="HJ125" s="32">
        <f t="shared" si="138"/>
        <v>0</v>
      </c>
      <c r="HK125" s="32">
        <f t="shared" si="138"/>
        <v>0</v>
      </c>
      <c r="HL125" s="32">
        <f t="shared" si="138"/>
        <v>0</v>
      </c>
      <c r="HM125" s="32">
        <f t="shared" si="138"/>
        <v>0</v>
      </c>
      <c r="HN125" s="32">
        <f t="shared" si="138"/>
        <v>0</v>
      </c>
      <c r="HO125" s="32">
        <f t="shared" si="138"/>
        <v>0</v>
      </c>
      <c r="HP125" s="32">
        <f t="shared" si="138"/>
        <v>46922058.899999999</v>
      </c>
      <c r="HQ125" s="32">
        <f t="shared" si="138"/>
        <v>46922058.899999999</v>
      </c>
      <c r="HR125" s="32"/>
      <c r="HS125" s="32">
        <f t="shared" si="138"/>
        <v>0</v>
      </c>
      <c r="HT125" s="32">
        <f t="shared" si="138"/>
        <v>0</v>
      </c>
      <c r="HU125" s="32">
        <f t="shared" si="138"/>
        <v>0</v>
      </c>
      <c r="HV125" s="32">
        <f t="shared" si="138"/>
        <v>0</v>
      </c>
      <c r="HW125" s="32">
        <f t="shared" si="138"/>
        <v>0</v>
      </c>
      <c r="HX125" s="32">
        <f t="shared" si="138"/>
        <v>0</v>
      </c>
      <c r="HY125" s="32">
        <f t="shared" si="138"/>
        <v>0</v>
      </c>
      <c r="HZ125" s="32">
        <f t="shared" si="138"/>
        <v>0</v>
      </c>
      <c r="IA125" s="32">
        <f t="shared" si="138"/>
        <v>0</v>
      </c>
      <c r="IB125" s="32">
        <f t="shared" si="138"/>
        <v>0</v>
      </c>
      <c r="IC125" s="32">
        <f t="shared" si="138"/>
        <v>0</v>
      </c>
      <c r="ID125" s="32">
        <f t="shared" si="138"/>
        <v>0</v>
      </c>
      <c r="IE125" s="32">
        <f t="shared" si="138"/>
        <v>0</v>
      </c>
      <c r="IF125" s="32">
        <f t="shared" si="138"/>
        <v>0</v>
      </c>
      <c r="IG125" s="32">
        <f t="shared" si="138"/>
        <v>0</v>
      </c>
      <c r="IH125" s="32">
        <f t="shared" si="138"/>
        <v>0</v>
      </c>
      <c r="II125" s="32">
        <f t="shared" si="138"/>
        <v>0</v>
      </c>
      <c r="IJ125" s="32">
        <f t="shared" si="138"/>
        <v>0</v>
      </c>
      <c r="IK125" s="32">
        <f t="shared" si="138"/>
        <v>0</v>
      </c>
      <c r="IL125" s="32">
        <f t="shared" si="138"/>
        <v>0</v>
      </c>
      <c r="IM125" s="32">
        <f t="shared" si="138"/>
        <v>0</v>
      </c>
      <c r="IN125" s="32">
        <f t="shared" si="138"/>
        <v>0</v>
      </c>
      <c r="IO125" s="32">
        <f t="shared" si="138"/>
        <v>0</v>
      </c>
      <c r="IP125" s="32">
        <f t="shared" si="138"/>
        <v>0</v>
      </c>
      <c r="IQ125" s="32">
        <f t="shared" si="138"/>
        <v>0</v>
      </c>
      <c r="IR125" s="32">
        <f t="shared" si="138"/>
        <v>0</v>
      </c>
      <c r="IS125" s="32">
        <f t="shared" si="138"/>
        <v>0</v>
      </c>
      <c r="IT125" s="32">
        <f t="shared" si="138"/>
        <v>0</v>
      </c>
      <c r="IU125" s="32">
        <f t="shared" si="138"/>
        <v>0</v>
      </c>
      <c r="IV125" s="32">
        <f t="shared" si="138"/>
        <v>0</v>
      </c>
      <c r="IW125" s="32">
        <f t="shared" si="138"/>
        <v>17918.7</v>
      </c>
      <c r="IX125" s="32">
        <f t="shared" si="138"/>
        <v>0</v>
      </c>
      <c r="IY125" s="32">
        <f t="shared" si="138"/>
        <v>0</v>
      </c>
      <c r="IZ125" s="32">
        <f t="shared" ref="IZ125:JR125" si="139">SUM(IZ126:IZ133)</f>
        <v>0</v>
      </c>
      <c r="JA125" s="32">
        <f t="shared" si="139"/>
        <v>0</v>
      </c>
      <c r="JB125" s="32">
        <f t="shared" si="139"/>
        <v>0</v>
      </c>
      <c r="JC125" s="32">
        <f t="shared" si="139"/>
        <v>0</v>
      </c>
      <c r="JD125" s="32">
        <f t="shared" si="139"/>
        <v>0</v>
      </c>
      <c r="JE125" s="32">
        <f t="shared" si="139"/>
        <v>5006804</v>
      </c>
      <c r="JF125" s="32">
        <f t="shared" si="139"/>
        <v>0</v>
      </c>
      <c r="JG125" s="32">
        <f t="shared" si="139"/>
        <v>0</v>
      </c>
      <c r="JH125" s="32">
        <f t="shared" si="139"/>
        <v>41885500</v>
      </c>
      <c r="JI125" s="32">
        <f t="shared" si="139"/>
        <v>0</v>
      </c>
      <c r="JJ125" s="32">
        <f t="shared" si="139"/>
        <v>0</v>
      </c>
      <c r="JK125" s="32">
        <f t="shared" si="139"/>
        <v>0</v>
      </c>
      <c r="JL125" s="32">
        <f t="shared" si="139"/>
        <v>11836.2</v>
      </c>
      <c r="JM125" s="32">
        <f t="shared" si="139"/>
        <v>0</v>
      </c>
      <c r="JN125" s="32">
        <f t="shared" si="139"/>
        <v>0</v>
      </c>
      <c r="JO125" s="32">
        <f t="shared" si="139"/>
        <v>0</v>
      </c>
      <c r="JP125" s="32">
        <f t="shared" si="139"/>
        <v>0</v>
      </c>
      <c r="JQ125" s="32">
        <f t="shared" si="139"/>
        <v>0</v>
      </c>
      <c r="JR125" s="32">
        <f t="shared" si="139"/>
        <v>0</v>
      </c>
    </row>
    <row r="126" spans="1:278" ht="25.5">
      <c r="A126" s="59"/>
      <c r="B126" s="59" t="str">
        <f>'2021-2022 mjcc'!E135</f>
        <v xml:space="preserve"> 12001</v>
      </c>
      <c r="C126" s="20" t="str">
        <f>'2021-2022 mjcc'!F135</f>
        <v xml:space="preserve"> Ծերության՝ հաշմանդամության՝ կերակրողին կորցնելու դեպքում նպաստներ</v>
      </c>
      <c r="D126" s="28">
        <f>'2021-2022 mjcc'!H135</f>
        <v>21039578.760000002</v>
      </c>
      <c r="E126" s="20">
        <f t="shared" si="133"/>
        <v>21039578.800000001</v>
      </c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45">
        <v>21039578.800000001</v>
      </c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6">
        <f>'2021-2022 mjcc'!J135</f>
        <v>23758014</v>
      </c>
      <c r="BH126" s="16">
        <f t="shared" ref="BH126:BH133" si="140">SUM(BI126:DI126)</f>
        <v>23758014</v>
      </c>
      <c r="BI126" s="17"/>
      <c r="BJ126" s="17"/>
      <c r="BK126" s="17"/>
      <c r="BL126" s="17"/>
      <c r="BM126" s="17"/>
      <c r="BN126" s="17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45">
        <v>23758014</v>
      </c>
      <c r="CZ126" s="17"/>
      <c r="DA126" s="17"/>
      <c r="DB126" s="17"/>
      <c r="DC126" s="17"/>
      <c r="DD126" s="17"/>
      <c r="DE126" s="17"/>
      <c r="DF126" s="17"/>
      <c r="DG126" s="17"/>
      <c r="DH126" s="17"/>
      <c r="DI126" s="17"/>
      <c r="DJ126" s="16">
        <f>'2021-2022 mjcc'!K135</f>
        <v>32383494</v>
      </c>
      <c r="DK126" s="16">
        <f t="shared" ref="DK126:DK133" si="141">SUM(DL126:FL126)</f>
        <v>32383494</v>
      </c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  <c r="DV126" s="17"/>
      <c r="DW126" s="17"/>
      <c r="DX126" s="17"/>
      <c r="DY126" s="17"/>
      <c r="DZ126" s="17"/>
      <c r="EA126" s="17"/>
      <c r="EB126" s="17"/>
      <c r="EC126" s="17"/>
      <c r="ED126" s="17"/>
      <c r="EE126" s="17"/>
      <c r="EF126" s="17"/>
      <c r="EG126" s="17"/>
      <c r="EH126" s="17"/>
      <c r="EI126" s="17"/>
      <c r="EJ126" s="17"/>
      <c r="EK126" s="17"/>
      <c r="EL126" s="17"/>
      <c r="EM126" s="17"/>
      <c r="EN126" s="17"/>
      <c r="EO126" s="17"/>
      <c r="EP126" s="17"/>
      <c r="EQ126" s="17"/>
      <c r="ER126" s="17"/>
      <c r="ES126" s="17"/>
      <c r="ET126" s="17"/>
      <c r="EU126" s="17"/>
      <c r="EV126" s="17"/>
      <c r="EW126" s="17"/>
      <c r="EX126" s="17"/>
      <c r="EY126" s="17"/>
      <c r="EZ126" s="17"/>
      <c r="FA126" s="17"/>
      <c r="FB126" s="352">
        <f>+'2021-2022 mjcc'!K135</f>
        <v>32383494</v>
      </c>
      <c r="FC126" s="17"/>
      <c r="FD126" s="17"/>
      <c r="FE126" s="17"/>
      <c r="FF126" s="17"/>
      <c r="FG126" s="17"/>
      <c r="FH126" s="17"/>
      <c r="FI126" s="17"/>
      <c r="FJ126" s="17"/>
      <c r="FK126" s="17"/>
      <c r="FL126" s="17"/>
      <c r="FM126" s="16">
        <f>'2021-2022 mjcc'!L135</f>
        <v>36822770</v>
      </c>
      <c r="FN126" s="16">
        <f>SUM(FO126:HO126)</f>
        <v>36822770</v>
      </c>
      <c r="FO126" s="17"/>
      <c r="FP126" s="17"/>
      <c r="FQ126" s="17"/>
      <c r="FR126" s="17"/>
      <c r="FS126" s="17"/>
      <c r="FT126" s="17"/>
      <c r="FU126" s="17"/>
      <c r="FV126" s="17"/>
      <c r="FW126" s="17"/>
      <c r="FX126" s="17"/>
      <c r="FY126" s="17"/>
      <c r="FZ126" s="17"/>
      <c r="GA126" s="17"/>
      <c r="GB126" s="17"/>
      <c r="GC126" s="17"/>
      <c r="GD126" s="17"/>
      <c r="GE126" s="17"/>
      <c r="GF126" s="17"/>
      <c r="GG126" s="17"/>
      <c r="GH126" s="17"/>
      <c r="GI126" s="17"/>
      <c r="GJ126" s="17"/>
      <c r="GK126" s="17"/>
      <c r="GL126" s="17"/>
      <c r="GM126" s="17"/>
      <c r="GN126" s="17"/>
      <c r="GO126" s="17"/>
      <c r="GP126" s="17"/>
      <c r="GQ126" s="17"/>
      <c r="GR126" s="17"/>
      <c r="GS126" s="17"/>
      <c r="GT126" s="17"/>
      <c r="GU126" s="17"/>
      <c r="GV126" s="17"/>
      <c r="GW126" s="17"/>
      <c r="GX126" s="17"/>
      <c r="GY126" s="17"/>
      <c r="GZ126" s="17"/>
      <c r="HA126" s="17"/>
      <c r="HB126" s="17"/>
      <c r="HC126" s="17"/>
      <c r="HD126" s="17"/>
      <c r="HE126" s="351">
        <f>+'2021-2022 mjcc'!L135</f>
        <v>36822770</v>
      </c>
      <c r="HF126" s="17"/>
      <c r="HG126" s="17"/>
      <c r="HH126" s="17"/>
      <c r="HI126" s="17"/>
      <c r="HJ126" s="17"/>
      <c r="HK126" s="17"/>
      <c r="HL126" s="17"/>
      <c r="HM126" s="17"/>
      <c r="HN126" s="17"/>
      <c r="HO126" s="17"/>
      <c r="HP126" s="16">
        <f>'2021-2022 mjcc'!M135</f>
        <v>41443500</v>
      </c>
      <c r="HQ126" s="16">
        <f t="shared" si="85"/>
        <v>41443500</v>
      </c>
      <c r="HR126" s="17"/>
      <c r="HS126" s="17"/>
      <c r="HT126" s="17"/>
      <c r="HU126" s="17"/>
      <c r="HV126" s="17"/>
      <c r="HW126" s="17"/>
      <c r="HX126" s="17"/>
      <c r="HY126" s="17"/>
      <c r="HZ126" s="17"/>
      <c r="IA126" s="17"/>
      <c r="IB126" s="17"/>
      <c r="IC126" s="17"/>
      <c r="ID126" s="17"/>
      <c r="IE126" s="17"/>
      <c r="IF126" s="17"/>
      <c r="IG126" s="17"/>
      <c r="IH126" s="17"/>
      <c r="II126" s="17"/>
      <c r="IJ126" s="17"/>
      <c r="IK126" s="17"/>
      <c r="IL126" s="17"/>
      <c r="IM126" s="17"/>
      <c r="IN126" s="17"/>
      <c r="IO126" s="17"/>
      <c r="IP126" s="17"/>
      <c r="IQ126" s="17"/>
      <c r="IR126" s="17"/>
      <c r="IS126" s="17"/>
      <c r="IT126" s="17"/>
      <c r="IU126" s="17"/>
      <c r="IV126" s="17"/>
      <c r="IW126" s="17"/>
      <c r="IX126" s="17"/>
      <c r="IY126" s="17"/>
      <c r="IZ126" s="17"/>
      <c r="JA126" s="17"/>
      <c r="JB126" s="17"/>
      <c r="JC126" s="17"/>
      <c r="JD126" s="17"/>
      <c r="JE126" s="17"/>
      <c r="JF126" s="17"/>
      <c r="JG126" s="17"/>
      <c r="JH126" s="351">
        <f>'2021-2022 mjcc'!M135</f>
        <v>41443500</v>
      </c>
      <c r="JI126" s="17"/>
      <c r="JJ126" s="17"/>
      <c r="JK126" s="17"/>
      <c r="JL126" s="17"/>
      <c r="JM126" s="17"/>
      <c r="JN126" s="17"/>
      <c r="JO126" s="17"/>
      <c r="JP126" s="17"/>
      <c r="JQ126" s="17"/>
      <c r="JR126" s="17"/>
    </row>
    <row r="127" spans="1:278" ht="38.25">
      <c r="A127" s="59"/>
      <c r="B127" s="59" t="str">
        <f>'2021-2022 mjcc'!E136</f>
        <v xml:space="preserve"> 12002</v>
      </c>
      <c r="C127" s="20" t="str">
        <f>'2021-2022 mjcc'!F136</f>
        <v xml:space="preserve"> Կենսաթոշակառուի՝ ծերության՝ հաշմանդամության՝ կերակրողին կորցնելու դեպքում նպաստառուի մահվան դեպքում տրվող թաղման նպաստ</v>
      </c>
      <c r="D127" s="28">
        <f>'2021-2022 mjcc'!H136</f>
        <v>4482850.79</v>
      </c>
      <c r="E127" s="20">
        <f t="shared" si="133"/>
        <v>4482850.8</v>
      </c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45">
        <v>4482850.8</v>
      </c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6">
        <f>'2021-2022 mjcc'!J136</f>
        <v>4402000</v>
      </c>
      <c r="BH127" s="16">
        <f t="shared" si="140"/>
        <v>4402000</v>
      </c>
      <c r="BI127" s="17"/>
      <c r="BJ127" s="17"/>
      <c r="BK127" s="17"/>
      <c r="BL127" s="17"/>
      <c r="BM127" s="17"/>
      <c r="BN127" s="17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45">
        <v>4402000</v>
      </c>
      <c r="CW127" s="17"/>
      <c r="CX127" s="17"/>
      <c r="CY127" s="17"/>
      <c r="CZ127" s="17"/>
      <c r="DA127" s="17"/>
      <c r="DB127" s="17"/>
      <c r="DC127" s="17"/>
      <c r="DD127" s="17"/>
      <c r="DE127" s="17"/>
      <c r="DF127" s="17"/>
      <c r="DG127" s="17"/>
      <c r="DH127" s="17"/>
      <c r="DI127" s="17"/>
      <c r="DJ127" s="16">
        <f>'2021-2022 mjcc'!K136</f>
        <v>4456804</v>
      </c>
      <c r="DK127" s="16">
        <f>SUM(DL127:FL127)</f>
        <v>4456804</v>
      </c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  <c r="DV127" s="17"/>
      <c r="DW127" s="17"/>
      <c r="DX127" s="17"/>
      <c r="DY127" s="17"/>
      <c r="DZ127" s="17"/>
      <c r="EA127" s="17"/>
      <c r="EB127" s="17"/>
      <c r="EC127" s="17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17"/>
      <c r="ER127" s="17"/>
      <c r="ES127" s="17"/>
      <c r="ET127" s="17"/>
      <c r="EU127" s="17"/>
      <c r="EV127" s="17"/>
      <c r="EW127" s="17"/>
      <c r="EX127" s="17"/>
      <c r="EY127" s="45">
        <v>4456804</v>
      </c>
      <c r="EZ127" s="17"/>
      <c r="FA127" s="17"/>
      <c r="FB127" s="17"/>
      <c r="FC127" s="17"/>
      <c r="FD127" s="17"/>
      <c r="FE127" s="17"/>
      <c r="FF127" s="17"/>
      <c r="FG127" s="17"/>
      <c r="FH127" s="17"/>
      <c r="FI127" s="17"/>
      <c r="FJ127" s="17"/>
      <c r="FK127" s="17"/>
      <c r="FL127" s="17"/>
      <c r="FM127" s="16">
        <f>'2021-2022 mjcc'!L136</f>
        <v>4456804</v>
      </c>
      <c r="FN127" s="16">
        <f t="shared" ref="FN127:FN133" si="142">SUM(FO127:HO127)</f>
        <v>4456804</v>
      </c>
      <c r="FO127" s="17"/>
      <c r="FP127" s="17"/>
      <c r="FQ127" s="17"/>
      <c r="FR127" s="17"/>
      <c r="FS127" s="17"/>
      <c r="FT127" s="17"/>
      <c r="FU127" s="17"/>
      <c r="FV127" s="17"/>
      <c r="FW127" s="17"/>
      <c r="FX127" s="17"/>
      <c r="FY127" s="17"/>
      <c r="FZ127" s="17"/>
      <c r="GA127" s="17"/>
      <c r="GB127" s="17"/>
      <c r="GC127" s="17"/>
      <c r="GD127" s="17"/>
      <c r="GE127" s="17"/>
      <c r="GF127" s="17"/>
      <c r="GG127" s="17"/>
      <c r="GH127" s="17"/>
      <c r="GI127" s="17"/>
      <c r="GJ127" s="17"/>
      <c r="GK127" s="17"/>
      <c r="GL127" s="17"/>
      <c r="GM127" s="17"/>
      <c r="GN127" s="17"/>
      <c r="GO127" s="17"/>
      <c r="GP127" s="17"/>
      <c r="GQ127" s="17"/>
      <c r="GR127" s="17"/>
      <c r="GS127" s="17"/>
      <c r="GT127" s="17"/>
      <c r="GU127" s="17"/>
      <c r="GV127" s="17"/>
      <c r="GW127" s="17"/>
      <c r="GX127" s="17"/>
      <c r="GY127" s="17"/>
      <c r="GZ127" s="17"/>
      <c r="HA127" s="17"/>
      <c r="HB127" s="45">
        <v>4456804</v>
      </c>
      <c r="HC127" s="17"/>
      <c r="HD127" s="17"/>
      <c r="HE127" s="17"/>
      <c r="HF127" s="17"/>
      <c r="HG127" s="17"/>
      <c r="HH127" s="17"/>
      <c r="HI127" s="17"/>
      <c r="HJ127" s="17"/>
      <c r="HK127" s="17"/>
      <c r="HL127" s="17"/>
      <c r="HM127" s="17"/>
      <c r="HN127" s="17"/>
      <c r="HO127" s="17"/>
      <c r="HP127" s="16">
        <f>'2021-2022 mjcc'!M136</f>
        <v>4456804</v>
      </c>
      <c r="HQ127" s="16">
        <f t="shared" si="85"/>
        <v>4456804</v>
      </c>
      <c r="HR127" s="17"/>
      <c r="HS127" s="17"/>
      <c r="HT127" s="17"/>
      <c r="HU127" s="17"/>
      <c r="HV127" s="17"/>
      <c r="HW127" s="17"/>
      <c r="HX127" s="17"/>
      <c r="HY127" s="17"/>
      <c r="HZ127" s="17"/>
      <c r="IA127" s="17"/>
      <c r="IB127" s="17"/>
      <c r="IC127" s="17"/>
      <c r="ID127" s="17"/>
      <c r="IE127" s="17"/>
      <c r="IF127" s="17"/>
      <c r="IG127" s="17"/>
      <c r="IH127" s="17"/>
      <c r="II127" s="17"/>
      <c r="IJ127" s="17"/>
      <c r="IK127" s="17"/>
      <c r="IL127" s="17"/>
      <c r="IM127" s="17"/>
      <c r="IN127" s="17"/>
      <c r="IO127" s="17"/>
      <c r="IP127" s="17"/>
      <c r="IQ127" s="17"/>
      <c r="IR127" s="17"/>
      <c r="IS127" s="17"/>
      <c r="IT127" s="17"/>
      <c r="IU127" s="17"/>
      <c r="IV127" s="17"/>
      <c r="IW127" s="17"/>
      <c r="IX127" s="17"/>
      <c r="IY127" s="17"/>
      <c r="IZ127" s="17"/>
      <c r="JA127" s="17"/>
      <c r="JB127" s="17"/>
      <c r="JC127" s="17"/>
      <c r="JD127" s="17"/>
      <c r="JE127" s="45">
        <v>4456804</v>
      </c>
      <c r="JF127" s="17"/>
      <c r="JG127" s="17"/>
      <c r="JH127" s="17"/>
      <c r="JI127" s="17"/>
      <c r="JJ127" s="17"/>
      <c r="JK127" s="17"/>
      <c r="JL127" s="17"/>
      <c r="JM127" s="17"/>
      <c r="JN127" s="17"/>
      <c r="JO127" s="17"/>
      <c r="JP127" s="17"/>
      <c r="JQ127" s="17"/>
      <c r="JR127" s="17"/>
    </row>
    <row r="128" spans="1:278" ht="25.5">
      <c r="A128" s="59"/>
      <c r="B128" s="59" t="str">
        <f>'2021-2022 mjcc'!E137</f>
        <v xml:space="preserve"> 12003</v>
      </c>
      <c r="C128" s="20" t="str">
        <f>'2021-2022 mjcc'!F137</f>
        <v xml:space="preserve"> ՀՀ քաղաքացիական գործերով վերաքննիչ դատարանի վճիռների համաձայն կերակրողը կորցրած անձանց կրած վնասի փոխհատուցում</v>
      </c>
      <c r="D128" s="28">
        <f>'2021-2022 mjcc'!H137</f>
        <v>7202.9</v>
      </c>
      <c r="E128" s="20">
        <f t="shared" si="133"/>
        <v>5402.2</v>
      </c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45">
        <v>5402.2</v>
      </c>
      <c r="BA128" s="45"/>
      <c r="BB128" s="17"/>
      <c r="BC128" s="17"/>
      <c r="BD128" s="17"/>
      <c r="BE128" s="17"/>
      <c r="BF128" s="17"/>
      <c r="BG128" s="16">
        <f>'2021-2022 mjcc'!J137</f>
        <v>7202.88</v>
      </c>
      <c r="BH128" s="16">
        <f t="shared" si="140"/>
        <v>8762.9</v>
      </c>
      <c r="BI128" s="17"/>
      <c r="BJ128" s="17"/>
      <c r="BK128" s="17"/>
      <c r="BL128" s="17"/>
      <c r="BM128" s="17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45">
        <v>8762.9</v>
      </c>
      <c r="DD128" s="45"/>
      <c r="DE128" s="17"/>
      <c r="DF128" s="17"/>
      <c r="DG128" s="17"/>
      <c r="DH128" s="17"/>
      <c r="DI128" s="17"/>
      <c r="DJ128" s="16">
        <f>'2021-2022 mjcc'!K137</f>
        <v>7202.9</v>
      </c>
      <c r="DK128" s="16">
        <f t="shared" si="141"/>
        <v>7202.9</v>
      </c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  <c r="DV128" s="17"/>
      <c r="DW128" s="17"/>
      <c r="DX128" s="17"/>
      <c r="DY128" s="17"/>
      <c r="DZ128" s="17"/>
      <c r="EA128" s="17"/>
      <c r="EB128" s="17"/>
      <c r="EC128" s="17"/>
      <c r="ED128" s="17"/>
      <c r="EE128" s="17"/>
      <c r="EF128" s="17"/>
      <c r="EG128" s="17"/>
      <c r="EH128" s="17"/>
      <c r="EI128" s="17"/>
      <c r="EJ128" s="17"/>
      <c r="EK128" s="17"/>
      <c r="EL128" s="17"/>
      <c r="EM128" s="17"/>
      <c r="EN128" s="17"/>
      <c r="EO128" s="17"/>
      <c r="EP128" s="17"/>
      <c r="EQ128" s="17"/>
      <c r="ER128" s="17"/>
      <c r="ES128" s="17"/>
      <c r="ET128" s="17"/>
      <c r="EU128" s="17"/>
      <c r="EV128" s="17"/>
      <c r="EW128" s="17"/>
      <c r="EX128" s="17"/>
      <c r="EY128" s="17"/>
      <c r="EZ128" s="17"/>
      <c r="FA128" s="17"/>
      <c r="FB128" s="17"/>
      <c r="FC128" s="17"/>
      <c r="FD128" s="17"/>
      <c r="FE128" s="17"/>
      <c r="FF128" s="45">
        <v>7202.9</v>
      </c>
      <c r="FG128" s="45"/>
      <c r="FH128" s="17"/>
      <c r="FI128" s="17"/>
      <c r="FJ128" s="17"/>
      <c r="FK128" s="17"/>
      <c r="FL128" s="17"/>
      <c r="FM128" s="16">
        <f>'2021-2022 mjcc'!L137</f>
        <v>7202.9</v>
      </c>
      <c r="FN128" s="16">
        <f t="shared" si="142"/>
        <v>7202.9</v>
      </c>
      <c r="FO128" s="17"/>
      <c r="FP128" s="17"/>
      <c r="FQ128" s="17"/>
      <c r="FR128" s="17"/>
      <c r="FS128" s="17"/>
      <c r="FT128" s="17"/>
      <c r="FU128" s="17"/>
      <c r="FV128" s="17"/>
      <c r="FW128" s="17"/>
      <c r="FX128" s="17"/>
      <c r="FY128" s="17"/>
      <c r="FZ128" s="17"/>
      <c r="GA128" s="17"/>
      <c r="GB128" s="17"/>
      <c r="GC128" s="17"/>
      <c r="GD128" s="17"/>
      <c r="GE128" s="17"/>
      <c r="GF128" s="17"/>
      <c r="GG128" s="17"/>
      <c r="GH128" s="17"/>
      <c r="GI128" s="17"/>
      <c r="GJ128" s="17"/>
      <c r="GK128" s="17"/>
      <c r="GL128" s="17"/>
      <c r="GM128" s="17"/>
      <c r="GN128" s="17"/>
      <c r="GO128" s="17"/>
      <c r="GP128" s="17"/>
      <c r="GQ128" s="17"/>
      <c r="GR128" s="17"/>
      <c r="GS128" s="17"/>
      <c r="GT128" s="17"/>
      <c r="GU128" s="17"/>
      <c r="GV128" s="17"/>
      <c r="GW128" s="17"/>
      <c r="GX128" s="17"/>
      <c r="GY128" s="17"/>
      <c r="GZ128" s="17"/>
      <c r="HA128" s="17"/>
      <c r="HB128" s="17"/>
      <c r="HC128" s="17"/>
      <c r="HD128" s="17"/>
      <c r="HE128" s="17"/>
      <c r="HF128" s="17"/>
      <c r="HG128" s="17"/>
      <c r="HH128" s="17"/>
      <c r="HI128" s="45">
        <v>7202.9</v>
      </c>
      <c r="HJ128" s="45"/>
      <c r="HK128" s="17"/>
      <c r="HL128" s="17"/>
      <c r="HM128" s="17"/>
      <c r="HN128" s="17"/>
      <c r="HO128" s="17"/>
      <c r="HP128" s="16">
        <f>'2021-2022 mjcc'!M137</f>
        <v>7202.9</v>
      </c>
      <c r="HQ128" s="16">
        <f t="shared" si="85"/>
        <v>7202.9</v>
      </c>
      <c r="HR128" s="17"/>
      <c r="HS128" s="17"/>
      <c r="HT128" s="17"/>
      <c r="HU128" s="17"/>
      <c r="HV128" s="17"/>
      <c r="HW128" s="17"/>
      <c r="HX128" s="17"/>
      <c r="HY128" s="17"/>
      <c r="HZ128" s="17"/>
      <c r="IA128" s="17"/>
      <c r="IB128" s="17"/>
      <c r="IC128" s="17"/>
      <c r="ID128" s="17"/>
      <c r="IE128" s="17"/>
      <c r="IF128" s="17"/>
      <c r="IG128" s="17"/>
      <c r="IH128" s="17"/>
      <c r="II128" s="17"/>
      <c r="IJ128" s="17"/>
      <c r="IK128" s="17"/>
      <c r="IL128" s="17"/>
      <c r="IM128" s="17"/>
      <c r="IN128" s="17"/>
      <c r="IO128" s="17"/>
      <c r="IP128" s="17"/>
      <c r="IQ128" s="17"/>
      <c r="IR128" s="17"/>
      <c r="IS128" s="17"/>
      <c r="IT128" s="17"/>
      <c r="IU128" s="17"/>
      <c r="IV128" s="17"/>
      <c r="IW128" s="17"/>
      <c r="IX128" s="17"/>
      <c r="IY128" s="17"/>
      <c r="IZ128" s="17"/>
      <c r="JA128" s="17"/>
      <c r="JB128" s="17"/>
      <c r="JC128" s="17"/>
      <c r="JD128" s="17"/>
      <c r="JE128" s="17"/>
      <c r="JF128" s="17"/>
      <c r="JG128" s="17"/>
      <c r="JH128" s="17"/>
      <c r="JI128" s="17"/>
      <c r="JJ128" s="17"/>
      <c r="JK128" s="17"/>
      <c r="JL128" s="45">
        <v>7202.9</v>
      </c>
      <c r="JM128" s="45"/>
      <c r="JN128" s="17"/>
      <c r="JO128" s="17"/>
      <c r="JP128" s="17"/>
      <c r="JQ128" s="17"/>
      <c r="JR128" s="17"/>
    </row>
    <row r="129" spans="1:278" ht="25.5">
      <c r="A129" s="59"/>
      <c r="B129" s="59" t="str">
        <f>'2021-2022 mjcc'!E138</f>
        <v xml:space="preserve"> 12004</v>
      </c>
      <c r="C129" s="20" t="str">
        <f>'2021-2022 mjcc'!F138</f>
        <v xml:space="preserve"> Աջակցություն հաշմանդամ դարձած զինծառայողներին և զոհվածների ընտանիքներին</v>
      </c>
      <c r="D129" s="28">
        <f>'2021-2022 mjcc'!H138</f>
        <v>79300</v>
      </c>
      <c r="E129" s="20">
        <f t="shared" si="133"/>
        <v>79300</v>
      </c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45">
        <v>79300</v>
      </c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6">
        <f>'2021-2022 mjcc'!J138</f>
        <v>420000</v>
      </c>
      <c r="BH129" s="16">
        <f t="shared" si="140"/>
        <v>420000</v>
      </c>
      <c r="BI129" s="17"/>
      <c r="BJ129" s="17"/>
      <c r="BK129" s="17"/>
      <c r="BL129" s="17"/>
      <c r="BM129" s="17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45">
        <v>420000</v>
      </c>
      <c r="CZ129" s="17"/>
      <c r="DA129" s="17"/>
      <c r="DB129" s="17"/>
      <c r="DC129" s="17"/>
      <c r="DD129" s="17"/>
      <c r="DE129" s="17"/>
      <c r="DF129" s="17"/>
      <c r="DG129" s="17"/>
      <c r="DH129" s="17"/>
      <c r="DI129" s="17"/>
      <c r="DJ129" s="16">
        <f>'2021-2022 mjcc'!K138</f>
        <v>420000</v>
      </c>
      <c r="DK129" s="16">
        <f t="shared" si="141"/>
        <v>420000</v>
      </c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  <c r="DV129" s="17"/>
      <c r="DW129" s="17"/>
      <c r="DX129" s="17"/>
      <c r="DY129" s="17"/>
      <c r="DZ129" s="17"/>
      <c r="EA129" s="17"/>
      <c r="EB129" s="17"/>
      <c r="EC129" s="17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17"/>
      <c r="ER129" s="17"/>
      <c r="ES129" s="17"/>
      <c r="ET129" s="17"/>
      <c r="EU129" s="17"/>
      <c r="EV129" s="17"/>
      <c r="EW129" s="17"/>
      <c r="EX129" s="17"/>
      <c r="EY129" s="17"/>
      <c r="EZ129" s="17"/>
      <c r="FA129" s="17"/>
      <c r="FB129" s="45">
        <v>420000</v>
      </c>
      <c r="FC129" s="17"/>
      <c r="FD129" s="17"/>
      <c r="FE129" s="17"/>
      <c r="FF129" s="17"/>
      <c r="FG129" s="17"/>
      <c r="FH129" s="17"/>
      <c r="FI129" s="17"/>
      <c r="FJ129" s="17"/>
      <c r="FK129" s="17"/>
      <c r="FL129" s="17"/>
      <c r="FM129" s="16">
        <f>'2021-2022 mjcc'!L138</f>
        <v>420000</v>
      </c>
      <c r="FN129" s="16">
        <f t="shared" si="142"/>
        <v>420000</v>
      </c>
      <c r="FO129" s="17"/>
      <c r="FP129" s="17"/>
      <c r="FQ129" s="17"/>
      <c r="FR129" s="17"/>
      <c r="FS129" s="17"/>
      <c r="FT129" s="17"/>
      <c r="FU129" s="17"/>
      <c r="FV129" s="17"/>
      <c r="FW129" s="17"/>
      <c r="FX129" s="17"/>
      <c r="FY129" s="17"/>
      <c r="FZ129" s="17"/>
      <c r="GA129" s="17"/>
      <c r="GB129" s="17"/>
      <c r="GC129" s="17"/>
      <c r="GD129" s="17"/>
      <c r="GE129" s="17"/>
      <c r="GF129" s="17"/>
      <c r="GG129" s="17"/>
      <c r="GH129" s="17"/>
      <c r="GI129" s="17"/>
      <c r="GJ129" s="17"/>
      <c r="GK129" s="17"/>
      <c r="GL129" s="17"/>
      <c r="GM129" s="17"/>
      <c r="GN129" s="17"/>
      <c r="GO129" s="17"/>
      <c r="GP129" s="17"/>
      <c r="GQ129" s="17"/>
      <c r="GR129" s="17"/>
      <c r="GS129" s="17"/>
      <c r="GT129" s="17"/>
      <c r="GU129" s="17"/>
      <c r="GV129" s="17"/>
      <c r="GW129" s="17"/>
      <c r="GX129" s="17"/>
      <c r="GY129" s="17"/>
      <c r="GZ129" s="17"/>
      <c r="HA129" s="17"/>
      <c r="HB129" s="17"/>
      <c r="HC129" s="17"/>
      <c r="HD129" s="17"/>
      <c r="HE129" s="45">
        <v>420000</v>
      </c>
      <c r="HF129" s="17"/>
      <c r="HG129" s="17"/>
      <c r="HH129" s="17"/>
      <c r="HI129" s="17"/>
      <c r="HJ129" s="17"/>
      <c r="HK129" s="17"/>
      <c r="HL129" s="17"/>
      <c r="HM129" s="17"/>
      <c r="HN129" s="17"/>
      <c r="HO129" s="17"/>
      <c r="HP129" s="16">
        <f>'2021-2022 mjcc'!M138</f>
        <v>420000</v>
      </c>
      <c r="HQ129" s="16">
        <f t="shared" ref="HQ129:HQ133" si="143">SUM(HR129:JR129)</f>
        <v>420000</v>
      </c>
      <c r="HR129" s="17"/>
      <c r="HS129" s="17"/>
      <c r="HT129" s="17"/>
      <c r="HU129" s="17"/>
      <c r="HV129" s="17"/>
      <c r="HW129" s="17"/>
      <c r="HX129" s="17"/>
      <c r="HY129" s="17"/>
      <c r="HZ129" s="17"/>
      <c r="IA129" s="17"/>
      <c r="IB129" s="17"/>
      <c r="IC129" s="17"/>
      <c r="ID129" s="17"/>
      <c r="IE129" s="17"/>
      <c r="IF129" s="17"/>
      <c r="IG129" s="17"/>
      <c r="IH129" s="17"/>
      <c r="II129" s="17"/>
      <c r="IJ129" s="17"/>
      <c r="IK129" s="17"/>
      <c r="IL129" s="17"/>
      <c r="IM129" s="17"/>
      <c r="IN129" s="17"/>
      <c r="IO129" s="17"/>
      <c r="IP129" s="17"/>
      <c r="IQ129" s="17"/>
      <c r="IR129" s="17"/>
      <c r="IS129" s="17"/>
      <c r="IT129" s="17"/>
      <c r="IU129" s="17"/>
      <c r="IV129" s="17"/>
      <c r="IW129" s="17"/>
      <c r="IX129" s="17"/>
      <c r="IY129" s="17"/>
      <c r="IZ129" s="17"/>
      <c r="JA129" s="17"/>
      <c r="JB129" s="17"/>
      <c r="JC129" s="17"/>
      <c r="JD129" s="17"/>
      <c r="JE129" s="17"/>
      <c r="JF129" s="17"/>
      <c r="JG129" s="17"/>
      <c r="JH129" s="45">
        <v>420000</v>
      </c>
      <c r="JI129" s="17"/>
      <c r="JJ129" s="17"/>
      <c r="JK129" s="17"/>
      <c r="JL129" s="17"/>
      <c r="JM129" s="17"/>
      <c r="JN129" s="17"/>
      <c r="JO129" s="17"/>
      <c r="JP129" s="17"/>
      <c r="JQ129" s="17"/>
      <c r="JR129" s="17"/>
    </row>
    <row r="130" spans="1:278">
      <c r="A130" s="59"/>
      <c r="B130" s="59" t="str">
        <f>'2021-2022 mjcc'!E139</f>
        <v xml:space="preserve"> 12005</v>
      </c>
      <c r="C130" s="20" t="str">
        <f>'2021-2022 mjcc'!F139</f>
        <v xml:space="preserve"> Աջակցություն զոհվածների ընտանիքներին</v>
      </c>
      <c r="D130" s="28">
        <f>'2021-2022 mjcc'!H139</f>
        <v>270900</v>
      </c>
      <c r="E130" s="20">
        <f t="shared" si="133"/>
        <v>270900</v>
      </c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45">
        <v>270900</v>
      </c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6">
        <f>'2021-2022 mjcc'!J139</f>
        <v>550000</v>
      </c>
      <c r="BH130" s="16">
        <f t="shared" si="140"/>
        <v>550000</v>
      </c>
      <c r="BI130" s="17"/>
      <c r="BJ130" s="17"/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45">
        <v>550000</v>
      </c>
      <c r="CW130" s="17"/>
      <c r="CX130" s="17"/>
      <c r="CY130" s="17"/>
      <c r="CZ130" s="17"/>
      <c r="DA130" s="17"/>
      <c r="DB130" s="17"/>
      <c r="DC130" s="17"/>
      <c r="DD130" s="17"/>
      <c r="DE130" s="17"/>
      <c r="DF130" s="17"/>
      <c r="DG130" s="17"/>
      <c r="DH130" s="17"/>
      <c r="DI130" s="17"/>
      <c r="DJ130" s="16">
        <f>'2021-2022 mjcc'!K139</f>
        <v>550000</v>
      </c>
      <c r="DK130" s="16">
        <f t="shared" si="141"/>
        <v>550000</v>
      </c>
      <c r="DL130" s="17"/>
      <c r="DM130" s="17"/>
      <c r="DN130" s="17"/>
      <c r="DO130" s="17"/>
      <c r="DP130" s="17"/>
      <c r="DQ130" s="17"/>
      <c r="DR130" s="17"/>
      <c r="DS130" s="17"/>
      <c r="DT130" s="17"/>
      <c r="DU130" s="17"/>
      <c r="DV130" s="17"/>
      <c r="DW130" s="17"/>
      <c r="DX130" s="17"/>
      <c r="DY130" s="17"/>
      <c r="DZ130" s="17"/>
      <c r="EA130" s="17"/>
      <c r="EB130" s="17"/>
      <c r="EC130" s="17"/>
      <c r="ED130" s="17"/>
      <c r="EE130" s="17"/>
      <c r="EF130" s="17"/>
      <c r="EG130" s="17"/>
      <c r="EH130" s="17"/>
      <c r="EI130" s="17"/>
      <c r="EJ130" s="17"/>
      <c r="EK130" s="17"/>
      <c r="EL130" s="17"/>
      <c r="EM130" s="17"/>
      <c r="EN130" s="17"/>
      <c r="EO130" s="17"/>
      <c r="EP130" s="17"/>
      <c r="EQ130" s="17"/>
      <c r="ER130" s="17"/>
      <c r="ES130" s="17"/>
      <c r="ET130" s="17"/>
      <c r="EU130" s="17"/>
      <c r="EV130" s="17"/>
      <c r="EW130" s="17"/>
      <c r="EX130" s="17"/>
      <c r="EY130" s="45">
        <v>550000</v>
      </c>
      <c r="EZ130" s="17"/>
      <c r="FA130" s="17"/>
      <c r="FB130" s="17"/>
      <c r="FC130" s="17"/>
      <c r="FD130" s="17"/>
      <c r="FE130" s="17"/>
      <c r="FF130" s="17"/>
      <c r="FG130" s="17"/>
      <c r="FH130" s="17"/>
      <c r="FI130" s="17"/>
      <c r="FJ130" s="17"/>
      <c r="FK130" s="17"/>
      <c r="FL130" s="17"/>
      <c r="FM130" s="16">
        <f>'2021-2022 mjcc'!L139</f>
        <v>550000</v>
      </c>
      <c r="FN130" s="16">
        <f t="shared" si="142"/>
        <v>550000</v>
      </c>
      <c r="FO130" s="17"/>
      <c r="FP130" s="17"/>
      <c r="FQ130" s="17"/>
      <c r="FR130" s="17"/>
      <c r="FS130" s="17"/>
      <c r="FT130" s="17"/>
      <c r="FU130" s="17"/>
      <c r="FV130" s="17"/>
      <c r="FW130" s="17"/>
      <c r="FX130" s="17"/>
      <c r="FY130" s="17"/>
      <c r="FZ130" s="17"/>
      <c r="GA130" s="17"/>
      <c r="GB130" s="17"/>
      <c r="GC130" s="17"/>
      <c r="GD130" s="17"/>
      <c r="GE130" s="17"/>
      <c r="GF130" s="17"/>
      <c r="GG130" s="17"/>
      <c r="GH130" s="17"/>
      <c r="GI130" s="17"/>
      <c r="GJ130" s="17"/>
      <c r="GK130" s="17"/>
      <c r="GL130" s="17"/>
      <c r="GM130" s="17"/>
      <c r="GN130" s="17"/>
      <c r="GO130" s="17"/>
      <c r="GP130" s="17"/>
      <c r="GQ130" s="17"/>
      <c r="GR130" s="17"/>
      <c r="GS130" s="17"/>
      <c r="GT130" s="17"/>
      <c r="GU130" s="17"/>
      <c r="GV130" s="17"/>
      <c r="GW130" s="17"/>
      <c r="GX130" s="17"/>
      <c r="GY130" s="17"/>
      <c r="GZ130" s="17"/>
      <c r="HA130" s="17"/>
      <c r="HB130" s="45">
        <v>550000</v>
      </c>
      <c r="HC130" s="17"/>
      <c r="HD130" s="17"/>
      <c r="HE130" s="17"/>
      <c r="HF130" s="17"/>
      <c r="HG130" s="17"/>
      <c r="HH130" s="17"/>
      <c r="HI130" s="17"/>
      <c r="HJ130" s="17"/>
      <c r="HK130" s="17"/>
      <c r="HL130" s="17"/>
      <c r="HM130" s="17"/>
      <c r="HN130" s="17"/>
      <c r="HO130" s="17"/>
      <c r="HP130" s="16">
        <f>'2021-2022 mjcc'!M139</f>
        <v>550000</v>
      </c>
      <c r="HQ130" s="16">
        <f t="shared" si="143"/>
        <v>550000</v>
      </c>
      <c r="HR130" s="17"/>
      <c r="HS130" s="17"/>
      <c r="HT130" s="17"/>
      <c r="HU130" s="17"/>
      <c r="HV130" s="17"/>
      <c r="HW130" s="17"/>
      <c r="HX130" s="17"/>
      <c r="HY130" s="17"/>
      <c r="HZ130" s="17"/>
      <c r="IA130" s="17"/>
      <c r="IB130" s="17"/>
      <c r="IC130" s="17"/>
      <c r="ID130" s="17"/>
      <c r="IE130" s="17"/>
      <c r="IF130" s="17"/>
      <c r="IG130" s="17"/>
      <c r="IH130" s="17"/>
      <c r="II130" s="17"/>
      <c r="IJ130" s="17"/>
      <c r="IK130" s="17"/>
      <c r="IL130" s="17"/>
      <c r="IM130" s="17"/>
      <c r="IN130" s="17"/>
      <c r="IO130" s="17"/>
      <c r="IP130" s="17"/>
      <c r="IQ130" s="17"/>
      <c r="IR130" s="17"/>
      <c r="IS130" s="17"/>
      <c r="IT130" s="17"/>
      <c r="IU130" s="17"/>
      <c r="IV130" s="17"/>
      <c r="IW130" s="17"/>
      <c r="IX130" s="17"/>
      <c r="IY130" s="17"/>
      <c r="IZ130" s="17"/>
      <c r="JA130" s="17"/>
      <c r="JB130" s="17"/>
      <c r="JC130" s="17"/>
      <c r="JD130" s="17"/>
      <c r="JE130" s="45">
        <v>550000</v>
      </c>
      <c r="JF130" s="17"/>
      <c r="JG130" s="17"/>
      <c r="JH130" s="17"/>
      <c r="JI130" s="17"/>
      <c r="JJ130" s="17"/>
      <c r="JK130" s="17"/>
      <c r="JL130" s="17"/>
      <c r="JM130" s="17"/>
      <c r="JN130" s="17"/>
      <c r="JO130" s="17"/>
      <c r="JP130" s="17"/>
      <c r="JQ130" s="17"/>
      <c r="JR130" s="17"/>
    </row>
    <row r="131" spans="1:278">
      <c r="A131" s="59"/>
      <c r="B131" s="59" t="str">
        <f>'2021-2022 mjcc'!E140</f>
        <v xml:space="preserve"> 12006</v>
      </c>
      <c r="C131" s="20" t="str">
        <f>'2021-2022 mjcc'!F140</f>
        <v xml:space="preserve"> Վնասի փոխհատուցում կերակրողը կորցրած անձանց</v>
      </c>
      <c r="D131" s="28">
        <f>'2021-2022 mjcc'!H140</f>
        <v>4633.3</v>
      </c>
      <c r="E131" s="20">
        <f t="shared" si="133"/>
        <v>3475</v>
      </c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45">
        <v>3475</v>
      </c>
      <c r="BA131" s="45"/>
      <c r="BB131" s="17"/>
      <c r="BC131" s="17"/>
      <c r="BD131" s="17"/>
      <c r="BE131" s="17"/>
      <c r="BF131" s="17"/>
      <c r="BG131" s="16">
        <f>'2021-2022 mjcc'!J140</f>
        <v>4633.3</v>
      </c>
      <c r="BH131" s="16">
        <f t="shared" si="140"/>
        <v>4945.8</v>
      </c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45">
        <v>4945.8</v>
      </c>
      <c r="DD131" s="45"/>
      <c r="DE131" s="17"/>
      <c r="DF131" s="17"/>
      <c r="DG131" s="17"/>
      <c r="DH131" s="17"/>
      <c r="DI131" s="17"/>
      <c r="DJ131" s="16">
        <f>'2021-2022 mjcc'!K140</f>
        <v>4633.3</v>
      </c>
      <c r="DK131" s="16">
        <f t="shared" si="141"/>
        <v>4633.3</v>
      </c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  <c r="DV131" s="17"/>
      <c r="DW131" s="17"/>
      <c r="DX131" s="17"/>
      <c r="DY131" s="17"/>
      <c r="DZ131" s="17"/>
      <c r="EA131" s="17"/>
      <c r="EB131" s="17"/>
      <c r="EC131" s="17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17"/>
      <c r="ER131" s="17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45">
        <v>4633.3</v>
      </c>
      <c r="FG131" s="45"/>
      <c r="FH131" s="17"/>
      <c r="FI131" s="17"/>
      <c r="FJ131" s="17"/>
      <c r="FK131" s="17"/>
      <c r="FL131" s="17"/>
      <c r="FM131" s="16">
        <f>'2021-2022 mjcc'!L140</f>
        <v>4633.3</v>
      </c>
      <c r="FN131" s="16">
        <f t="shared" si="142"/>
        <v>4633.3</v>
      </c>
      <c r="FO131" s="17"/>
      <c r="FP131" s="17"/>
      <c r="FQ131" s="17"/>
      <c r="FR131" s="17"/>
      <c r="FS131" s="17"/>
      <c r="FT131" s="17"/>
      <c r="FU131" s="17"/>
      <c r="FV131" s="17"/>
      <c r="FW131" s="17"/>
      <c r="FX131" s="17"/>
      <c r="FY131" s="17"/>
      <c r="FZ131" s="17"/>
      <c r="GA131" s="17"/>
      <c r="GB131" s="17"/>
      <c r="GC131" s="17"/>
      <c r="GD131" s="17"/>
      <c r="GE131" s="17"/>
      <c r="GF131" s="17"/>
      <c r="GG131" s="17"/>
      <c r="GH131" s="17"/>
      <c r="GI131" s="17"/>
      <c r="GJ131" s="17"/>
      <c r="GK131" s="17"/>
      <c r="GL131" s="17"/>
      <c r="GM131" s="17"/>
      <c r="GN131" s="17"/>
      <c r="GO131" s="17"/>
      <c r="GP131" s="17"/>
      <c r="GQ131" s="17"/>
      <c r="GR131" s="17"/>
      <c r="GS131" s="17"/>
      <c r="GT131" s="17"/>
      <c r="GU131" s="17"/>
      <c r="GV131" s="17"/>
      <c r="GW131" s="17"/>
      <c r="GX131" s="17"/>
      <c r="GY131" s="17"/>
      <c r="GZ131" s="17"/>
      <c r="HA131" s="17"/>
      <c r="HB131" s="17"/>
      <c r="HC131" s="17"/>
      <c r="HD131" s="17"/>
      <c r="HE131" s="17"/>
      <c r="HF131" s="17"/>
      <c r="HG131" s="17"/>
      <c r="HH131" s="17"/>
      <c r="HI131" s="45">
        <v>4633.3</v>
      </c>
      <c r="HJ131" s="45"/>
      <c r="HK131" s="17"/>
      <c r="HL131" s="17"/>
      <c r="HM131" s="17"/>
      <c r="HN131" s="17"/>
      <c r="HO131" s="17"/>
      <c r="HP131" s="16">
        <f>'2021-2022 mjcc'!M140</f>
        <v>4633.3</v>
      </c>
      <c r="HQ131" s="16">
        <f t="shared" si="143"/>
        <v>4633.3</v>
      </c>
      <c r="HR131" s="17"/>
      <c r="HS131" s="17"/>
      <c r="HT131" s="17"/>
      <c r="HU131" s="17"/>
      <c r="HV131" s="17"/>
      <c r="HW131" s="17"/>
      <c r="HX131" s="17"/>
      <c r="HY131" s="17"/>
      <c r="HZ131" s="17"/>
      <c r="IA131" s="17"/>
      <c r="IB131" s="17"/>
      <c r="IC131" s="17"/>
      <c r="ID131" s="17"/>
      <c r="IE131" s="17"/>
      <c r="IF131" s="17"/>
      <c r="IG131" s="17"/>
      <c r="IH131" s="17"/>
      <c r="II131" s="17"/>
      <c r="IJ131" s="17"/>
      <c r="IK131" s="17"/>
      <c r="IL131" s="17"/>
      <c r="IM131" s="17"/>
      <c r="IN131" s="17"/>
      <c r="IO131" s="17"/>
      <c r="IP131" s="17"/>
      <c r="IQ131" s="17"/>
      <c r="IR131" s="17"/>
      <c r="IS131" s="17"/>
      <c r="IT131" s="17"/>
      <c r="IU131" s="17"/>
      <c r="IV131" s="17"/>
      <c r="IW131" s="17"/>
      <c r="IX131" s="17"/>
      <c r="IY131" s="17"/>
      <c r="IZ131" s="17"/>
      <c r="JA131" s="17"/>
      <c r="JB131" s="17"/>
      <c r="JC131" s="17"/>
      <c r="JD131" s="17"/>
      <c r="JE131" s="17"/>
      <c r="JF131" s="17"/>
      <c r="JG131" s="17"/>
      <c r="JH131" s="17"/>
      <c r="JI131" s="17"/>
      <c r="JJ131" s="17"/>
      <c r="JK131" s="17"/>
      <c r="JL131" s="45">
        <v>4633.3</v>
      </c>
      <c r="JM131" s="45"/>
      <c r="JN131" s="17"/>
      <c r="JO131" s="17"/>
      <c r="JP131" s="17"/>
      <c r="JQ131" s="17"/>
      <c r="JR131" s="17"/>
    </row>
    <row r="132" spans="1:278" ht="38.25">
      <c r="A132" s="59"/>
      <c r="B132" s="59">
        <f>'2021-2022 mjcc'!E141</f>
        <v>12007</v>
      </c>
      <c r="C132" s="20" t="str">
        <f>'2021-2022 mjcc'!F141</f>
        <v xml:space="preserve"> ՀՀ ՊՆ՝ ՀՀ ԿԱ ԱԱԾ կրտսեր՝ միջին՝ ավագ և ՀՀ ԿԱ ՀՀ ոստիկանության միջին՝ ավագ՝ գլխավոր սպայական անձնակազմին սոցիալական աջակցություն </v>
      </c>
      <c r="D132" s="28">
        <f>'2021-2022 mjcc'!H141</f>
        <v>4877.4799999999996</v>
      </c>
      <c r="E132" s="20">
        <f t="shared" si="133"/>
        <v>4877.5</v>
      </c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45">
        <v>4877.5</v>
      </c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6">
        <f>'2021-2022 mjcc'!J141</f>
        <v>12655.6</v>
      </c>
      <c r="BH132" s="16">
        <f t="shared" si="140"/>
        <v>12655.6</v>
      </c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45">
        <v>12655.6</v>
      </c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6">
        <f>'2021-2022 mjcc'!K141</f>
        <v>15673.4</v>
      </c>
      <c r="DK132" s="16">
        <f t="shared" si="141"/>
        <v>15673.4</v>
      </c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7"/>
      <c r="DW132" s="17"/>
      <c r="DX132" s="17"/>
      <c r="DY132" s="17"/>
      <c r="DZ132" s="17"/>
      <c r="EA132" s="17"/>
      <c r="EB132" s="17"/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45">
        <v>15673.4</v>
      </c>
      <c r="ER132" s="17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17"/>
      <c r="FG132" s="17"/>
      <c r="FH132" s="17"/>
      <c r="FI132" s="17"/>
      <c r="FJ132" s="17"/>
      <c r="FK132" s="17"/>
      <c r="FL132" s="17"/>
      <c r="FM132" s="16">
        <f>'2021-2022 mjcc'!L141</f>
        <v>17918.7</v>
      </c>
      <c r="FN132" s="16">
        <f t="shared" si="142"/>
        <v>17918.7</v>
      </c>
      <c r="FO132" s="17"/>
      <c r="FP132" s="17"/>
      <c r="FQ132" s="17"/>
      <c r="FR132" s="17"/>
      <c r="FS132" s="17"/>
      <c r="FT132" s="17"/>
      <c r="FU132" s="17"/>
      <c r="FV132" s="17"/>
      <c r="FW132" s="17"/>
      <c r="FX132" s="17"/>
      <c r="FY132" s="17"/>
      <c r="FZ132" s="17"/>
      <c r="GA132" s="17"/>
      <c r="GB132" s="17"/>
      <c r="GC132" s="17"/>
      <c r="GD132" s="17"/>
      <c r="GE132" s="17"/>
      <c r="GF132" s="17"/>
      <c r="GG132" s="17"/>
      <c r="GH132" s="17"/>
      <c r="GI132" s="17"/>
      <c r="GJ132" s="17"/>
      <c r="GK132" s="17"/>
      <c r="GL132" s="17"/>
      <c r="GM132" s="17"/>
      <c r="GN132" s="17"/>
      <c r="GO132" s="17"/>
      <c r="GP132" s="17"/>
      <c r="GQ132" s="17"/>
      <c r="GR132" s="17"/>
      <c r="GS132" s="17"/>
      <c r="GT132" s="45">
        <v>17918.7</v>
      </c>
      <c r="GU132" s="17"/>
      <c r="GV132" s="17"/>
      <c r="GW132" s="17"/>
      <c r="GX132" s="17"/>
      <c r="GY132" s="17"/>
      <c r="GZ132" s="17"/>
      <c r="HA132" s="17"/>
      <c r="HB132" s="17"/>
      <c r="HC132" s="17"/>
      <c r="HD132" s="17"/>
      <c r="HE132" s="17"/>
      <c r="HF132" s="17"/>
      <c r="HG132" s="17"/>
      <c r="HH132" s="17"/>
      <c r="HI132" s="17"/>
      <c r="HJ132" s="17"/>
      <c r="HK132" s="17"/>
      <c r="HL132" s="17"/>
      <c r="HM132" s="17"/>
      <c r="HN132" s="17"/>
      <c r="HO132" s="17"/>
      <c r="HP132" s="16">
        <f>'2021-2022 mjcc'!M141</f>
        <v>17918.7</v>
      </c>
      <c r="HQ132" s="16">
        <f t="shared" si="143"/>
        <v>17918.7</v>
      </c>
      <c r="HR132" s="17"/>
      <c r="HS132" s="17"/>
      <c r="HT132" s="17"/>
      <c r="HU132" s="17"/>
      <c r="HV132" s="17"/>
      <c r="HW132" s="17"/>
      <c r="HX132" s="17"/>
      <c r="HY132" s="17"/>
      <c r="HZ132" s="17"/>
      <c r="IA132" s="17"/>
      <c r="IB132" s="17"/>
      <c r="IC132" s="17"/>
      <c r="ID132" s="17"/>
      <c r="IE132" s="17"/>
      <c r="IF132" s="17"/>
      <c r="IG132" s="17"/>
      <c r="IH132" s="17"/>
      <c r="II132" s="17"/>
      <c r="IJ132" s="17"/>
      <c r="IK132" s="17"/>
      <c r="IL132" s="17"/>
      <c r="IM132" s="17"/>
      <c r="IN132" s="17"/>
      <c r="IO132" s="17"/>
      <c r="IP132" s="17"/>
      <c r="IQ132" s="17"/>
      <c r="IR132" s="17"/>
      <c r="IS132" s="17"/>
      <c r="IT132" s="17"/>
      <c r="IU132" s="17"/>
      <c r="IV132" s="17"/>
      <c r="IW132" s="45">
        <v>17918.7</v>
      </c>
      <c r="IX132" s="17"/>
      <c r="IY132" s="17"/>
      <c r="IZ132" s="17"/>
      <c r="JA132" s="17"/>
      <c r="JB132" s="17"/>
      <c r="JC132" s="17"/>
      <c r="JD132" s="17"/>
      <c r="JE132" s="17"/>
      <c r="JF132" s="17"/>
      <c r="JG132" s="17"/>
      <c r="JH132" s="17"/>
      <c r="JI132" s="17"/>
      <c r="JJ132" s="17"/>
      <c r="JK132" s="17"/>
      <c r="JL132" s="17"/>
      <c r="JM132" s="17"/>
      <c r="JN132" s="17"/>
      <c r="JO132" s="17"/>
      <c r="JP132" s="17"/>
      <c r="JQ132" s="17"/>
      <c r="JR132" s="17"/>
    </row>
    <row r="133" spans="1:278" ht="38.25">
      <c r="A133" s="59"/>
      <c r="B133" s="59" t="str">
        <f>'2021-2022 mjcc'!E142</f>
        <v xml:space="preserve"> 12008</v>
      </c>
      <c r="C133" s="20" t="str">
        <f>'2021-2022 mjcc'!F142</f>
        <v xml:space="preserve"> ԱՊՀ տարածքում Հայրենական մեծ պատերազմի հաշմանդամների և մասնակիցների օդային տրանսպորտով մատուցվող ծառայությունների դիմաց փոխհատուցում</v>
      </c>
      <c r="D133" s="28">
        <f>'2021-2022 mjcc'!H142</f>
        <v>15012.25</v>
      </c>
      <c r="E133" s="20">
        <f t="shared" si="133"/>
        <v>10992.7</v>
      </c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>
        <v>10992.7</v>
      </c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6">
        <f>'2021-2022 mjcc'!J142</f>
        <v>22000</v>
      </c>
      <c r="BH133" s="16">
        <f t="shared" si="140"/>
        <v>22000</v>
      </c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>
        <v>22000</v>
      </c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6">
        <f>'2021-2022 mjcc'!K142</f>
        <v>22000</v>
      </c>
      <c r="DK133" s="16">
        <f t="shared" si="141"/>
        <v>22000</v>
      </c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  <c r="DV133" s="17"/>
      <c r="DW133" s="17"/>
      <c r="DX133" s="17"/>
      <c r="DY133" s="17"/>
      <c r="DZ133" s="17"/>
      <c r="EA133" s="17"/>
      <c r="EB133" s="17"/>
      <c r="EC133" s="17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17"/>
      <c r="ER133" s="17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>
        <v>22000</v>
      </c>
      <c r="FC133" s="17"/>
      <c r="FD133" s="17"/>
      <c r="FE133" s="17"/>
      <c r="FF133" s="17"/>
      <c r="FG133" s="17"/>
      <c r="FH133" s="17"/>
      <c r="FI133" s="17"/>
      <c r="FJ133" s="17"/>
      <c r="FK133" s="17"/>
      <c r="FL133" s="17"/>
      <c r="FM133" s="16">
        <f>'2021-2022 mjcc'!L142</f>
        <v>22000</v>
      </c>
      <c r="FN133" s="16">
        <f t="shared" si="142"/>
        <v>22000</v>
      </c>
      <c r="FO133" s="17"/>
      <c r="FP133" s="17"/>
      <c r="FQ133" s="17"/>
      <c r="FR133" s="17"/>
      <c r="FS133" s="17"/>
      <c r="FT133" s="17"/>
      <c r="FU133" s="17"/>
      <c r="FV133" s="17"/>
      <c r="FW133" s="17"/>
      <c r="FX133" s="17"/>
      <c r="FY133" s="17"/>
      <c r="FZ133" s="17"/>
      <c r="GA133" s="17"/>
      <c r="GB133" s="17"/>
      <c r="GC133" s="17"/>
      <c r="GD133" s="17"/>
      <c r="GE133" s="17"/>
      <c r="GF133" s="17"/>
      <c r="GG133" s="17"/>
      <c r="GH133" s="17"/>
      <c r="GI133" s="17"/>
      <c r="GJ133" s="17"/>
      <c r="GK133" s="17"/>
      <c r="GL133" s="17"/>
      <c r="GM133" s="17"/>
      <c r="GN133" s="17"/>
      <c r="GO133" s="17"/>
      <c r="GP133" s="17"/>
      <c r="GQ133" s="17"/>
      <c r="GR133" s="17"/>
      <c r="GS133" s="17"/>
      <c r="GT133" s="17"/>
      <c r="GU133" s="17"/>
      <c r="GV133" s="17"/>
      <c r="GW133" s="17"/>
      <c r="GX133" s="17"/>
      <c r="GY133" s="17"/>
      <c r="GZ133" s="17"/>
      <c r="HA133" s="17"/>
      <c r="HB133" s="17"/>
      <c r="HC133" s="17"/>
      <c r="HD133" s="17"/>
      <c r="HE133" s="17">
        <v>22000</v>
      </c>
      <c r="HF133" s="17"/>
      <c r="HG133" s="17"/>
      <c r="HH133" s="17"/>
      <c r="HI133" s="17"/>
      <c r="HJ133" s="17"/>
      <c r="HK133" s="17"/>
      <c r="HL133" s="17"/>
      <c r="HM133" s="17"/>
      <c r="HN133" s="17"/>
      <c r="HO133" s="17"/>
      <c r="HP133" s="16">
        <f>'2021-2022 mjcc'!M142</f>
        <v>22000</v>
      </c>
      <c r="HQ133" s="16">
        <f t="shared" si="143"/>
        <v>22000</v>
      </c>
      <c r="HR133" s="17"/>
      <c r="HS133" s="17"/>
      <c r="HT133" s="17"/>
      <c r="HU133" s="17"/>
      <c r="HV133" s="17"/>
      <c r="HW133" s="17"/>
      <c r="HX133" s="17"/>
      <c r="HY133" s="17"/>
      <c r="HZ133" s="17"/>
      <c r="IA133" s="17"/>
      <c r="IB133" s="17"/>
      <c r="IC133" s="17"/>
      <c r="ID133" s="17"/>
      <c r="IE133" s="17"/>
      <c r="IF133" s="17"/>
      <c r="IG133" s="17"/>
      <c r="IH133" s="17"/>
      <c r="II133" s="17"/>
      <c r="IJ133" s="17"/>
      <c r="IK133" s="17"/>
      <c r="IL133" s="17"/>
      <c r="IM133" s="17"/>
      <c r="IN133" s="17"/>
      <c r="IO133" s="17"/>
      <c r="IP133" s="17"/>
      <c r="IQ133" s="17"/>
      <c r="IR133" s="17"/>
      <c r="IS133" s="17"/>
      <c r="IT133" s="17"/>
      <c r="IU133" s="17"/>
      <c r="IV133" s="17"/>
      <c r="IW133" s="17"/>
      <c r="IX133" s="17"/>
      <c r="IY133" s="17"/>
      <c r="IZ133" s="17"/>
      <c r="JA133" s="17"/>
      <c r="JB133" s="17"/>
      <c r="JC133" s="17"/>
      <c r="JD133" s="17"/>
      <c r="JE133" s="17"/>
      <c r="JF133" s="17"/>
      <c r="JG133" s="17"/>
      <c r="JH133" s="17">
        <v>22000</v>
      </c>
      <c r="JI133" s="17"/>
      <c r="JJ133" s="17"/>
      <c r="JK133" s="17"/>
      <c r="JL133" s="17"/>
      <c r="JM133" s="17"/>
      <c r="JN133" s="17"/>
      <c r="JO133" s="17"/>
      <c r="JP133" s="17"/>
      <c r="JQ133" s="17"/>
      <c r="JR133" s="17"/>
    </row>
    <row r="134" spans="1:278" s="105" customFormat="1" ht="28.5">
      <c r="A134" s="103">
        <f>'2021-2022 mjcc'!D143</f>
        <v>1206</v>
      </c>
      <c r="B134" s="103"/>
      <c r="C134" s="32" t="str">
        <f>'2021-2022 mjcc'!F143</f>
        <v xml:space="preserve"> Սոցիալական պաշտպանության համակարգի բարեփոխումներ </v>
      </c>
      <c r="D134" s="32">
        <f>SUM(D135:D137)</f>
        <v>696685.94</v>
      </c>
      <c r="E134" s="32">
        <f t="shared" ref="E134:DG134" si="144">SUM(E135:E137)</f>
        <v>487975.3</v>
      </c>
      <c r="F134" s="32">
        <f t="shared" ref="F134:BF134" si="145">SUM(F135:F137)</f>
        <v>0</v>
      </c>
      <c r="G134" s="32">
        <f t="shared" si="145"/>
        <v>0</v>
      </c>
      <c r="H134" s="32">
        <f t="shared" si="145"/>
        <v>0</v>
      </c>
      <c r="I134" s="32">
        <f t="shared" si="145"/>
        <v>0</v>
      </c>
      <c r="J134" s="32">
        <f t="shared" si="145"/>
        <v>0</v>
      </c>
      <c r="K134" s="32">
        <f t="shared" si="145"/>
        <v>0</v>
      </c>
      <c r="L134" s="32">
        <f t="shared" si="145"/>
        <v>858</v>
      </c>
      <c r="M134" s="32">
        <f t="shared" si="145"/>
        <v>450</v>
      </c>
      <c r="N134" s="32">
        <f t="shared" si="145"/>
        <v>0</v>
      </c>
      <c r="O134" s="32">
        <f t="shared" si="145"/>
        <v>3024</v>
      </c>
      <c r="P134" s="32">
        <f t="shared" si="145"/>
        <v>4925.8</v>
      </c>
      <c r="Q134" s="32">
        <f t="shared" si="145"/>
        <v>720</v>
      </c>
      <c r="R134" s="32">
        <f t="shared" si="145"/>
        <v>10000</v>
      </c>
      <c r="S134" s="32">
        <f t="shared" si="145"/>
        <v>0</v>
      </c>
      <c r="T134" s="32">
        <f t="shared" si="145"/>
        <v>122390.6</v>
      </c>
      <c r="U134" s="32">
        <f t="shared" si="145"/>
        <v>0</v>
      </c>
      <c r="V134" s="32">
        <f t="shared" si="145"/>
        <v>0</v>
      </c>
      <c r="W134" s="32">
        <f t="shared" si="145"/>
        <v>0</v>
      </c>
      <c r="X134" s="32">
        <f t="shared" si="145"/>
        <v>0</v>
      </c>
      <c r="Y134" s="32">
        <f t="shared" si="145"/>
        <v>1536</v>
      </c>
      <c r="Z134" s="32">
        <f t="shared" si="145"/>
        <v>480</v>
      </c>
      <c r="AA134" s="32">
        <f t="shared" si="145"/>
        <v>1326</v>
      </c>
      <c r="AB134" s="32">
        <f t="shared" si="145"/>
        <v>0</v>
      </c>
      <c r="AC134" s="32">
        <f t="shared" si="145"/>
        <v>0</v>
      </c>
      <c r="AD134" s="32">
        <f t="shared" si="145"/>
        <v>0</v>
      </c>
      <c r="AE134" s="32">
        <f t="shared" si="145"/>
        <v>0</v>
      </c>
      <c r="AF134" s="32">
        <f t="shared" si="145"/>
        <v>0</v>
      </c>
      <c r="AG134" s="32">
        <f t="shared" si="145"/>
        <v>0</v>
      </c>
      <c r="AH134" s="32">
        <f t="shared" si="145"/>
        <v>0</v>
      </c>
      <c r="AI134" s="32">
        <f t="shared" si="145"/>
        <v>0</v>
      </c>
      <c r="AJ134" s="32">
        <f t="shared" si="145"/>
        <v>0</v>
      </c>
      <c r="AK134" s="32">
        <f t="shared" si="145"/>
        <v>0</v>
      </c>
      <c r="AL134" s="32">
        <f t="shared" si="145"/>
        <v>0</v>
      </c>
      <c r="AM134" s="32">
        <f t="shared" si="145"/>
        <v>0</v>
      </c>
      <c r="AN134" s="32">
        <f t="shared" si="145"/>
        <v>0</v>
      </c>
      <c r="AO134" s="32">
        <f t="shared" si="145"/>
        <v>0</v>
      </c>
      <c r="AP134" s="32">
        <f t="shared" si="145"/>
        <v>0</v>
      </c>
      <c r="AQ134" s="32">
        <f t="shared" si="145"/>
        <v>0</v>
      </c>
      <c r="AR134" s="32">
        <f t="shared" si="145"/>
        <v>0</v>
      </c>
      <c r="AS134" s="32">
        <f t="shared" si="145"/>
        <v>0</v>
      </c>
      <c r="AT134" s="32">
        <f t="shared" si="145"/>
        <v>0</v>
      </c>
      <c r="AU134" s="32">
        <f t="shared" si="145"/>
        <v>0</v>
      </c>
      <c r="AV134" s="32">
        <f t="shared" si="145"/>
        <v>0</v>
      </c>
      <c r="AW134" s="32">
        <f t="shared" si="145"/>
        <v>0</v>
      </c>
      <c r="AX134" s="32">
        <f t="shared" si="145"/>
        <v>0</v>
      </c>
      <c r="AY134" s="32">
        <f t="shared" si="145"/>
        <v>0</v>
      </c>
      <c r="AZ134" s="32">
        <f t="shared" si="145"/>
        <v>0</v>
      </c>
      <c r="BA134" s="32">
        <f t="shared" si="145"/>
        <v>43898.100000000006</v>
      </c>
      <c r="BB134" s="32">
        <f t="shared" si="145"/>
        <v>0</v>
      </c>
      <c r="BC134" s="32">
        <f t="shared" si="145"/>
        <v>239182.1</v>
      </c>
      <c r="BD134" s="32">
        <f t="shared" si="145"/>
        <v>57684.7</v>
      </c>
      <c r="BE134" s="32">
        <f t="shared" si="145"/>
        <v>1500</v>
      </c>
      <c r="BF134" s="32">
        <f t="shared" si="145"/>
        <v>0</v>
      </c>
      <c r="BG134" s="32">
        <f t="shared" si="144"/>
        <v>3779490.2193</v>
      </c>
      <c r="BH134" s="32">
        <f t="shared" si="144"/>
        <v>4877235.0999999996</v>
      </c>
      <c r="BI134" s="32">
        <f t="shared" si="144"/>
        <v>0</v>
      </c>
      <c r="BJ134" s="32">
        <f t="shared" si="144"/>
        <v>0</v>
      </c>
      <c r="BK134" s="32">
        <f t="shared" si="144"/>
        <v>0</v>
      </c>
      <c r="BL134" s="32">
        <f t="shared" si="144"/>
        <v>0</v>
      </c>
      <c r="BM134" s="32">
        <f t="shared" si="144"/>
        <v>0</v>
      </c>
      <c r="BN134" s="32">
        <f t="shared" si="144"/>
        <v>0</v>
      </c>
      <c r="BO134" s="32">
        <f t="shared" si="144"/>
        <v>858</v>
      </c>
      <c r="BP134" s="32">
        <f t="shared" si="144"/>
        <v>450</v>
      </c>
      <c r="BQ134" s="32">
        <f t="shared" si="144"/>
        <v>0</v>
      </c>
      <c r="BR134" s="32">
        <f t="shared" si="144"/>
        <v>3024</v>
      </c>
      <c r="BS134" s="32">
        <f t="shared" si="144"/>
        <v>4925.8</v>
      </c>
      <c r="BT134" s="32">
        <f t="shared" si="144"/>
        <v>720</v>
      </c>
      <c r="BU134" s="32">
        <f t="shared" ref="BU134:CO134" si="146">SUM(BU135:BU137)</f>
        <v>10000</v>
      </c>
      <c r="BV134" s="32">
        <f t="shared" si="146"/>
        <v>0</v>
      </c>
      <c r="BW134" s="32">
        <f t="shared" si="146"/>
        <v>122390.6</v>
      </c>
      <c r="BX134" s="32">
        <f t="shared" si="146"/>
        <v>0</v>
      </c>
      <c r="BY134" s="32">
        <f t="shared" si="146"/>
        <v>0</v>
      </c>
      <c r="BZ134" s="32">
        <f t="shared" si="146"/>
        <v>0</v>
      </c>
      <c r="CA134" s="32">
        <f t="shared" si="146"/>
        <v>0</v>
      </c>
      <c r="CB134" s="32">
        <f t="shared" si="146"/>
        <v>1536</v>
      </c>
      <c r="CC134" s="32">
        <f t="shared" si="146"/>
        <v>480</v>
      </c>
      <c r="CD134" s="32">
        <f t="shared" si="146"/>
        <v>1326</v>
      </c>
      <c r="CE134" s="32">
        <f t="shared" si="146"/>
        <v>0</v>
      </c>
      <c r="CF134" s="32">
        <f t="shared" si="146"/>
        <v>0</v>
      </c>
      <c r="CG134" s="32">
        <f t="shared" si="146"/>
        <v>0</v>
      </c>
      <c r="CH134" s="32">
        <f t="shared" si="146"/>
        <v>0</v>
      </c>
      <c r="CI134" s="32">
        <f t="shared" si="146"/>
        <v>0</v>
      </c>
      <c r="CJ134" s="32">
        <f t="shared" si="146"/>
        <v>0</v>
      </c>
      <c r="CK134" s="32">
        <f t="shared" si="146"/>
        <v>0</v>
      </c>
      <c r="CL134" s="32">
        <f t="shared" si="146"/>
        <v>0</v>
      </c>
      <c r="CM134" s="32">
        <f t="shared" si="146"/>
        <v>0</v>
      </c>
      <c r="CN134" s="32">
        <f t="shared" si="146"/>
        <v>0</v>
      </c>
      <c r="CO134" s="32">
        <f t="shared" si="146"/>
        <v>0</v>
      </c>
      <c r="CP134" s="32">
        <f t="shared" si="144"/>
        <v>0</v>
      </c>
      <c r="CQ134" s="32">
        <f t="shared" si="144"/>
        <v>0</v>
      </c>
      <c r="CR134" s="32">
        <f t="shared" si="144"/>
        <v>0</v>
      </c>
      <c r="CS134" s="32">
        <f t="shared" si="144"/>
        <v>0</v>
      </c>
      <c r="CT134" s="32">
        <f t="shared" si="144"/>
        <v>0</v>
      </c>
      <c r="CU134" s="32">
        <f t="shared" si="144"/>
        <v>0</v>
      </c>
      <c r="CV134" s="32">
        <f t="shared" si="144"/>
        <v>0</v>
      </c>
      <c r="CW134" s="32">
        <f t="shared" si="144"/>
        <v>0</v>
      </c>
      <c r="CX134" s="32">
        <f t="shared" si="144"/>
        <v>0</v>
      </c>
      <c r="CY134" s="32">
        <f t="shared" si="144"/>
        <v>0</v>
      </c>
      <c r="CZ134" s="32">
        <f t="shared" si="144"/>
        <v>0</v>
      </c>
      <c r="DA134" s="32">
        <f t="shared" si="144"/>
        <v>0</v>
      </c>
      <c r="DB134" s="32">
        <f t="shared" si="144"/>
        <v>0</v>
      </c>
      <c r="DC134" s="32">
        <f t="shared" si="144"/>
        <v>0</v>
      </c>
      <c r="DD134" s="32">
        <f t="shared" si="144"/>
        <v>915223.1</v>
      </c>
      <c r="DE134" s="32">
        <f t="shared" si="144"/>
        <v>0</v>
      </c>
      <c r="DF134" s="32">
        <f t="shared" si="144"/>
        <v>2298014.2000000002</v>
      </c>
      <c r="DG134" s="32">
        <f t="shared" si="144"/>
        <v>1516787.4</v>
      </c>
      <c r="DH134" s="32">
        <f t="shared" ref="DH134:GN134" si="147">SUM(DH135:DH137)</f>
        <v>1500</v>
      </c>
      <c r="DI134" s="32">
        <f t="shared" si="147"/>
        <v>0</v>
      </c>
      <c r="DJ134" s="32">
        <f t="shared" si="147"/>
        <v>2048078.9773482368</v>
      </c>
      <c r="DK134" s="32">
        <f t="shared" si="147"/>
        <v>2048078.9</v>
      </c>
      <c r="DL134" s="32">
        <f t="shared" si="147"/>
        <v>0</v>
      </c>
      <c r="DM134" s="32">
        <f t="shared" si="147"/>
        <v>0</v>
      </c>
      <c r="DN134" s="32">
        <f t="shared" si="147"/>
        <v>0</v>
      </c>
      <c r="DO134" s="32">
        <f t="shared" si="147"/>
        <v>0</v>
      </c>
      <c r="DP134" s="32">
        <f t="shared" si="147"/>
        <v>0</v>
      </c>
      <c r="DQ134" s="32">
        <f t="shared" si="147"/>
        <v>0</v>
      </c>
      <c r="DR134" s="32">
        <f t="shared" si="147"/>
        <v>0</v>
      </c>
      <c r="DS134" s="32">
        <f t="shared" si="147"/>
        <v>0</v>
      </c>
      <c r="DT134" s="32">
        <f t="shared" si="147"/>
        <v>0</v>
      </c>
      <c r="DU134" s="32">
        <f t="shared" si="147"/>
        <v>0</v>
      </c>
      <c r="DV134" s="32">
        <f t="shared" si="147"/>
        <v>0</v>
      </c>
      <c r="DW134" s="32">
        <f t="shared" si="147"/>
        <v>0</v>
      </c>
      <c r="DX134" s="32">
        <f t="shared" si="147"/>
        <v>0</v>
      </c>
      <c r="DY134" s="32">
        <f t="shared" si="147"/>
        <v>0</v>
      </c>
      <c r="DZ134" s="32">
        <f t="shared" si="147"/>
        <v>0</v>
      </c>
      <c r="EA134" s="32">
        <f t="shared" si="147"/>
        <v>0</v>
      </c>
      <c r="EB134" s="32">
        <f t="shared" si="147"/>
        <v>0</v>
      </c>
      <c r="EC134" s="32">
        <f t="shared" si="147"/>
        <v>0</v>
      </c>
      <c r="ED134" s="32">
        <f t="shared" si="147"/>
        <v>0</v>
      </c>
      <c r="EE134" s="32">
        <f t="shared" si="147"/>
        <v>0</v>
      </c>
      <c r="EF134" s="32">
        <f t="shared" si="147"/>
        <v>0</v>
      </c>
      <c r="EG134" s="32">
        <f t="shared" si="147"/>
        <v>0</v>
      </c>
      <c r="EH134" s="32">
        <f t="shared" si="147"/>
        <v>0</v>
      </c>
      <c r="EI134" s="32">
        <f t="shared" si="147"/>
        <v>0</v>
      </c>
      <c r="EJ134" s="32">
        <f t="shared" si="147"/>
        <v>0</v>
      </c>
      <c r="EK134" s="32">
        <f t="shared" si="147"/>
        <v>0</v>
      </c>
      <c r="EL134" s="32">
        <f t="shared" si="147"/>
        <v>0</v>
      </c>
      <c r="EM134" s="32">
        <f t="shared" si="147"/>
        <v>0</v>
      </c>
      <c r="EN134" s="32">
        <f t="shared" si="147"/>
        <v>0</v>
      </c>
      <c r="EO134" s="32">
        <f t="shared" si="147"/>
        <v>0</v>
      </c>
      <c r="EP134" s="32">
        <f t="shared" si="147"/>
        <v>0</v>
      </c>
      <c r="EQ134" s="32">
        <f t="shared" si="147"/>
        <v>0</v>
      </c>
      <c r="ER134" s="32">
        <f t="shared" si="147"/>
        <v>0</v>
      </c>
      <c r="ES134" s="32">
        <f t="shared" si="147"/>
        <v>0</v>
      </c>
      <c r="ET134" s="32">
        <f t="shared" si="147"/>
        <v>0</v>
      </c>
      <c r="EU134" s="32">
        <f t="shared" si="147"/>
        <v>0</v>
      </c>
      <c r="EV134" s="32">
        <f t="shared" si="147"/>
        <v>0</v>
      </c>
      <c r="EW134" s="32">
        <f t="shared" si="147"/>
        <v>0</v>
      </c>
      <c r="EX134" s="32">
        <f t="shared" si="147"/>
        <v>0</v>
      </c>
      <c r="EY134" s="32">
        <f t="shared" si="147"/>
        <v>0</v>
      </c>
      <c r="EZ134" s="32">
        <f t="shared" si="147"/>
        <v>0</v>
      </c>
      <c r="FA134" s="32">
        <f t="shared" si="147"/>
        <v>0</v>
      </c>
      <c r="FB134" s="32">
        <f t="shared" si="147"/>
        <v>0</v>
      </c>
      <c r="FC134" s="32">
        <f t="shared" si="147"/>
        <v>0</v>
      </c>
      <c r="FD134" s="32">
        <f t="shared" si="147"/>
        <v>0</v>
      </c>
      <c r="FE134" s="32">
        <f t="shared" si="147"/>
        <v>0</v>
      </c>
      <c r="FF134" s="32">
        <f t="shared" si="147"/>
        <v>0</v>
      </c>
      <c r="FG134" s="32">
        <f t="shared" si="147"/>
        <v>875294.6</v>
      </c>
      <c r="FH134" s="32">
        <f t="shared" si="147"/>
        <v>0</v>
      </c>
      <c r="FI134" s="32">
        <f t="shared" si="147"/>
        <v>580136.80000000005</v>
      </c>
      <c r="FJ134" s="32">
        <f t="shared" si="147"/>
        <v>591147.5</v>
      </c>
      <c r="FK134" s="32">
        <f t="shared" ref="FK134:FL134" si="148">SUM(FK135:FK137)</f>
        <v>1500</v>
      </c>
      <c r="FL134" s="32">
        <f t="shared" si="148"/>
        <v>0</v>
      </c>
      <c r="FM134" s="32">
        <f t="shared" si="147"/>
        <v>409615.79546964739</v>
      </c>
      <c r="FN134" s="32">
        <f t="shared" si="147"/>
        <v>409615.8</v>
      </c>
      <c r="FO134" s="32">
        <f t="shared" si="147"/>
        <v>0</v>
      </c>
      <c r="FP134" s="32">
        <f t="shared" si="147"/>
        <v>0</v>
      </c>
      <c r="FQ134" s="32">
        <f t="shared" si="147"/>
        <v>0</v>
      </c>
      <c r="FR134" s="32">
        <f t="shared" si="147"/>
        <v>0</v>
      </c>
      <c r="FS134" s="32">
        <f t="shared" si="147"/>
        <v>0</v>
      </c>
      <c r="FT134" s="32">
        <f t="shared" si="147"/>
        <v>0</v>
      </c>
      <c r="FU134" s="32">
        <f t="shared" si="147"/>
        <v>0</v>
      </c>
      <c r="FV134" s="32">
        <f t="shared" si="147"/>
        <v>0</v>
      </c>
      <c r="FW134" s="32">
        <f t="shared" si="147"/>
        <v>0</v>
      </c>
      <c r="FX134" s="32">
        <f t="shared" si="147"/>
        <v>0</v>
      </c>
      <c r="FY134" s="32">
        <f t="shared" si="147"/>
        <v>0</v>
      </c>
      <c r="FZ134" s="32">
        <f t="shared" si="147"/>
        <v>0</v>
      </c>
      <c r="GA134" s="32">
        <f t="shared" si="147"/>
        <v>0</v>
      </c>
      <c r="GB134" s="32">
        <f t="shared" si="147"/>
        <v>0</v>
      </c>
      <c r="GC134" s="32">
        <f t="shared" si="147"/>
        <v>0</v>
      </c>
      <c r="GD134" s="32">
        <f t="shared" si="147"/>
        <v>0</v>
      </c>
      <c r="GE134" s="32">
        <f t="shared" si="147"/>
        <v>0</v>
      </c>
      <c r="GF134" s="32">
        <f t="shared" si="147"/>
        <v>0</v>
      </c>
      <c r="GG134" s="32">
        <f t="shared" si="147"/>
        <v>0</v>
      </c>
      <c r="GH134" s="32">
        <f t="shared" si="147"/>
        <v>0</v>
      </c>
      <c r="GI134" s="32">
        <f t="shared" si="147"/>
        <v>0</v>
      </c>
      <c r="GJ134" s="32">
        <f t="shared" si="147"/>
        <v>0</v>
      </c>
      <c r="GK134" s="32">
        <f t="shared" si="147"/>
        <v>0</v>
      </c>
      <c r="GL134" s="32">
        <f t="shared" si="147"/>
        <v>0</v>
      </c>
      <c r="GM134" s="32">
        <f t="shared" si="147"/>
        <v>0</v>
      </c>
      <c r="GN134" s="32">
        <f t="shared" si="147"/>
        <v>0</v>
      </c>
      <c r="GO134" s="32">
        <f t="shared" ref="GO134:HO134" si="149">SUM(GO135:GO137)</f>
        <v>0</v>
      </c>
      <c r="GP134" s="32">
        <f t="shared" si="149"/>
        <v>0</v>
      </c>
      <c r="GQ134" s="32">
        <f t="shared" si="149"/>
        <v>0</v>
      </c>
      <c r="GR134" s="32">
        <f t="shared" si="149"/>
        <v>0</v>
      </c>
      <c r="GS134" s="32">
        <f t="shared" si="149"/>
        <v>0</v>
      </c>
      <c r="GT134" s="32">
        <f t="shared" si="149"/>
        <v>0</v>
      </c>
      <c r="GU134" s="32">
        <f t="shared" si="149"/>
        <v>0</v>
      </c>
      <c r="GV134" s="32">
        <f t="shared" si="149"/>
        <v>0</v>
      </c>
      <c r="GW134" s="32">
        <f t="shared" si="149"/>
        <v>0</v>
      </c>
      <c r="GX134" s="32">
        <f t="shared" si="149"/>
        <v>0</v>
      </c>
      <c r="GY134" s="32">
        <f t="shared" si="149"/>
        <v>0</v>
      </c>
      <c r="GZ134" s="32">
        <f t="shared" si="149"/>
        <v>0</v>
      </c>
      <c r="HA134" s="32">
        <f t="shared" si="149"/>
        <v>0</v>
      </c>
      <c r="HB134" s="32">
        <f t="shared" si="149"/>
        <v>0</v>
      </c>
      <c r="HC134" s="32">
        <f t="shared" si="149"/>
        <v>0</v>
      </c>
      <c r="HD134" s="32">
        <f t="shared" si="149"/>
        <v>0</v>
      </c>
      <c r="HE134" s="32">
        <f t="shared" si="149"/>
        <v>0</v>
      </c>
      <c r="HF134" s="32">
        <f t="shared" si="149"/>
        <v>0</v>
      </c>
      <c r="HG134" s="32">
        <f t="shared" si="149"/>
        <v>0</v>
      </c>
      <c r="HH134" s="32">
        <f t="shared" si="149"/>
        <v>0</v>
      </c>
      <c r="HI134" s="32">
        <f t="shared" si="149"/>
        <v>0</v>
      </c>
      <c r="HJ134" s="32">
        <f t="shared" si="149"/>
        <v>175058.9</v>
      </c>
      <c r="HK134" s="32">
        <f t="shared" si="149"/>
        <v>0</v>
      </c>
      <c r="HL134" s="32">
        <f t="shared" si="149"/>
        <v>116027.4</v>
      </c>
      <c r="HM134" s="32">
        <f t="shared" si="149"/>
        <v>117029.5</v>
      </c>
      <c r="HN134" s="32">
        <f t="shared" si="149"/>
        <v>1500</v>
      </c>
      <c r="HO134" s="32">
        <f t="shared" si="149"/>
        <v>0</v>
      </c>
      <c r="HP134" s="32">
        <f t="shared" ref="HP134:IZ134" si="150">SUM(HP135:HP137)</f>
        <v>273077.19697976497</v>
      </c>
      <c r="HQ134" s="32">
        <f t="shared" si="150"/>
        <v>156371.29999999999</v>
      </c>
      <c r="HR134" s="32">
        <f t="shared" si="150"/>
        <v>0</v>
      </c>
      <c r="HS134" s="32">
        <f t="shared" si="150"/>
        <v>0</v>
      </c>
      <c r="HT134" s="32">
        <f t="shared" si="150"/>
        <v>0</v>
      </c>
      <c r="HU134" s="32">
        <f t="shared" si="150"/>
        <v>0</v>
      </c>
      <c r="HV134" s="32">
        <f t="shared" si="150"/>
        <v>0</v>
      </c>
      <c r="HW134" s="32">
        <f t="shared" si="150"/>
        <v>0</v>
      </c>
      <c r="HX134" s="32">
        <f t="shared" si="150"/>
        <v>0</v>
      </c>
      <c r="HY134" s="32">
        <f t="shared" si="150"/>
        <v>0</v>
      </c>
      <c r="HZ134" s="32">
        <f t="shared" si="150"/>
        <v>0</v>
      </c>
      <c r="IA134" s="32">
        <f t="shared" si="150"/>
        <v>0</v>
      </c>
      <c r="IB134" s="32">
        <f t="shared" si="150"/>
        <v>0</v>
      </c>
      <c r="IC134" s="32">
        <f t="shared" si="150"/>
        <v>0</v>
      </c>
      <c r="ID134" s="32">
        <f t="shared" si="150"/>
        <v>0</v>
      </c>
      <c r="IE134" s="32">
        <f t="shared" si="150"/>
        <v>0</v>
      </c>
      <c r="IF134" s="32">
        <f t="shared" si="150"/>
        <v>0</v>
      </c>
      <c r="IG134" s="32">
        <f t="shared" si="150"/>
        <v>0</v>
      </c>
      <c r="IH134" s="32">
        <f t="shared" si="150"/>
        <v>0</v>
      </c>
      <c r="II134" s="32">
        <f t="shared" si="150"/>
        <v>0</v>
      </c>
      <c r="IJ134" s="32">
        <f t="shared" si="150"/>
        <v>0</v>
      </c>
      <c r="IK134" s="32">
        <f t="shared" si="150"/>
        <v>0</v>
      </c>
      <c r="IL134" s="32">
        <f t="shared" si="150"/>
        <v>0</v>
      </c>
      <c r="IM134" s="32">
        <f t="shared" si="150"/>
        <v>0</v>
      </c>
      <c r="IN134" s="32">
        <f t="shared" si="150"/>
        <v>0</v>
      </c>
      <c r="IO134" s="32">
        <f t="shared" si="150"/>
        <v>0</v>
      </c>
      <c r="IP134" s="32">
        <f t="shared" si="150"/>
        <v>0</v>
      </c>
      <c r="IQ134" s="32">
        <f t="shared" si="150"/>
        <v>0</v>
      </c>
      <c r="IR134" s="32">
        <f t="shared" si="150"/>
        <v>0</v>
      </c>
      <c r="IS134" s="32">
        <f t="shared" si="150"/>
        <v>0</v>
      </c>
      <c r="IT134" s="32">
        <f t="shared" si="150"/>
        <v>0</v>
      </c>
      <c r="IU134" s="32">
        <f t="shared" si="150"/>
        <v>0</v>
      </c>
      <c r="IV134" s="32">
        <f t="shared" si="150"/>
        <v>0</v>
      </c>
      <c r="IW134" s="32">
        <f t="shared" si="150"/>
        <v>0</v>
      </c>
      <c r="IX134" s="32">
        <f t="shared" si="150"/>
        <v>0</v>
      </c>
      <c r="IY134" s="32">
        <f t="shared" si="150"/>
        <v>0</v>
      </c>
      <c r="IZ134" s="32">
        <f t="shared" si="150"/>
        <v>0</v>
      </c>
      <c r="JA134" s="32">
        <f t="shared" ref="JA134:JR134" si="151">SUM(JA135:JA137)</f>
        <v>0</v>
      </c>
      <c r="JB134" s="32">
        <f t="shared" si="151"/>
        <v>0</v>
      </c>
      <c r="JC134" s="32">
        <f t="shared" si="151"/>
        <v>0</v>
      </c>
      <c r="JD134" s="32">
        <f t="shared" si="151"/>
        <v>0</v>
      </c>
      <c r="JE134" s="32">
        <f t="shared" si="151"/>
        <v>0</v>
      </c>
      <c r="JF134" s="32">
        <f t="shared" si="151"/>
        <v>0</v>
      </c>
      <c r="JG134" s="32">
        <f t="shared" si="151"/>
        <v>0</v>
      </c>
      <c r="JH134" s="32">
        <f t="shared" si="151"/>
        <v>0</v>
      </c>
      <c r="JI134" s="32">
        <f t="shared" si="151"/>
        <v>0</v>
      </c>
      <c r="JJ134" s="32">
        <f t="shared" si="151"/>
        <v>0</v>
      </c>
      <c r="JK134" s="32">
        <f t="shared" si="151"/>
        <v>0</v>
      </c>
      <c r="JL134" s="32">
        <f t="shared" si="151"/>
        <v>0</v>
      </c>
      <c r="JM134" s="32">
        <f t="shared" si="151"/>
        <v>0</v>
      </c>
      <c r="JN134" s="32">
        <f t="shared" si="151"/>
        <v>0</v>
      </c>
      <c r="JO134" s="32">
        <f t="shared" si="151"/>
        <v>77351.600000000006</v>
      </c>
      <c r="JP134" s="32">
        <f t="shared" si="151"/>
        <v>77519.7</v>
      </c>
      <c r="JQ134" s="32">
        <f t="shared" si="151"/>
        <v>1500</v>
      </c>
      <c r="JR134" s="32">
        <f t="shared" si="151"/>
        <v>0</v>
      </c>
    </row>
    <row r="135" spans="1:278" ht="25.5">
      <c r="A135" s="59"/>
      <c r="B135" s="59" t="str">
        <f>'2021-2022 mjcc'!E144</f>
        <v xml:space="preserve"> 11001</v>
      </c>
      <c r="C135" s="20" t="str">
        <f>'2021-2022 mjcc'!F144</f>
        <v xml:space="preserve"> Համաշխարհային բանկի աջակցությամբ իրականացվող սոցիալական պաշտպանության ոլորտի վարչարարության երկրորդ ծրագիր</v>
      </c>
      <c r="D135" s="28">
        <f>'2021-2022 mjcc'!H144</f>
        <v>231763.3</v>
      </c>
      <c r="E135" s="20">
        <f t="shared" si="133"/>
        <v>189608.5</v>
      </c>
      <c r="F135" s="17"/>
      <c r="G135" s="17"/>
      <c r="H135" s="17"/>
      <c r="I135" s="17"/>
      <c r="J135" s="17"/>
      <c r="K135" s="17"/>
      <c r="L135" s="45">
        <v>858</v>
      </c>
      <c r="M135" s="45">
        <v>450</v>
      </c>
      <c r="N135" s="17"/>
      <c r="O135" s="45">
        <v>3024</v>
      </c>
      <c r="P135" s="45">
        <v>4925.8</v>
      </c>
      <c r="Q135" s="45">
        <v>720</v>
      </c>
      <c r="R135" s="45">
        <v>10000</v>
      </c>
      <c r="S135" s="17"/>
      <c r="T135" s="45">
        <v>122390.6</v>
      </c>
      <c r="U135" s="17"/>
      <c r="V135" s="17"/>
      <c r="W135" s="17"/>
      <c r="X135" s="17"/>
      <c r="Y135" s="45">
        <v>1536</v>
      </c>
      <c r="Z135" s="45">
        <v>480</v>
      </c>
      <c r="AA135" s="45">
        <v>1326</v>
      </c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45">
        <f>189608.5-145710.4</f>
        <v>43898.100000000006</v>
      </c>
      <c r="BB135" s="17"/>
      <c r="BC135" s="17"/>
      <c r="BD135" s="17"/>
      <c r="BE135" s="17"/>
      <c r="BF135" s="17"/>
      <c r="BG135" s="16">
        <f>'2021-2022 mjcc'!J144</f>
        <v>466451.13929999998</v>
      </c>
      <c r="BH135" s="16">
        <f t="shared" ref="BH135:BH137" si="152">SUM(BI135:DI135)</f>
        <v>1060933.5</v>
      </c>
      <c r="BI135" s="17"/>
      <c r="BJ135" s="17"/>
      <c r="BK135" s="17"/>
      <c r="BL135" s="17"/>
      <c r="BM135" s="17"/>
      <c r="BN135" s="17"/>
      <c r="BO135" s="45">
        <v>858</v>
      </c>
      <c r="BP135" s="45">
        <v>450</v>
      </c>
      <c r="BQ135" s="17"/>
      <c r="BR135" s="45">
        <v>3024</v>
      </c>
      <c r="BS135" s="45">
        <v>4925.8</v>
      </c>
      <c r="BT135" s="45">
        <v>720</v>
      </c>
      <c r="BU135" s="45">
        <v>10000</v>
      </c>
      <c r="BV135" s="17"/>
      <c r="BW135" s="45">
        <v>122390.6</v>
      </c>
      <c r="BX135" s="17"/>
      <c r="BY135" s="17"/>
      <c r="BZ135" s="17"/>
      <c r="CA135" s="17"/>
      <c r="CB135" s="45">
        <v>1536</v>
      </c>
      <c r="CC135" s="45">
        <v>480</v>
      </c>
      <c r="CD135" s="45">
        <v>1326</v>
      </c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45">
        <v>915223.1</v>
      </c>
      <c r="DE135" s="17"/>
      <c r="DF135" s="17"/>
      <c r="DG135" s="17"/>
      <c r="DH135" s="17"/>
      <c r="DI135" s="17"/>
      <c r="DJ135" s="16">
        <f>'2021-2022 mjcc'!K144</f>
        <v>875294.62469073734</v>
      </c>
      <c r="DK135" s="16">
        <f>SUM(DL135:FL135)</f>
        <v>875294.6</v>
      </c>
      <c r="DL135" s="17"/>
      <c r="DM135" s="17"/>
      <c r="DN135" s="17"/>
      <c r="DO135" s="17"/>
      <c r="DP135" s="17"/>
      <c r="DQ135" s="17"/>
      <c r="DR135" s="45"/>
      <c r="DS135" s="45"/>
      <c r="DT135" s="17"/>
      <c r="DU135" s="45"/>
      <c r="DV135" s="45"/>
      <c r="DW135" s="45"/>
      <c r="DX135" s="45"/>
      <c r="DY135" s="17"/>
      <c r="DZ135" s="45"/>
      <c r="EA135" s="17"/>
      <c r="EB135" s="17"/>
      <c r="EC135" s="17"/>
      <c r="ED135" s="17"/>
      <c r="EE135" s="45"/>
      <c r="EF135" s="45"/>
      <c r="EG135" s="45"/>
      <c r="EH135" s="17"/>
      <c r="EI135" s="17"/>
      <c r="EJ135" s="17"/>
      <c r="EK135" s="17"/>
      <c r="EL135" s="17"/>
      <c r="EM135" s="17"/>
      <c r="EN135" s="17"/>
      <c r="EO135" s="17"/>
      <c r="EP135" s="17"/>
      <c r="EQ135" s="17"/>
      <c r="ER135" s="17"/>
      <c r="ES135" s="17"/>
      <c r="ET135" s="17"/>
      <c r="EU135" s="17"/>
      <c r="EV135" s="17"/>
      <c r="EW135" s="17"/>
      <c r="EX135" s="17"/>
      <c r="EY135" s="17"/>
      <c r="EZ135" s="17"/>
      <c r="FA135" s="17"/>
      <c r="FB135" s="17"/>
      <c r="FC135" s="17"/>
      <c r="FD135" s="17"/>
      <c r="FE135" s="17"/>
      <c r="FF135" s="17"/>
      <c r="FG135" s="45">
        <v>875294.6</v>
      </c>
      <c r="FH135" s="17"/>
      <c r="FI135" s="17"/>
      <c r="FJ135" s="17"/>
      <c r="FK135" s="17"/>
      <c r="FL135" s="17"/>
      <c r="FM135" s="16">
        <f>'2021-2022 mjcc'!L144</f>
        <v>175058.92493814745</v>
      </c>
      <c r="FN135" s="16">
        <f>SUM(FO135:HO135)</f>
        <v>175058.9</v>
      </c>
      <c r="FO135" s="17"/>
      <c r="FP135" s="17"/>
      <c r="FQ135" s="17"/>
      <c r="FR135" s="17"/>
      <c r="FS135" s="17"/>
      <c r="FT135" s="17"/>
      <c r="FU135" s="45"/>
      <c r="FV135" s="45"/>
      <c r="FW135" s="17"/>
      <c r="FX135" s="45"/>
      <c r="FY135" s="45"/>
      <c r="FZ135" s="45"/>
      <c r="GA135" s="45"/>
      <c r="GB135" s="17"/>
      <c r="GC135" s="45"/>
      <c r="GD135" s="17"/>
      <c r="GE135" s="17"/>
      <c r="GF135" s="17"/>
      <c r="GG135" s="17"/>
      <c r="GH135" s="45"/>
      <c r="GI135" s="45"/>
      <c r="GJ135" s="45"/>
      <c r="GK135" s="17"/>
      <c r="GL135" s="17"/>
      <c r="GM135" s="17"/>
      <c r="GN135" s="17"/>
      <c r="GO135" s="17"/>
      <c r="GP135" s="17"/>
      <c r="GQ135" s="17"/>
      <c r="GR135" s="17"/>
      <c r="GS135" s="17"/>
      <c r="GT135" s="17"/>
      <c r="GU135" s="17"/>
      <c r="GV135" s="17"/>
      <c r="GW135" s="17"/>
      <c r="GX135" s="17"/>
      <c r="GY135" s="17"/>
      <c r="GZ135" s="17"/>
      <c r="HA135" s="17"/>
      <c r="HB135" s="17"/>
      <c r="HC135" s="17"/>
      <c r="HD135" s="17"/>
      <c r="HE135" s="17"/>
      <c r="HF135" s="17"/>
      <c r="HG135" s="17"/>
      <c r="HH135" s="17"/>
      <c r="HI135" s="17"/>
      <c r="HJ135" s="45">
        <v>175058.9</v>
      </c>
      <c r="HK135" s="17"/>
      <c r="HL135" s="17"/>
      <c r="HM135" s="17"/>
      <c r="HN135" s="17"/>
      <c r="HO135" s="17"/>
      <c r="HP135" s="16">
        <f>'2021-2022 mjcc'!M144</f>
        <v>116705.94995876498</v>
      </c>
      <c r="HQ135" s="16">
        <f t="shared" ref="HQ135:HQ137" si="153">SUM(HR135:JR135)</f>
        <v>0</v>
      </c>
      <c r="HR135" s="17"/>
      <c r="HS135" s="17"/>
      <c r="HT135" s="17"/>
      <c r="HU135" s="17"/>
      <c r="HV135" s="17"/>
      <c r="HW135" s="17"/>
      <c r="HX135" s="45"/>
      <c r="HY135" s="45"/>
      <c r="HZ135" s="17"/>
      <c r="IA135" s="45"/>
      <c r="IB135" s="45"/>
      <c r="IC135" s="45"/>
      <c r="ID135" s="45"/>
      <c r="IE135" s="17"/>
      <c r="IF135" s="45"/>
      <c r="IG135" s="17"/>
      <c r="IH135" s="17"/>
      <c r="II135" s="17"/>
      <c r="IJ135" s="17"/>
      <c r="IK135" s="45"/>
      <c r="IL135" s="45"/>
      <c r="IM135" s="45"/>
      <c r="IN135" s="17"/>
      <c r="IO135" s="17"/>
      <c r="IP135" s="17"/>
      <c r="IQ135" s="17"/>
      <c r="IR135" s="17"/>
      <c r="IS135" s="17"/>
      <c r="IT135" s="17"/>
      <c r="IU135" s="17"/>
      <c r="IV135" s="17"/>
      <c r="IW135" s="17"/>
      <c r="IX135" s="17"/>
      <c r="IY135" s="17"/>
      <c r="IZ135" s="17"/>
      <c r="JA135" s="17"/>
      <c r="JB135" s="17"/>
      <c r="JC135" s="17"/>
      <c r="JD135" s="17"/>
      <c r="JE135" s="17"/>
      <c r="JF135" s="17"/>
      <c r="JG135" s="17"/>
      <c r="JH135" s="17"/>
      <c r="JI135" s="17"/>
      <c r="JJ135" s="17"/>
      <c r="JK135" s="17"/>
      <c r="JL135" s="17"/>
      <c r="JM135" s="45"/>
      <c r="JN135" s="17"/>
      <c r="JO135" s="17"/>
      <c r="JP135" s="17"/>
      <c r="JQ135" s="17"/>
      <c r="JR135" s="17"/>
    </row>
    <row r="136" spans="1:278" ht="38.25">
      <c r="A136" s="59"/>
      <c r="B136" s="59" t="str">
        <f>'2021-2022 mjcc'!E145</f>
        <v xml:space="preserve"> 32001</v>
      </c>
      <c r="C136" s="20" t="str">
        <f>'2021-2022 mjcc'!F145</f>
        <v xml:space="preserve"> Համաշխարհային բանկի աջակցությամբ իրականացվող  Սոցիալական պաշտպանության ոլորտի վարչարարության երկրորդ  ծրագրի շրջանակներում շենքերի և շինությունների հիմնանորոգում</v>
      </c>
      <c r="D136" s="28">
        <f>'2021-2022 mjcc'!H145</f>
        <v>407237.94</v>
      </c>
      <c r="E136" s="20">
        <f t="shared" si="133"/>
        <v>239182.1</v>
      </c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45">
        <v>239182.1</v>
      </c>
      <c r="BD136" s="45"/>
      <c r="BE136" s="45"/>
      <c r="BF136" s="17"/>
      <c r="BG136" s="16">
        <f>'2021-2022 mjcc'!J145</f>
        <v>2126731.9759999998</v>
      </c>
      <c r="BH136" s="16">
        <f t="shared" si="152"/>
        <v>2298014.2000000002</v>
      </c>
      <c r="BI136" s="17"/>
      <c r="BJ136" s="17"/>
      <c r="BK136" s="17"/>
      <c r="BL136" s="17"/>
      <c r="BM136" s="17"/>
      <c r="BN136" s="17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45">
        <v>2298014.2000000002</v>
      </c>
      <c r="DG136" s="45"/>
      <c r="DH136" s="45"/>
      <c r="DI136" s="17"/>
      <c r="DJ136" s="16">
        <f>'2021-2022 mjcc'!K145</f>
        <v>580136.80297499965</v>
      </c>
      <c r="DK136" s="16">
        <f>SUM(DL136:FL136)</f>
        <v>580136.80000000005</v>
      </c>
      <c r="DL136" s="17"/>
      <c r="DM136" s="17"/>
      <c r="DN136" s="17"/>
      <c r="DO136" s="17"/>
      <c r="DP136" s="17"/>
      <c r="DQ136" s="17"/>
      <c r="DR136" s="17"/>
      <c r="DS136" s="17"/>
      <c r="DT136" s="17"/>
      <c r="DU136" s="17"/>
      <c r="DV136" s="17"/>
      <c r="DW136" s="17"/>
      <c r="DX136" s="17"/>
      <c r="DY136" s="17"/>
      <c r="DZ136" s="17"/>
      <c r="EA136" s="17"/>
      <c r="EB136" s="17"/>
      <c r="EC136" s="17"/>
      <c r="ED136" s="17"/>
      <c r="EE136" s="17"/>
      <c r="EF136" s="17"/>
      <c r="EG136" s="17"/>
      <c r="EH136" s="17"/>
      <c r="EI136" s="17"/>
      <c r="EJ136" s="17"/>
      <c r="EK136" s="17"/>
      <c r="EL136" s="17"/>
      <c r="EM136" s="17"/>
      <c r="EN136" s="17"/>
      <c r="EO136" s="17"/>
      <c r="EP136" s="17"/>
      <c r="EQ136" s="17"/>
      <c r="ER136" s="17"/>
      <c r="ES136" s="17"/>
      <c r="ET136" s="17"/>
      <c r="EU136" s="17"/>
      <c r="EV136" s="17"/>
      <c r="EW136" s="17"/>
      <c r="EX136" s="17"/>
      <c r="EY136" s="17"/>
      <c r="EZ136" s="17"/>
      <c r="FA136" s="17"/>
      <c r="FB136" s="17"/>
      <c r="FC136" s="17"/>
      <c r="FD136" s="17"/>
      <c r="FE136" s="17"/>
      <c r="FF136" s="17"/>
      <c r="FG136" s="17"/>
      <c r="FH136" s="17"/>
      <c r="FI136" s="45">
        <v>580136.80000000005</v>
      </c>
      <c r="FJ136" s="45"/>
      <c r="FK136" s="45"/>
      <c r="FL136" s="17"/>
      <c r="FM136" s="16">
        <f>'2021-2022 mjcc'!L145</f>
        <v>116027.36059499993</v>
      </c>
      <c r="FN136" s="16">
        <f>SUM(FO136:HO136)</f>
        <v>116027.4</v>
      </c>
      <c r="FO136" s="17"/>
      <c r="FP136" s="17"/>
      <c r="FQ136" s="17"/>
      <c r="FR136" s="17"/>
      <c r="FS136" s="17"/>
      <c r="FT136" s="17"/>
      <c r="FU136" s="17"/>
      <c r="FV136" s="17"/>
      <c r="FW136" s="17"/>
      <c r="FX136" s="17"/>
      <c r="FY136" s="17"/>
      <c r="FZ136" s="17"/>
      <c r="GA136" s="17"/>
      <c r="GB136" s="17"/>
      <c r="GC136" s="17"/>
      <c r="GD136" s="17"/>
      <c r="GE136" s="17"/>
      <c r="GF136" s="17"/>
      <c r="GG136" s="17"/>
      <c r="GH136" s="17"/>
      <c r="GI136" s="17"/>
      <c r="GJ136" s="17"/>
      <c r="GK136" s="17"/>
      <c r="GL136" s="17"/>
      <c r="GM136" s="17"/>
      <c r="GN136" s="17"/>
      <c r="GO136" s="17"/>
      <c r="GP136" s="17"/>
      <c r="GQ136" s="17"/>
      <c r="GR136" s="17"/>
      <c r="GS136" s="17"/>
      <c r="GT136" s="17"/>
      <c r="GU136" s="17"/>
      <c r="GV136" s="17"/>
      <c r="GW136" s="17"/>
      <c r="GX136" s="17"/>
      <c r="GY136" s="17"/>
      <c r="GZ136" s="17"/>
      <c r="HA136" s="17"/>
      <c r="HB136" s="17"/>
      <c r="HC136" s="17"/>
      <c r="HD136" s="17"/>
      <c r="HE136" s="17"/>
      <c r="HF136" s="17"/>
      <c r="HG136" s="17"/>
      <c r="HH136" s="17"/>
      <c r="HI136" s="17"/>
      <c r="HJ136" s="17"/>
      <c r="HK136" s="17"/>
      <c r="HL136" s="45">
        <v>116027.4</v>
      </c>
      <c r="HM136" s="45"/>
      <c r="HN136" s="45"/>
      <c r="HO136" s="17"/>
      <c r="HP136" s="16">
        <f>'2021-2022 mjcc'!M145</f>
        <v>77351.57372999996</v>
      </c>
      <c r="HQ136" s="16">
        <f t="shared" si="153"/>
        <v>77351.600000000006</v>
      </c>
      <c r="HR136" s="17"/>
      <c r="HS136" s="17"/>
      <c r="HT136" s="17"/>
      <c r="HU136" s="17"/>
      <c r="HV136" s="17"/>
      <c r="HW136" s="17"/>
      <c r="HX136" s="17"/>
      <c r="HY136" s="17"/>
      <c r="HZ136" s="17"/>
      <c r="IA136" s="17"/>
      <c r="IB136" s="17"/>
      <c r="IC136" s="17"/>
      <c r="ID136" s="17"/>
      <c r="IE136" s="17"/>
      <c r="IF136" s="17"/>
      <c r="IG136" s="17"/>
      <c r="IH136" s="17"/>
      <c r="II136" s="17"/>
      <c r="IJ136" s="17"/>
      <c r="IK136" s="17"/>
      <c r="IL136" s="17"/>
      <c r="IM136" s="17"/>
      <c r="IN136" s="17"/>
      <c r="IO136" s="17"/>
      <c r="IP136" s="17"/>
      <c r="IQ136" s="17"/>
      <c r="IR136" s="17"/>
      <c r="IS136" s="17"/>
      <c r="IT136" s="17"/>
      <c r="IU136" s="17"/>
      <c r="IV136" s="17"/>
      <c r="IW136" s="17"/>
      <c r="IX136" s="17"/>
      <c r="IY136" s="17"/>
      <c r="IZ136" s="17"/>
      <c r="JA136" s="17"/>
      <c r="JB136" s="17"/>
      <c r="JC136" s="17"/>
      <c r="JD136" s="17"/>
      <c r="JE136" s="17"/>
      <c r="JF136" s="17"/>
      <c r="JG136" s="17"/>
      <c r="JH136" s="17"/>
      <c r="JI136" s="17"/>
      <c r="JJ136" s="17"/>
      <c r="JK136" s="17"/>
      <c r="JL136" s="17"/>
      <c r="JM136" s="17"/>
      <c r="JN136" s="17"/>
      <c r="JO136" s="45">
        <v>77351.600000000006</v>
      </c>
      <c r="JP136" s="45"/>
      <c r="JQ136" s="45"/>
      <c r="JR136" s="17"/>
    </row>
    <row r="137" spans="1:278" ht="51">
      <c r="A137" s="59"/>
      <c r="B137" s="59" t="str">
        <f>'2021-2022 mjcc'!E146</f>
        <v xml:space="preserve"> 32002</v>
      </c>
      <c r="C137" s="20" t="str">
        <f>'2021-2022 mjcc'!F146</f>
        <v xml:space="preserve"> Համաշխարհային բանկի աջակցությամբ իրականացվող Սոցիալական պաշտպանության վարչարարության երկրորդ ծրագրի շրջանակներում սարքավորումների՝ ծրագրային ապահովման և աշխատանքային միջավայրի արդիականացում</v>
      </c>
      <c r="D137" s="28">
        <f>'2021-2022 mjcc'!H146</f>
        <v>57684.7</v>
      </c>
      <c r="E137" s="20">
        <f t="shared" si="133"/>
        <v>59184.7</v>
      </c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45">
        <v>57684.7</v>
      </c>
      <c r="BE137" s="45">
        <v>1500</v>
      </c>
      <c r="BF137" s="17"/>
      <c r="BG137" s="16">
        <f>'2021-2022 mjcc'!J146</f>
        <v>1186307.1040000001</v>
      </c>
      <c r="BH137" s="16">
        <f t="shared" si="152"/>
        <v>1518287.4</v>
      </c>
      <c r="BI137" s="17"/>
      <c r="BJ137" s="17"/>
      <c r="BK137" s="17"/>
      <c r="BL137" s="17"/>
      <c r="BM137" s="17"/>
      <c r="BN137" s="17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7"/>
      <c r="DG137" s="45">
        <v>1516787.4</v>
      </c>
      <c r="DH137" s="45">
        <v>1500</v>
      </c>
      <c r="DI137" s="17"/>
      <c r="DJ137" s="16">
        <f>'2021-2022 mjcc'!K146</f>
        <v>592647.54968249984</v>
      </c>
      <c r="DK137" s="16">
        <f>SUM(DL137:FL137)</f>
        <v>592647.5</v>
      </c>
      <c r="DL137" s="17"/>
      <c r="DM137" s="17"/>
      <c r="DN137" s="17"/>
      <c r="DO137" s="17"/>
      <c r="DP137" s="17"/>
      <c r="DQ137" s="17"/>
      <c r="DR137" s="17"/>
      <c r="DS137" s="17"/>
      <c r="DT137" s="17"/>
      <c r="DU137" s="17"/>
      <c r="DV137" s="17"/>
      <c r="DW137" s="17"/>
      <c r="DX137" s="17"/>
      <c r="DY137" s="17"/>
      <c r="DZ137" s="17"/>
      <c r="EA137" s="17"/>
      <c r="EB137" s="17"/>
      <c r="EC137" s="17"/>
      <c r="ED137" s="17"/>
      <c r="EE137" s="17"/>
      <c r="EF137" s="17"/>
      <c r="EG137" s="17"/>
      <c r="EH137" s="17"/>
      <c r="EI137" s="17"/>
      <c r="EJ137" s="17"/>
      <c r="EK137" s="17"/>
      <c r="EL137" s="17"/>
      <c r="EM137" s="17"/>
      <c r="EN137" s="17"/>
      <c r="EO137" s="17"/>
      <c r="EP137" s="17"/>
      <c r="EQ137" s="17"/>
      <c r="ER137" s="17"/>
      <c r="ES137" s="17"/>
      <c r="ET137" s="17"/>
      <c r="EU137" s="17"/>
      <c r="EV137" s="17"/>
      <c r="EW137" s="17"/>
      <c r="EX137" s="17"/>
      <c r="EY137" s="17"/>
      <c r="EZ137" s="17"/>
      <c r="FA137" s="17"/>
      <c r="FB137" s="17"/>
      <c r="FC137" s="17"/>
      <c r="FD137" s="17"/>
      <c r="FE137" s="17"/>
      <c r="FF137" s="17"/>
      <c r="FG137" s="17"/>
      <c r="FH137" s="17"/>
      <c r="FI137" s="17"/>
      <c r="FJ137" s="45">
        <f>592647.5-1500</f>
        <v>591147.5</v>
      </c>
      <c r="FK137" s="45">
        <v>1500</v>
      </c>
      <c r="FL137" s="17"/>
      <c r="FM137" s="16">
        <f>'2021-2022 mjcc'!L146</f>
        <v>118529.50993649996</v>
      </c>
      <c r="FN137" s="16">
        <f>SUM(FO137:HO137)</f>
        <v>118529.5</v>
      </c>
      <c r="FO137" s="17"/>
      <c r="FP137" s="17"/>
      <c r="FQ137" s="17"/>
      <c r="FR137" s="17"/>
      <c r="FS137" s="17"/>
      <c r="FT137" s="17"/>
      <c r="FU137" s="17"/>
      <c r="FV137" s="17"/>
      <c r="FW137" s="17"/>
      <c r="FX137" s="17"/>
      <c r="FY137" s="17"/>
      <c r="FZ137" s="17"/>
      <c r="GA137" s="17"/>
      <c r="GB137" s="17"/>
      <c r="GC137" s="17"/>
      <c r="GD137" s="17"/>
      <c r="GE137" s="17"/>
      <c r="GF137" s="17"/>
      <c r="GG137" s="17"/>
      <c r="GH137" s="17"/>
      <c r="GI137" s="17"/>
      <c r="GJ137" s="17"/>
      <c r="GK137" s="17"/>
      <c r="GL137" s="17"/>
      <c r="GM137" s="17"/>
      <c r="GN137" s="17"/>
      <c r="GO137" s="17"/>
      <c r="GP137" s="17"/>
      <c r="GQ137" s="17"/>
      <c r="GR137" s="17"/>
      <c r="GS137" s="17"/>
      <c r="GT137" s="17"/>
      <c r="GU137" s="17"/>
      <c r="GV137" s="17"/>
      <c r="GW137" s="17"/>
      <c r="GX137" s="17"/>
      <c r="GY137" s="17"/>
      <c r="GZ137" s="17"/>
      <c r="HA137" s="17"/>
      <c r="HB137" s="17"/>
      <c r="HC137" s="17"/>
      <c r="HD137" s="17"/>
      <c r="HE137" s="17"/>
      <c r="HF137" s="17"/>
      <c r="HG137" s="17"/>
      <c r="HH137" s="17"/>
      <c r="HI137" s="17"/>
      <c r="HJ137" s="17"/>
      <c r="HK137" s="17"/>
      <c r="HL137" s="17"/>
      <c r="HM137" s="45">
        <f>118529.5-1500</f>
        <v>117029.5</v>
      </c>
      <c r="HN137" s="45">
        <v>1500</v>
      </c>
      <c r="HO137" s="17"/>
      <c r="HP137" s="16">
        <f>'2021-2022 mjcc'!M146</f>
        <v>79019.673290999985</v>
      </c>
      <c r="HQ137" s="16">
        <f t="shared" si="153"/>
        <v>79019.7</v>
      </c>
      <c r="HR137" s="17"/>
      <c r="HS137" s="17"/>
      <c r="HT137" s="17"/>
      <c r="HU137" s="17"/>
      <c r="HV137" s="17"/>
      <c r="HW137" s="17"/>
      <c r="HX137" s="17"/>
      <c r="HY137" s="17"/>
      <c r="HZ137" s="17"/>
      <c r="IA137" s="17"/>
      <c r="IB137" s="17"/>
      <c r="IC137" s="17"/>
      <c r="ID137" s="17"/>
      <c r="IE137" s="17"/>
      <c r="IF137" s="17"/>
      <c r="IG137" s="17"/>
      <c r="IH137" s="17"/>
      <c r="II137" s="17"/>
      <c r="IJ137" s="17"/>
      <c r="IK137" s="17"/>
      <c r="IL137" s="17"/>
      <c r="IM137" s="17"/>
      <c r="IN137" s="17"/>
      <c r="IO137" s="17"/>
      <c r="IP137" s="17"/>
      <c r="IQ137" s="17"/>
      <c r="IR137" s="17"/>
      <c r="IS137" s="17"/>
      <c r="IT137" s="17"/>
      <c r="IU137" s="17"/>
      <c r="IV137" s="17"/>
      <c r="IW137" s="17"/>
      <c r="IX137" s="17"/>
      <c r="IY137" s="17"/>
      <c r="IZ137" s="17"/>
      <c r="JA137" s="17"/>
      <c r="JB137" s="17"/>
      <c r="JC137" s="17"/>
      <c r="JD137" s="17"/>
      <c r="JE137" s="17"/>
      <c r="JF137" s="17"/>
      <c r="JG137" s="17"/>
      <c r="JH137" s="17"/>
      <c r="JI137" s="17"/>
      <c r="JJ137" s="17"/>
      <c r="JK137" s="17"/>
      <c r="JL137" s="17"/>
      <c r="JM137" s="17"/>
      <c r="JN137" s="17"/>
      <c r="JO137" s="17"/>
      <c r="JP137" s="45">
        <f>79019.7-1500</f>
        <v>77519.7</v>
      </c>
      <c r="JQ137" s="45">
        <v>1500</v>
      </c>
      <c r="JR137" s="17"/>
    </row>
  </sheetData>
  <mergeCells count="12">
    <mergeCell ref="A3:B5"/>
    <mergeCell ref="C3:C5"/>
    <mergeCell ref="E3:BF3"/>
    <mergeCell ref="BG3:DI3"/>
    <mergeCell ref="DJ3:FL3"/>
    <mergeCell ref="HR3:IW3"/>
    <mergeCell ref="E4:E5"/>
    <mergeCell ref="BH4:BH5"/>
    <mergeCell ref="DK4:DK5"/>
    <mergeCell ref="FN4:FN5"/>
    <mergeCell ref="HQ4:HQ5"/>
    <mergeCell ref="FO3:HO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4"/>
  <sheetViews>
    <sheetView topLeftCell="C136" workbookViewId="0">
      <selection activeCell="I73" sqref="I73:K73"/>
    </sheetView>
  </sheetViews>
  <sheetFormatPr defaultColWidth="9.140625" defaultRowHeight="16.5"/>
  <cols>
    <col min="1" max="1" width="9.42578125" style="335" customWidth="1"/>
    <col min="2" max="2" width="10.5703125" style="336" customWidth="1"/>
    <col min="3" max="3" width="68.7109375" style="334" customWidth="1"/>
    <col min="4" max="6" width="9.140625" style="333"/>
    <col min="7" max="7" width="15.140625" style="333" customWidth="1"/>
    <col min="8" max="8" width="16.7109375" style="333" customWidth="1"/>
    <col min="9" max="10" width="15.5703125" style="333" customWidth="1"/>
    <col min="11" max="11" width="16.28515625" style="333" customWidth="1"/>
    <col min="12" max="16384" width="9.140625" style="333"/>
  </cols>
  <sheetData>
    <row r="2" spans="1:11" ht="17.25">
      <c r="A2" s="383" t="s">
        <v>305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</row>
    <row r="3" spans="1:11" ht="17.25">
      <c r="A3" s="106"/>
      <c r="B3" s="107"/>
      <c r="F3" s="341"/>
      <c r="G3" s="342"/>
      <c r="H3" s="342">
        <f>H6+H11+H18+H20+H32+H37+H42+H61+H66+H76+H84+H112+H115+H125+H129+H138</f>
        <v>505484467.4192999</v>
      </c>
      <c r="I3" s="342">
        <f>I6+I11+I18+I20+I32+I37+I42+I61+I66+I76+I84+I112+I115+I125+I129+I138</f>
        <v>569515714.51776838</v>
      </c>
      <c r="J3" s="342">
        <f>J6+J11+J18+J20+J32+J37+J42+J61+J66+J76+J84+J112+J115+J125+J129+J138</f>
        <v>618513804.58862567</v>
      </c>
      <c r="K3" s="342">
        <f>K6+K11+K18+K20+K32+K37+K42+K61+K66+K76+K84+K112+K115+K125+K129+K138</f>
        <v>666536547.57813597</v>
      </c>
    </row>
    <row r="4" spans="1:11" ht="35.25" customHeight="1">
      <c r="A4" s="378" t="s">
        <v>121</v>
      </c>
      <c r="B4" s="378"/>
      <c r="C4" s="384" t="s">
        <v>122</v>
      </c>
      <c r="D4" s="385" t="s">
        <v>194</v>
      </c>
      <c r="E4" s="385"/>
      <c r="F4" s="385"/>
      <c r="G4" s="378" t="s">
        <v>239</v>
      </c>
      <c r="H4" s="378" t="s">
        <v>240</v>
      </c>
      <c r="I4" s="378" t="s">
        <v>241</v>
      </c>
      <c r="J4" s="378" t="s">
        <v>242</v>
      </c>
      <c r="K4" s="378" t="s">
        <v>243</v>
      </c>
    </row>
    <row r="5" spans="1:11">
      <c r="A5" s="378"/>
      <c r="B5" s="378"/>
      <c r="C5" s="384"/>
      <c r="D5" s="322" t="s">
        <v>195</v>
      </c>
      <c r="E5" s="322" t="s">
        <v>196</v>
      </c>
      <c r="F5" s="322" t="s">
        <v>197</v>
      </c>
      <c r="G5" s="378"/>
      <c r="H5" s="378"/>
      <c r="I5" s="378"/>
      <c r="J5" s="378"/>
      <c r="K5" s="378"/>
    </row>
    <row r="6" spans="1:11">
      <c r="A6" s="152">
        <f>'2021-2022 mjcc'!D8</f>
        <v>1005</v>
      </c>
      <c r="B6" s="153"/>
      <c r="C6" s="154" t="str">
        <f>'2021-2022 mjcc'!F8</f>
        <v xml:space="preserve"> Պարգևավճարներ և պատվովճարներ </v>
      </c>
      <c r="D6" s="155"/>
      <c r="E6" s="156"/>
      <c r="F6" s="156"/>
      <c r="G6" s="156">
        <f>SUM(G7:G10)</f>
        <v>11342212.800000001</v>
      </c>
      <c r="H6" s="156">
        <f>SUM(H7:H10)</f>
        <v>11398896.5</v>
      </c>
      <c r="I6" s="156">
        <f>SUM(I7:I10)</f>
        <v>14245018</v>
      </c>
      <c r="J6" s="156">
        <f>SUM(J7:J10)</f>
        <v>14131018</v>
      </c>
      <c r="K6" s="156">
        <f>SUM(K7:K10)</f>
        <v>14083018</v>
      </c>
    </row>
    <row r="7" spans="1:11" ht="40.5">
      <c r="A7" s="263"/>
      <c r="B7" s="264" t="str">
        <f>'2021-2022 mjcc'!E9</f>
        <v xml:space="preserve"> 11001</v>
      </c>
      <c r="C7" s="265" t="str">
        <f>'2021-2022 mjcc'!F9</f>
        <v xml:space="preserve"> Զոհված՛ հետմահու «Հայաստանի ազգային հերոս»  ՀՀ բարձրագույն կոչում ստացած կամ «Մարտական խաչ» շքանշանով պարգևատրված անձի ընտանիքին պարգևավճարի տրամադրման ապահովում</v>
      </c>
      <c r="D7" s="266">
        <f>'2021-2022 mjcc'!A9</f>
        <v>10</v>
      </c>
      <c r="E7" s="267" t="str">
        <f>'2021-2022 mjcc'!B9</f>
        <v>՛09</v>
      </c>
      <c r="F7" s="267" t="str">
        <f>'2021-2022 mjcc'!C9</f>
        <v>՛02</v>
      </c>
      <c r="G7" s="267">
        <f>'2021-2022 mjcc'!H9</f>
        <v>603</v>
      </c>
      <c r="H7" s="267">
        <f>'2021-2022 mjcc'!J9</f>
        <v>660.5</v>
      </c>
      <c r="I7" s="267">
        <f>'2021-2022 mjcc'!K9</f>
        <v>610</v>
      </c>
      <c r="J7" s="267">
        <f>'2021-2022 mjcc'!L9</f>
        <v>610</v>
      </c>
      <c r="K7" s="267">
        <f>'2021-2022 mjcc'!M9</f>
        <v>610</v>
      </c>
    </row>
    <row r="8" spans="1:11" ht="54">
      <c r="A8" s="108"/>
      <c r="B8" s="110" t="str">
        <f>'2021-2022 mjcc'!E10</f>
        <v xml:space="preserve"> 12001</v>
      </c>
      <c r="C8" s="268" t="str">
        <f>'2021-2022 mjcc'!F10</f>
        <v xml:space="preserve"> Զինծառայողներին,  ՀՄՊ մասնակիցներին, այլ պետություններում մարտական գործողությունների մասնակիցներին, զոհված (մահացած) զինծառայողի ընտանիքի անդամներին, ընտանիքներին տրվող պարգևավճարներ</v>
      </c>
      <c r="D8" s="109">
        <f>'2021-2022 mjcc'!A10</f>
        <v>10</v>
      </c>
      <c r="E8" s="27" t="str">
        <f>'2021-2022 mjcc'!B10</f>
        <v>՛07</v>
      </c>
      <c r="F8" s="27" t="str">
        <f>'2021-2022 mjcc'!C10</f>
        <v>՛01</v>
      </c>
      <c r="G8" s="27">
        <f>'2021-2022 mjcc'!H10</f>
        <v>10920201.800000001</v>
      </c>
      <c r="H8" s="27">
        <f>'2021-2022 mjcc'!J10</f>
        <v>10953036</v>
      </c>
      <c r="I8" s="27">
        <f>'2021-2022 mjcc'!K10</f>
        <v>13879008</v>
      </c>
      <c r="J8" s="27">
        <f>'2021-2022 mjcc'!L10</f>
        <v>13879008</v>
      </c>
      <c r="K8" s="27">
        <f>'2021-2022 mjcc'!M10</f>
        <v>13879008</v>
      </c>
    </row>
    <row r="9" spans="1:11">
      <c r="A9" s="108"/>
      <c r="B9" s="110" t="str">
        <f>'2021-2022 mjcc'!E11</f>
        <v xml:space="preserve"> 12002</v>
      </c>
      <c r="C9" s="268" t="str">
        <f>'2021-2022 mjcc'!F11</f>
        <v xml:space="preserve"> Վետերանների պատվովճարներ</v>
      </c>
      <c r="D9" s="109">
        <f>'2021-2022 mjcc'!A11</f>
        <v>10</v>
      </c>
      <c r="E9" s="27" t="str">
        <f>'2021-2022 mjcc'!B11</f>
        <v>՛07</v>
      </c>
      <c r="F9" s="27" t="str">
        <f>'2021-2022 mjcc'!C11</f>
        <v>՛01</v>
      </c>
      <c r="G9" s="27">
        <f>'2021-2022 mjcc'!H11</f>
        <v>257966.3</v>
      </c>
      <c r="H9" s="27">
        <f>'2021-2022 mjcc'!J11</f>
        <v>282000</v>
      </c>
      <c r="I9" s="27">
        <f>'2021-2022 mjcc'!K11</f>
        <v>199200</v>
      </c>
      <c r="J9" s="27">
        <f>'2021-2022 mjcc'!L11</f>
        <v>85200</v>
      </c>
      <c r="K9" s="27">
        <f>'2021-2022 mjcc'!M11</f>
        <v>37200</v>
      </c>
    </row>
    <row r="10" spans="1:11" ht="40.5">
      <c r="A10" s="108"/>
      <c r="B10" s="110" t="str">
        <f>'2021-2022 mjcc'!E12</f>
        <v xml:space="preserve"> 12003</v>
      </c>
      <c r="C10" s="268" t="str">
        <f>'2021-2022 mjcc'!F12</f>
        <v xml:space="preserve"> Զոհված՛ հետմահու «Հայաստանի ազգային հերոս» ՀՀ բարձրագույն կոչում ստացած կամ «Մարտական խաչ» շքանշանով պարգևատրված անձի ընտանիքին տրվող պարգևավճար</v>
      </c>
      <c r="D10" s="109">
        <f>'2021-2022 mjcc'!A12</f>
        <v>10</v>
      </c>
      <c r="E10" s="27" t="str">
        <f>'2021-2022 mjcc'!B12</f>
        <v>՛03</v>
      </c>
      <c r="F10" s="27" t="str">
        <f>'2021-2022 mjcc'!C12</f>
        <v>՛01</v>
      </c>
      <c r="G10" s="27">
        <f>'2021-2022 mjcc'!H12</f>
        <v>163441.70000000001</v>
      </c>
      <c r="H10" s="27">
        <f>'2021-2022 mjcc'!J12</f>
        <v>163200</v>
      </c>
      <c r="I10" s="27">
        <f>'2021-2022 mjcc'!K12</f>
        <v>166200</v>
      </c>
      <c r="J10" s="27">
        <f>'2021-2022 mjcc'!L12</f>
        <v>166200</v>
      </c>
      <c r="K10" s="27">
        <f>'2021-2022 mjcc'!M12</f>
        <v>166200</v>
      </c>
    </row>
    <row r="11" spans="1:11">
      <c r="A11" s="152">
        <f>'2021-2022 mjcc'!D13</f>
        <v>1011</v>
      </c>
      <c r="B11" s="153"/>
      <c r="C11" s="154" t="str">
        <f>'2021-2022 mjcc'!F13</f>
        <v xml:space="preserve"> Անապահով սոցիալական խմբերին աջակցություն </v>
      </c>
      <c r="D11" s="155"/>
      <c r="E11" s="156"/>
      <c r="F11" s="156"/>
      <c r="G11" s="156">
        <f>SUM(G12:G17)</f>
        <v>32178776.435000002</v>
      </c>
      <c r="H11" s="156">
        <f t="shared" ref="H11:K11" si="0">SUM(H12:H17)</f>
        <v>38247235.600000001</v>
      </c>
      <c r="I11" s="156">
        <f t="shared" si="0"/>
        <v>37634894.659999996</v>
      </c>
      <c r="J11" s="156">
        <f t="shared" si="0"/>
        <v>37634894.659999996</v>
      </c>
      <c r="K11" s="156">
        <f t="shared" si="0"/>
        <v>37634894.659999996</v>
      </c>
    </row>
    <row r="12" spans="1:11" ht="27">
      <c r="A12" s="111"/>
      <c r="B12" s="112" t="str">
        <f>'2021-2022 mjcc'!E14</f>
        <v xml:space="preserve"> 11001</v>
      </c>
      <c r="C12" s="113" t="str">
        <f>'2021-2022 mjcc'!F14</f>
        <v xml:space="preserve"> Ընտանիքի կենսամակարդակի բարձրացմանն ուղղված նպաստների իրականացման ապահովում</v>
      </c>
      <c r="D12" s="114">
        <f>'2021-2022 mjcc'!A14</f>
        <v>10</v>
      </c>
      <c r="E12" s="87" t="str">
        <f>'2021-2022 mjcc'!B14</f>
        <v>՛09</v>
      </c>
      <c r="F12" s="87" t="str">
        <f>'2021-2022 mjcc'!C14</f>
        <v>՛02</v>
      </c>
      <c r="G12" s="87">
        <f>'2021-2022 mjcc'!H14</f>
        <v>314158.09999999998</v>
      </c>
      <c r="H12" s="87">
        <f>'2021-2022 mjcc'!J14</f>
        <v>372223.8</v>
      </c>
      <c r="I12" s="87">
        <f>'2021-2022 mjcc'!K14</f>
        <v>372271.4</v>
      </c>
      <c r="J12" s="87">
        <f>'2021-2022 mjcc'!L14</f>
        <v>372271.4</v>
      </c>
      <c r="K12" s="87">
        <f>'2021-2022 mjcc'!M14</f>
        <v>372271.4</v>
      </c>
    </row>
    <row r="13" spans="1:11" ht="40.5">
      <c r="A13" s="111"/>
      <c r="B13" s="112" t="str">
        <f>'2021-2022 mjcc'!E15</f>
        <v xml:space="preserve"> 11002</v>
      </c>
      <c r="C13" s="113" t="str">
        <f>'2021-2022 mjcc'!F15</f>
        <v xml:space="preserve"> Համայնքային ենթակայության սոցիալական ծառայությունների կողմից սոցիալական աջակցության քաղաքականության իրականացման ապահովում</v>
      </c>
      <c r="D13" s="114">
        <f>'2021-2022 mjcc'!A15</f>
        <v>10</v>
      </c>
      <c r="E13" s="87" t="str">
        <f>'2021-2022 mjcc'!B15</f>
        <v>՛09</v>
      </c>
      <c r="F13" s="87" t="str">
        <f>'2021-2022 mjcc'!C15</f>
        <v>՛01</v>
      </c>
      <c r="G13" s="87">
        <f>'2021-2022 mjcc'!H15</f>
        <v>486885.39</v>
      </c>
      <c r="H13" s="87">
        <f>'2021-2022 mjcc'!J15</f>
        <v>504261.9</v>
      </c>
      <c r="I13" s="87">
        <f>'2021-2022 mjcc'!K15</f>
        <v>0</v>
      </c>
      <c r="J13" s="87">
        <f>'2021-2022 mjcc'!L15</f>
        <v>0</v>
      </c>
      <c r="K13" s="87">
        <f>'2021-2022 mjcc'!M15</f>
        <v>0</v>
      </c>
    </row>
    <row r="14" spans="1:11">
      <c r="A14" s="115"/>
      <c r="B14" s="116" t="str">
        <f>'2021-2022 mjcc'!E16</f>
        <v xml:space="preserve"> 11004</v>
      </c>
      <c r="C14" s="117" t="str">
        <f>'2021-2022 mjcc'!F16</f>
        <v xml:space="preserve"> Ընտանիքի կենսամակարդակի բարձրացմանն ուղղված նպաստների տրամադրման համար անհրաժեշտ ձևաթղթերի տպագրություն</v>
      </c>
      <c r="D14" s="118">
        <f>'2021-2022 mjcc'!A16</f>
        <v>10</v>
      </c>
      <c r="E14" s="84" t="str">
        <f>'2021-2022 mjcc'!B16</f>
        <v>՛09</v>
      </c>
      <c r="F14" s="84" t="str">
        <f>'2021-2022 mjcc'!C16</f>
        <v>՛02</v>
      </c>
      <c r="G14" s="84">
        <f>'2021-2022 mjcc'!H16</f>
        <v>5677.9</v>
      </c>
      <c r="H14" s="84">
        <f>'2021-2022 mjcc'!J16</f>
        <v>7285.2</v>
      </c>
      <c r="I14" s="84">
        <f>'2021-2022 mjcc'!K16</f>
        <v>4807.3999999999996</v>
      </c>
      <c r="J14" s="84">
        <f>'2021-2022 mjcc'!L16</f>
        <v>4807.3999999999996</v>
      </c>
      <c r="K14" s="84">
        <f>'2021-2022 mjcc'!M16</f>
        <v>4807.3999999999996</v>
      </c>
    </row>
    <row r="15" spans="1:11">
      <c r="A15" s="119"/>
      <c r="B15" s="120" t="str">
        <f>'2021-2022 mjcc'!E17</f>
        <v xml:space="preserve"> 12001</v>
      </c>
      <c r="C15" s="121" t="str">
        <f>'2021-2022 mjcc'!F17</f>
        <v xml:space="preserve"> Ընտանիքի կենսամակարդակի բարձրացմանն ուղղված նպաստներ</v>
      </c>
      <c r="D15" s="122">
        <f>'2021-2022 mjcc'!A17</f>
        <v>10</v>
      </c>
      <c r="E15" s="85" t="str">
        <f>'2021-2022 mjcc'!B17</f>
        <v>՛04</v>
      </c>
      <c r="F15" s="85" t="str">
        <f>'2021-2022 mjcc'!C17</f>
        <v>՛01</v>
      </c>
      <c r="G15" s="85">
        <f>'2021-2022 mjcc'!H17</f>
        <v>31372055.045000002</v>
      </c>
      <c r="H15" s="85">
        <f>'2021-2022 mjcc'!J17</f>
        <v>37227144.700000003</v>
      </c>
      <c r="I15" s="85">
        <f>'2021-2022 mjcc'!K17</f>
        <v>37227144.799999997</v>
      </c>
      <c r="J15" s="85">
        <f>'2021-2022 mjcc'!L17</f>
        <v>37227144.799999997</v>
      </c>
      <c r="K15" s="85">
        <f>'2021-2022 mjcc'!M17</f>
        <v>37227144.799999997</v>
      </c>
    </row>
    <row r="16" spans="1:11">
      <c r="A16" s="119"/>
      <c r="B16" s="119">
        <f>'2021-2022 mjcc'!E18</f>
        <v>11003</v>
      </c>
      <c r="C16" s="121" t="str">
        <f>'2021-2022 mjcc'!F18</f>
        <v>Սոցիալական դեպքի վարման ծառայության ձեռք բերում</v>
      </c>
      <c r="D16" s="122">
        <f>'2021-2022 mjcc'!A18</f>
        <v>10</v>
      </c>
      <c r="E16" s="85" t="str">
        <f>'2021-2022 mjcc'!B18</f>
        <v>՛09</v>
      </c>
      <c r="F16" s="85" t="str">
        <f>'2021-2022 mjcc'!C18</f>
        <v>՛01</v>
      </c>
      <c r="G16" s="85">
        <v>0</v>
      </c>
      <c r="H16" s="85">
        <f>'2021-2022 mjcc'!J18</f>
        <v>130763</v>
      </c>
      <c r="I16" s="85">
        <f>'2021-2022 mjcc'!K18</f>
        <v>0</v>
      </c>
      <c r="J16" s="85">
        <f>'2021-2022 mjcc'!L18</f>
        <v>0</v>
      </c>
      <c r="K16" s="85">
        <f>'2021-2022 mjcc'!M18</f>
        <v>0</v>
      </c>
    </row>
    <row r="17" spans="1:11">
      <c r="A17" s="22"/>
      <c r="B17" s="23">
        <f>'2021-2022 mjcc'!E19</f>
        <v>11005</v>
      </c>
      <c r="C17" s="25" t="str">
        <f>'2021-2022 mjcc'!F19</f>
        <v>Սոցիալական շտապ օգնություն</v>
      </c>
      <c r="D17" s="26">
        <f>'2021-2022 mjcc'!A19</f>
        <v>10</v>
      </c>
      <c r="E17" s="24" t="str">
        <f>'2021-2022 mjcc'!B19</f>
        <v>՛04</v>
      </c>
      <c r="F17" s="24" t="str">
        <f>'2021-2022 mjcc'!C19</f>
        <v>՛01</v>
      </c>
      <c r="G17" s="24">
        <f>'2021-2022 mjcc'!H19</f>
        <v>0</v>
      </c>
      <c r="H17" s="24">
        <f>'2021-2022 mjcc'!J19</f>
        <v>5557</v>
      </c>
      <c r="I17" s="24">
        <f>'2021-2022 mjcc'!K19</f>
        <v>30671.06</v>
      </c>
      <c r="J17" s="24">
        <f>'2021-2022 mjcc'!L19</f>
        <v>30671.06</v>
      </c>
      <c r="K17" s="24">
        <f>'2021-2022 mjcc'!M19</f>
        <v>30671.06</v>
      </c>
    </row>
    <row r="18" spans="1:11">
      <c r="A18" s="152">
        <f>'2021-2022 mjcc'!D20</f>
        <v>1015</v>
      </c>
      <c r="B18" s="153"/>
      <c r="C18" s="154" t="str">
        <f>'2021-2022 mjcc'!F20</f>
        <v xml:space="preserve"> Սոցիալական փաթեթների ապահովում </v>
      </c>
      <c r="D18" s="155"/>
      <c r="E18" s="156"/>
      <c r="F18" s="156"/>
      <c r="G18" s="156">
        <f>G19</f>
        <v>9257098.4000000004</v>
      </c>
      <c r="H18" s="156">
        <f t="shared" ref="H18:K18" si="1">H19</f>
        <v>10619496</v>
      </c>
      <c r="I18" s="156">
        <f t="shared" si="1"/>
        <v>10619496</v>
      </c>
      <c r="J18" s="156">
        <f t="shared" si="1"/>
        <v>10619496</v>
      </c>
      <c r="K18" s="156">
        <f t="shared" si="1"/>
        <v>10619496</v>
      </c>
    </row>
    <row r="19" spans="1:11" ht="27">
      <c r="A19" s="111"/>
      <c r="B19" s="112" t="str">
        <f>'2021-2022 mjcc'!E21</f>
        <v xml:space="preserve"> 12001</v>
      </c>
      <c r="C19" s="113" t="str">
        <f>'2021-2022 mjcc'!F21</f>
        <v xml:space="preserve"> Պետական հիմնարկների և կազմակերպությունների աշխատողների սոցիալական փաթեթով ապահովում</v>
      </c>
      <c r="D19" s="114">
        <f>'2021-2022 mjcc'!A21</f>
        <v>10</v>
      </c>
      <c r="E19" s="87" t="str">
        <f>'2021-2022 mjcc'!B21</f>
        <v>՛09</v>
      </c>
      <c r="F19" s="87" t="str">
        <f>'2021-2022 mjcc'!C21</f>
        <v>՛02</v>
      </c>
      <c r="G19" s="87">
        <f>'2021-2022 mjcc'!H21</f>
        <v>9257098.4000000004</v>
      </c>
      <c r="H19" s="87">
        <f>'2021-2022 mjcc'!J21</f>
        <v>10619496</v>
      </c>
      <c r="I19" s="87">
        <f>'2021-2022 mjcc'!K21</f>
        <v>10619496</v>
      </c>
      <c r="J19" s="87">
        <f>'2021-2022 mjcc'!L21</f>
        <v>10619496</v>
      </c>
      <c r="K19" s="87">
        <f>'2021-2022 mjcc'!M21</f>
        <v>10619496</v>
      </c>
    </row>
    <row r="20" spans="1:11">
      <c r="A20" s="152">
        <f>'2021-2022 mjcc'!D22</f>
        <v>1032</v>
      </c>
      <c r="B20" s="153"/>
      <c r="C20" s="154" t="str">
        <f>'2021-2022 mjcc'!F22</f>
        <v xml:space="preserve"> Խնամքի ծառայություններ 18 տարեկանից բարձր տարիքի անձանց </v>
      </c>
      <c r="D20" s="155"/>
      <c r="E20" s="156"/>
      <c r="F20" s="156"/>
      <c r="G20" s="156">
        <f>SUM(G21:G31)</f>
        <v>2391135.8500000006</v>
      </c>
      <c r="H20" s="156">
        <f>SUM(H21:H31)</f>
        <v>3171704.8000000003</v>
      </c>
      <c r="I20" s="156">
        <f>SUM(I21:I31)</f>
        <v>3405800.8000000007</v>
      </c>
      <c r="J20" s="156">
        <f>SUM(J21:J31)</f>
        <v>3405800.8000000007</v>
      </c>
      <c r="K20" s="156">
        <f>SUM(K21:K31)</f>
        <v>3405800.8000000007</v>
      </c>
    </row>
    <row r="21" spans="1:11" ht="27">
      <c r="A21" s="123"/>
      <c r="B21" s="124" t="str">
        <f>'2021-2022 mjcc'!E23</f>
        <v xml:space="preserve"> 11001</v>
      </c>
      <c r="C21" s="125" t="str">
        <f>'2021-2022 mjcc'!F23</f>
        <v xml:space="preserve"> Տարեցների և հաշմանդամություն ունեցող 18 տարին լրացած անձանց շուրջօրյա խնամքի ծառայություններ</v>
      </c>
      <c r="D21" s="126">
        <f>'2021-2022 mjcc'!A23</f>
        <v>10</v>
      </c>
      <c r="E21" s="86" t="str">
        <f>'2021-2022 mjcc'!B23</f>
        <v>՛02</v>
      </c>
      <c r="F21" s="86" t="str">
        <f>'2021-2022 mjcc'!C23</f>
        <v>՛01</v>
      </c>
      <c r="G21" s="86">
        <f>'2021-2022 mjcc'!H23</f>
        <v>2054107.4</v>
      </c>
      <c r="H21" s="86">
        <f>'2021-2022 mjcc'!J23</f>
        <v>2512293.2000000002</v>
      </c>
      <c r="I21" s="86">
        <f>'2021-2022 mjcc'!K23</f>
        <v>2512293.2000000002</v>
      </c>
      <c r="J21" s="86">
        <f>'2021-2022 mjcc'!L23</f>
        <v>2512293.2000000002</v>
      </c>
      <c r="K21" s="86">
        <f>'2021-2022 mjcc'!M23</f>
        <v>2512293.2000000002</v>
      </c>
    </row>
    <row r="22" spans="1:11" ht="27">
      <c r="A22" s="239"/>
      <c r="B22" s="124" t="str">
        <f>'2021-2022 mjcc'!E25</f>
        <v xml:space="preserve"> 11002</v>
      </c>
      <c r="C22" s="125" t="str">
        <f>'2021-2022 mjcc'!F25</f>
        <v>Տարեցներին և հաշմանդամություն ունեցող անձանց տնային պայմաններում խնամքի ծառայություններ</v>
      </c>
      <c r="D22" s="126">
        <f>'2021-2022 mjcc'!A25</f>
        <v>10</v>
      </c>
      <c r="E22" s="86" t="str">
        <f>'2021-2022 mjcc'!B25</f>
        <v>՛02</v>
      </c>
      <c r="F22" s="86" t="str">
        <f>'2021-2022 mjcc'!C25</f>
        <v>՛01</v>
      </c>
      <c r="G22" s="86">
        <f>'2021-2022 mjcc'!H25</f>
        <v>0</v>
      </c>
      <c r="H22" s="86">
        <f>'2021-2022 mjcc'!J25</f>
        <v>236921.3</v>
      </c>
      <c r="I22" s="86">
        <f>'2021-2022 mjcc'!K25</f>
        <v>452370.7</v>
      </c>
      <c r="J22" s="86">
        <f>'2021-2022 mjcc'!L25</f>
        <v>452370.7</v>
      </c>
      <c r="K22" s="86">
        <f>'2021-2022 mjcc'!M25</f>
        <v>452370.7</v>
      </c>
    </row>
    <row r="23" spans="1:11" ht="27">
      <c r="A23" s="123"/>
      <c r="B23" s="332">
        <f>'2021-2022 mjcc'!E26</f>
        <v>11003</v>
      </c>
      <c r="C23" s="125" t="str">
        <f>'2021-2022 mjcc'!F26</f>
        <v>Տարեցներին և հաշմանդամություն ունեցող անձանց տնային պայմաններում խնամքի ծառայություններ</v>
      </c>
      <c r="D23" s="126">
        <f>'2021-2022 mjcc'!A26</f>
        <v>10</v>
      </c>
      <c r="E23" s="86" t="str">
        <f>'2021-2022 mjcc'!B26</f>
        <v>՛02</v>
      </c>
      <c r="F23" s="86" t="str">
        <f>'2021-2022 mjcc'!C26</f>
        <v>՛01</v>
      </c>
      <c r="G23" s="86">
        <f>'2021-2022 mjcc'!H26</f>
        <v>204774.77</v>
      </c>
      <c r="H23" s="86">
        <f>'2021-2022 mjcc'!J26</f>
        <v>210902.5</v>
      </c>
      <c r="I23" s="86">
        <f>'2021-2022 mjcc'!K26</f>
        <v>262500</v>
      </c>
      <c r="J23" s="86">
        <f>'2021-2022 mjcc'!L26</f>
        <v>262500</v>
      </c>
      <c r="K23" s="86">
        <f>'2021-2022 mjcc'!M26</f>
        <v>262500</v>
      </c>
    </row>
    <row r="24" spans="1:11" ht="27">
      <c r="A24" s="99"/>
      <c r="B24" s="132">
        <f>'2021-2022 mjcc'!E27</f>
        <v>11004</v>
      </c>
      <c r="C24" s="128" t="str">
        <f>'2021-2022 mjcc'!F27</f>
        <v xml:space="preserve">Տարեցներին, հաշմանդամություն ունեցող անձանց ցերեկային խնամքի ծառայություններ </v>
      </c>
      <c r="D24" s="129">
        <f>'2021-2022 mjcc'!A27</f>
        <v>10</v>
      </c>
      <c r="E24" s="82" t="str">
        <f>'2021-2022 mjcc'!B27</f>
        <v>՛02</v>
      </c>
      <c r="F24" s="82" t="str">
        <f>'2021-2022 mjcc'!C27</f>
        <v>՛01</v>
      </c>
      <c r="G24" s="82">
        <f>'2021-2022 mjcc'!H27</f>
        <v>24000.2</v>
      </c>
      <c r="H24" s="82">
        <f>'2021-2022 mjcc'!J27</f>
        <v>30007.9</v>
      </c>
      <c r="I24" s="82">
        <f>'2021-2022 mjcc'!K27</f>
        <v>30007.9</v>
      </c>
      <c r="J24" s="82">
        <f>'2021-2022 mjcc'!L27</f>
        <v>30007.9</v>
      </c>
      <c r="K24" s="82">
        <f>'2021-2022 mjcc'!M27</f>
        <v>30007.9</v>
      </c>
    </row>
    <row r="25" spans="1:11">
      <c r="A25" s="99"/>
      <c r="B25" s="132">
        <f>'2021-2022 mjcc'!E28</f>
        <v>11005</v>
      </c>
      <c r="C25" s="128" t="str">
        <f>'2021-2022 mjcc'!F28</f>
        <v xml:space="preserve">Տարեցների շուրջօրյա խնամք ծառայություններ </v>
      </c>
      <c r="D25" s="129">
        <f>'2021-2022 mjcc'!A28</f>
        <v>10</v>
      </c>
      <c r="E25" s="82" t="str">
        <f>'2021-2022 mjcc'!B28</f>
        <v>՛02</v>
      </c>
      <c r="F25" s="82" t="str">
        <f>'2021-2022 mjcc'!C28</f>
        <v>՛01</v>
      </c>
      <c r="G25" s="82">
        <f>'2021-2022 mjcc'!H28</f>
        <v>52140.5</v>
      </c>
      <c r="H25" s="82">
        <f>'2021-2022 mjcc'!J28</f>
        <v>58859.3</v>
      </c>
      <c r="I25" s="82">
        <f>'2021-2022 mjcc'!K28</f>
        <v>96954.6</v>
      </c>
      <c r="J25" s="82">
        <f>'2021-2022 mjcc'!L28</f>
        <v>96954.6</v>
      </c>
      <c r="K25" s="82">
        <f>'2021-2022 mjcc'!M28</f>
        <v>96954.6</v>
      </c>
    </row>
    <row r="26" spans="1:11" ht="27">
      <c r="A26" s="130"/>
      <c r="B26" s="130">
        <f>'2021-2022 mjcc'!E29</f>
        <v>11006</v>
      </c>
      <c r="C26" s="113" t="str">
        <f>'2021-2022 mjcc'!F29</f>
        <v>Անօթևան մարդկանց համար ժամանակավոր օթևանի տրամադրման ծառայություններ</v>
      </c>
      <c r="D26" s="114">
        <f>'2021-2022 mjcc'!A29</f>
        <v>10</v>
      </c>
      <c r="E26" s="87" t="str">
        <f>'2021-2022 mjcc'!B29</f>
        <v>՛07</v>
      </c>
      <c r="F26" s="87" t="str">
        <f>'2021-2022 mjcc'!C29</f>
        <v>՛01</v>
      </c>
      <c r="G26" s="87">
        <f>'2021-2022 mjcc'!H29</f>
        <v>0</v>
      </c>
      <c r="H26" s="87">
        <f>'2021-2022 mjcc'!J29</f>
        <v>0</v>
      </c>
      <c r="I26" s="87">
        <f>'2021-2022 mjcc'!K29</f>
        <v>0</v>
      </c>
      <c r="J26" s="87">
        <f>'2021-2022 mjcc'!L29</f>
        <v>0</v>
      </c>
      <c r="K26" s="87">
        <f>'2021-2022 mjcc'!M29</f>
        <v>0</v>
      </c>
    </row>
    <row r="27" spans="1:11">
      <c r="A27" s="123"/>
      <c r="B27" s="332">
        <f>'2021-2022 mjcc'!E30</f>
        <v>11007</v>
      </c>
      <c r="C27" s="125" t="str">
        <f>'2021-2022 mjcc'!F30</f>
        <v xml:space="preserve"> Սոցիալական բնակարանային ֆոնդի սպասարկման ծառայություններ</v>
      </c>
      <c r="D27" s="126">
        <f>'2021-2022 mjcc'!A30</f>
        <v>10</v>
      </c>
      <c r="E27" s="86" t="str">
        <f>'2021-2022 mjcc'!B30</f>
        <v>՛02</v>
      </c>
      <c r="F27" s="86" t="str">
        <f>'2021-2022 mjcc'!C30</f>
        <v>՛01</v>
      </c>
      <c r="G27" s="86">
        <f>'2021-2022 mjcc'!H30</f>
        <v>19963.2</v>
      </c>
      <c r="H27" s="86">
        <f>'2021-2022 mjcc'!J30</f>
        <v>19963.2</v>
      </c>
      <c r="I27" s="86">
        <f>'2021-2022 mjcc'!K30</f>
        <v>19963.2</v>
      </c>
      <c r="J27" s="86">
        <f>'2021-2022 mjcc'!L30</f>
        <v>19963.2</v>
      </c>
      <c r="K27" s="86">
        <f>'2021-2022 mjcc'!M30</f>
        <v>19963.2</v>
      </c>
    </row>
    <row r="28" spans="1:11">
      <c r="A28" s="123"/>
      <c r="B28" s="332">
        <f>'2021-2022 mjcc'!E31</f>
        <v>11008</v>
      </c>
      <c r="C28" s="125" t="str">
        <f>'2021-2022 mjcc'!F31</f>
        <v>Մտավոր խնդիրներ ունեցող անձանց  շուրջօրյա խնամքի ծառայություններ</v>
      </c>
      <c r="D28" s="126">
        <f>'2021-2022 mjcc'!A31</f>
        <v>10</v>
      </c>
      <c r="E28" s="86" t="str">
        <f>'2021-2022 mjcc'!B31</f>
        <v>՛02</v>
      </c>
      <c r="F28" s="86" t="str">
        <f>'2021-2022 mjcc'!C31</f>
        <v>՛01</v>
      </c>
      <c r="G28" s="86">
        <f>'2021-2022 mjcc'!H31</f>
        <v>18019.43</v>
      </c>
      <c r="H28" s="86">
        <f>'2021-2022 mjcc'!J31</f>
        <v>43810.2</v>
      </c>
      <c r="I28" s="86">
        <f>'2021-2022 mjcc'!K31</f>
        <v>0</v>
      </c>
      <c r="J28" s="86">
        <f>'2021-2022 mjcc'!L31</f>
        <v>0</v>
      </c>
      <c r="K28" s="86">
        <f>'2021-2022 mjcc'!M31</f>
        <v>0</v>
      </c>
    </row>
    <row r="29" spans="1:11" ht="27">
      <c r="A29" s="99"/>
      <c r="B29" s="132">
        <f>'2021-2022 mjcc'!E32</f>
        <v>11009</v>
      </c>
      <c r="C29" s="128" t="str">
        <f>'2021-2022 mjcc'!F32</f>
        <v>Հոգեկան առողջության խնդիրներ ունեցող անձանց շուրջօրյա խնամքի ծառայություններ</v>
      </c>
      <c r="D29" s="129">
        <f>'2021-2022 mjcc'!A32</f>
        <v>10</v>
      </c>
      <c r="E29" s="82" t="str">
        <f>'2021-2022 mjcc'!B32</f>
        <v>՛02</v>
      </c>
      <c r="F29" s="82" t="str">
        <f>'2021-2022 mjcc'!C32</f>
        <v>՛01</v>
      </c>
      <c r="G29" s="82">
        <f>'2021-2022 mjcc'!H32</f>
        <v>12408.95</v>
      </c>
      <c r="H29" s="82">
        <f>'2021-2022 mjcc'!J32</f>
        <v>37787.699999999997</v>
      </c>
      <c r="I29" s="82">
        <f>'2021-2022 mjcc'!K32</f>
        <v>0</v>
      </c>
      <c r="J29" s="82">
        <f>'2021-2022 mjcc'!L32</f>
        <v>0</v>
      </c>
      <c r="K29" s="82">
        <f>'2021-2022 mjcc'!M32</f>
        <v>0</v>
      </c>
    </row>
    <row r="30" spans="1:11" ht="27">
      <c r="A30" s="130"/>
      <c r="B30" s="130">
        <f>'2021-2022 mjcc'!E33</f>
        <v>11010</v>
      </c>
      <c r="C30" s="113" t="str">
        <f>'2021-2022 mjcc'!F33</f>
        <v>Հատուկ խմբերին դասված որոշակի կատեգորիայի անձանց կացարանով ապահովման ծառայություններ</v>
      </c>
      <c r="D30" s="114">
        <f>'2021-2022 mjcc'!A33</f>
        <v>10</v>
      </c>
      <c r="E30" s="87" t="str">
        <f>'2021-2022 mjcc'!B33</f>
        <v>՛02</v>
      </c>
      <c r="F30" s="87" t="str">
        <f>'2021-2022 mjcc'!C33</f>
        <v>՛01</v>
      </c>
      <c r="G30" s="87">
        <f>'2021-2022 mjcc'!H33</f>
        <v>5721.4</v>
      </c>
      <c r="H30" s="87">
        <f>'2021-2022 mjcc'!J33</f>
        <v>6711.2</v>
      </c>
      <c r="I30" s="87">
        <f>'2021-2022 mjcc'!K33</f>
        <v>6711.2</v>
      </c>
      <c r="J30" s="87">
        <f>'2021-2022 mjcc'!L33</f>
        <v>6711.2</v>
      </c>
      <c r="K30" s="87">
        <f>'2021-2022 mjcc'!M33</f>
        <v>6711.2</v>
      </c>
    </row>
    <row r="31" spans="1:11" ht="27">
      <c r="A31" s="82"/>
      <c r="B31" s="132">
        <f>'2021-2022 mjcc'!E34</f>
        <v>11011</v>
      </c>
      <c r="C31" s="128" t="str">
        <f>'2021-2022 mjcc'!F34</f>
        <v>   Տնային խնամքի ծառայություններ հոգեկան առողջության խնդիրներ ունեցող անձանց համար</v>
      </c>
      <c r="D31" s="82">
        <f>'2021-2022 mjcc'!A34</f>
        <v>10</v>
      </c>
      <c r="E31" s="82" t="str">
        <f>'2021-2022 mjcc'!B34</f>
        <v>՛02</v>
      </c>
      <c r="F31" s="82" t="str">
        <f>'2021-2022 mjcc'!C34</f>
        <v>՛01</v>
      </c>
      <c r="G31" s="82">
        <f>'2021-2022 mjcc'!H34</f>
        <v>0</v>
      </c>
      <c r="H31" s="82">
        <f>'2021-2022 mjcc'!J34</f>
        <v>14448.3</v>
      </c>
      <c r="I31" s="82">
        <f>'2021-2022 mjcc'!K34</f>
        <v>25000</v>
      </c>
      <c r="J31" s="82">
        <f>'2021-2022 mjcc'!L34</f>
        <v>25000</v>
      </c>
      <c r="K31" s="82">
        <f>'2021-2022 mjcc'!M34</f>
        <v>25000</v>
      </c>
    </row>
    <row r="32" spans="1:11">
      <c r="A32" s="152">
        <f>'2021-2022 mjcc'!D35</f>
        <v>1068</v>
      </c>
      <c r="B32" s="153"/>
      <c r="C32" s="154" t="str">
        <f>'2021-2022 mjcc'!F35</f>
        <v xml:space="preserve"> Ժողովրդագրական վիճակի բարելավում </v>
      </c>
      <c r="D32" s="155"/>
      <c r="E32" s="156"/>
      <c r="F32" s="156"/>
      <c r="G32" s="156">
        <f>SUM(G33:G36)</f>
        <v>14455919.5</v>
      </c>
      <c r="H32" s="156">
        <f t="shared" ref="H32:K32" si="2">SUM(H33:H36)</f>
        <v>18385936.699999999</v>
      </c>
      <c r="I32" s="156">
        <f t="shared" si="2"/>
        <v>26513535.300000001</v>
      </c>
      <c r="J32" s="156">
        <f t="shared" si="2"/>
        <v>31724167.100000001</v>
      </c>
      <c r="K32" s="156">
        <f t="shared" si="2"/>
        <v>33383396.100000001</v>
      </c>
    </row>
    <row r="33" spans="1:11">
      <c r="A33" s="108"/>
      <c r="B33" s="110" t="str">
        <f>'2021-2022 mjcc'!E36</f>
        <v xml:space="preserve"> 11001</v>
      </c>
      <c r="C33" s="131" t="str">
        <f>'2021-2022 mjcc'!F36</f>
        <v xml:space="preserve"> Մինչև 2 տարեկան երեխայի խնամքի նպաստի տրամադրման ապահովում</v>
      </c>
      <c r="D33" s="109">
        <f>'2021-2022 mjcc'!A36</f>
        <v>10</v>
      </c>
      <c r="E33" s="27" t="str">
        <f>'2021-2022 mjcc'!B36</f>
        <v>՛09</v>
      </c>
      <c r="F33" s="27" t="str">
        <f>'2021-2022 mjcc'!C36</f>
        <v>՛02</v>
      </c>
      <c r="G33" s="27">
        <f>'2021-2022 mjcc'!H36</f>
        <v>12140.4</v>
      </c>
      <c r="H33" s="27">
        <f>'2021-2022 mjcc'!J36</f>
        <v>10056.700000000001</v>
      </c>
      <c r="I33" s="27">
        <f>'2021-2022 mjcc'!K36</f>
        <v>10261.299999999999</v>
      </c>
      <c r="J33" s="27">
        <f>'2021-2022 mjcc'!L36</f>
        <v>6882.5</v>
      </c>
      <c r="K33" s="27">
        <f>'2021-2022 mjcc'!M36</f>
        <v>4936.3999999999996</v>
      </c>
    </row>
    <row r="34" spans="1:11">
      <c r="A34" s="108"/>
      <c r="B34" s="110" t="str">
        <f>'2021-2022 mjcc'!E37</f>
        <v xml:space="preserve"> 12001</v>
      </c>
      <c r="C34" s="131" t="str">
        <f>'2021-2022 mjcc'!F37</f>
        <v xml:space="preserve"> Մինչև 2 տարեկան երեխայի խնամքի նպաստ</v>
      </c>
      <c r="D34" s="109">
        <f>'2021-2022 mjcc'!A37</f>
        <v>10</v>
      </c>
      <c r="E34" s="27" t="str">
        <f>'2021-2022 mjcc'!B37</f>
        <v>՛04</v>
      </c>
      <c r="F34" s="27" t="str">
        <f>'2021-2022 mjcc'!C37</f>
        <v>՛01</v>
      </c>
      <c r="G34" s="27">
        <f>'2021-2022 mjcc'!H37</f>
        <v>2728612</v>
      </c>
      <c r="H34" s="27">
        <f>'2021-2022 mjcc'!J37</f>
        <v>3740880</v>
      </c>
      <c r="I34" s="27">
        <f>'2021-2022 mjcc'!K37</f>
        <v>8551074</v>
      </c>
      <c r="J34" s="27">
        <f>'2021-2022 mjcc'!L37</f>
        <v>13765084.6</v>
      </c>
      <c r="K34" s="27">
        <f>'2021-2022 mjcc'!M37</f>
        <v>15426259.699999999</v>
      </c>
    </row>
    <row r="35" spans="1:11">
      <c r="A35" s="108"/>
      <c r="B35" s="110" t="str">
        <f>'2021-2022 mjcc'!E38</f>
        <v xml:space="preserve"> 12002</v>
      </c>
      <c r="C35" s="131" t="str">
        <f>'2021-2022 mjcc'!F38</f>
        <v xml:space="preserve"> Երեխայի ծննդյան միանվագ նպաստ</v>
      </c>
      <c r="D35" s="109">
        <f>'2021-2022 mjcc'!A38</f>
        <v>10</v>
      </c>
      <c r="E35" s="27" t="str">
        <f>'2021-2022 mjcc'!B38</f>
        <v>՛04</v>
      </c>
      <c r="F35" s="27" t="str">
        <f>'2021-2022 mjcc'!C38</f>
        <v>՛01</v>
      </c>
      <c r="G35" s="27">
        <f>'2021-2022 mjcc'!H38</f>
        <v>11715167.1</v>
      </c>
      <c r="H35" s="27">
        <f>'2021-2022 mjcc'!J38</f>
        <v>14109000</v>
      </c>
      <c r="I35" s="27">
        <f>'2021-2022 mjcc'!K38</f>
        <v>16852200</v>
      </c>
      <c r="J35" s="27">
        <f>'2021-2022 mjcc'!L38</f>
        <v>16852200</v>
      </c>
      <c r="K35" s="27">
        <f>'2021-2022 mjcc'!M38</f>
        <v>16852200</v>
      </c>
    </row>
    <row r="36" spans="1:11" ht="27">
      <c r="A36" s="130"/>
      <c r="B36" s="112" t="str">
        <f>'2021-2022 mjcc'!E39</f>
        <v xml:space="preserve"> 12003</v>
      </c>
      <c r="C36" s="113" t="str">
        <f>'2021-2022 mjcc'!F39</f>
        <v>Երիտասարդ և երեխա ունեցող ընտանիքների բնակարանային ապահովման աջակցություն</v>
      </c>
      <c r="D36" s="114">
        <f>'2021-2022 mjcc'!A39</f>
        <v>10</v>
      </c>
      <c r="E36" s="87" t="str">
        <f>'2021-2022 mjcc'!B39</f>
        <v>՛04</v>
      </c>
      <c r="F36" s="87" t="str">
        <f>'2021-2022 mjcc'!C39</f>
        <v>՛01</v>
      </c>
      <c r="G36" s="87">
        <f>'2021-2022 mjcc'!H39</f>
        <v>0</v>
      </c>
      <c r="H36" s="87">
        <f>'2021-2022 mjcc'!J39</f>
        <v>526000</v>
      </c>
      <c r="I36" s="87">
        <f>'2021-2022 mjcc'!K39</f>
        <v>1100000</v>
      </c>
      <c r="J36" s="87">
        <f>'2021-2022 mjcc'!L39</f>
        <v>1100000</v>
      </c>
      <c r="K36" s="87">
        <f>'2021-2022 mjcc'!M39</f>
        <v>1100000</v>
      </c>
    </row>
    <row r="37" spans="1:11">
      <c r="A37" s="152">
        <f>'2021-2022 mjcc'!D40</f>
        <v>1082</v>
      </c>
      <c r="B37" s="153"/>
      <c r="C37" s="154" t="str">
        <f>'2021-2022 mjcc'!F40</f>
        <v xml:space="preserve"> Սոցիալական աջակցություն անաշխատունակության դեպքում </v>
      </c>
      <c r="D37" s="155"/>
      <c r="E37" s="156"/>
      <c r="F37" s="156"/>
      <c r="G37" s="156">
        <f>SUM(G38:G41)</f>
        <v>12328523.370000001</v>
      </c>
      <c r="H37" s="156">
        <f t="shared" ref="H37:K37" si="3">SUM(H38:H41)</f>
        <v>14042934.32</v>
      </c>
      <c r="I37" s="156">
        <f t="shared" si="3"/>
        <v>14338899.300000001</v>
      </c>
      <c r="J37" s="156">
        <f t="shared" si="3"/>
        <v>14582853.9</v>
      </c>
      <c r="K37" s="156">
        <f t="shared" si="3"/>
        <v>14833201.600000001</v>
      </c>
    </row>
    <row r="38" spans="1:11">
      <c r="A38" s="244"/>
      <c r="B38" s="245" t="str">
        <f>'2021-2022 mjcc'!E41</f>
        <v xml:space="preserve"> 11001</v>
      </c>
      <c r="C38" s="257" t="str">
        <f>'2021-2022 mjcc'!F41</f>
        <v xml:space="preserve"> Ժամանակավոր անաշխատունակության թերթիկների տպագրություն</v>
      </c>
      <c r="D38" s="247">
        <f>'2021-2022 mjcc'!A41</f>
        <v>10</v>
      </c>
      <c r="E38" s="248" t="str">
        <f>'2021-2022 mjcc'!B41</f>
        <v>՛09</v>
      </c>
      <c r="F38" s="248" t="str">
        <f>'2021-2022 mjcc'!C41</f>
        <v>՛02</v>
      </c>
      <c r="G38" s="248">
        <f>'2021-2022 mjcc'!H41</f>
        <v>981.09</v>
      </c>
      <c r="H38" s="248">
        <f>'2021-2022 mjcc'!J41</f>
        <v>3300</v>
      </c>
      <c r="I38" s="248">
        <f>'2021-2022 mjcc'!K41</f>
        <v>7980</v>
      </c>
      <c r="J38" s="248">
        <f>'2021-2022 mjcc'!L41</f>
        <v>7980</v>
      </c>
      <c r="K38" s="248">
        <f>'2021-2022 mjcc'!M41</f>
        <v>7980</v>
      </c>
    </row>
    <row r="39" spans="1:11">
      <c r="A39" s="244"/>
      <c r="B39" s="245" t="str">
        <f>'2021-2022 mjcc'!E42</f>
        <v xml:space="preserve"> 12001</v>
      </c>
      <c r="C39" s="257" t="str">
        <f>'2021-2022 mjcc'!F42</f>
        <v xml:space="preserve"> Ժամանակավոր անաշխատունակության դեպքում նպաստ</v>
      </c>
      <c r="D39" s="247">
        <f>'2021-2022 mjcc'!A42</f>
        <v>10</v>
      </c>
      <c r="E39" s="248" t="str">
        <f>'2021-2022 mjcc'!B42</f>
        <v>՛09</v>
      </c>
      <c r="F39" s="248" t="str">
        <f>'2021-2022 mjcc'!C42</f>
        <v>՛02</v>
      </c>
      <c r="G39" s="248">
        <f>'2021-2022 mjcc'!H42</f>
        <v>2776437.97</v>
      </c>
      <c r="H39" s="248">
        <f>'2021-2022 mjcc'!J42</f>
        <v>2978420</v>
      </c>
      <c r="I39" s="248">
        <f>'2021-2022 mjcc'!K42</f>
        <v>3037988.4</v>
      </c>
      <c r="J39" s="248">
        <f>'2021-2022 mjcc'!L42</f>
        <v>3037988.4</v>
      </c>
      <c r="K39" s="248">
        <f>'2021-2022 mjcc'!M42</f>
        <v>3037988.4</v>
      </c>
    </row>
    <row r="40" spans="1:11">
      <c r="A40" s="108"/>
      <c r="B40" s="110" t="str">
        <f>'2021-2022 mjcc'!E43</f>
        <v xml:space="preserve"> 12002</v>
      </c>
      <c r="C40" s="131" t="str">
        <f>'2021-2022 mjcc'!F43</f>
        <v xml:space="preserve"> Մայրության նպաստ</v>
      </c>
      <c r="D40" s="109">
        <f>'2021-2022 mjcc'!A43</f>
        <v>10</v>
      </c>
      <c r="E40" s="27" t="str">
        <f>'2021-2022 mjcc'!B43</f>
        <v>՛04</v>
      </c>
      <c r="F40" s="27" t="str">
        <f>'2021-2022 mjcc'!C43</f>
        <v>՛01</v>
      </c>
      <c r="G40" s="27">
        <f>'2021-2022 mjcc'!H43</f>
        <v>9480824.7599999998</v>
      </c>
      <c r="H40" s="27">
        <f>'2021-2022 mjcc'!J43</f>
        <v>10979108.4</v>
      </c>
      <c r="I40" s="27">
        <f>'2021-2022 mjcc'!K43</f>
        <v>11216847.1</v>
      </c>
      <c r="J40" s="27">
        <f>'2021-2022 mjcc'!L43</f>
        <v>11460801.699999999</v>
      </c>
      <c r="K40" s="27">
        <f>'2021-2022 mjcc'!M43</f>
        <v>11711149.4</v>
      </c>
    </row>
    <row r="41" spans="1:11">
      <c r="A41" s="22"/>
      <c r="B41" s="260" t="str">
        <f>'2021-2022 mjcc'!E44</f>
        <v xml:space="preserve"> 12003</v>
      </c>
      <c r="C41" s="25" t="str">
        <f>'2021-2022 mjcc'!F44</f>
        <v xml:space="preserve"> Աշխատողների աշխատանքային պարտականությունների կատարման հետ կապված խեղման՝ մասնագիտական հիվանդության և առողջության այլ վնասման հետևանքով պատճառված վնասի փոխհատուցում</v>
      </c>
      <c r="D41" s="26">
        <f>'2021-2022 mjcc'!A44</f>
        <v>10</v>
      </c>
      <c r="E41" s="24" t="str">
        <f>'2021-2022 mjcc'!B44</f>
        <v>՛01</v>
      </c>
      <c r="F41" s="24" t="str">
        <f>'2021-2022 mjcc'!C44</f>
        <v>՛01</v>
      </c>
      <c r="G41" s="24">
        <f>'2021-2022 mjcc'!H44</f>
        <v>70279.55</v>
      </c>
      <c r="H41" s="24">
        <f>'2021-2022 mjcc'!J44</f>
        <v>82105.919999999998</v>
      </c>
      <c r="I41" s="24">
        <f>'2021-2022 mjcc'!K44</f>
        <v>76083.8</v>
      </c>
      <c r="J41" s="24">
        <f>'2021-2022 mjcc'!L44</f>
        <v>76083.8</v>
      </c>
      <c r="K41" s="24">
        <f>'2021-2022 mjcc'!M44</f>
        <v>76083.8</v>
      </c>
    </row>
    <row r="42" spans="1:11">
      <c r="A42" s="152">
        <f>'2021-2022 mjcc'!D45</f>
        <v>1088</v>
      </c>
      <c r="B42" s="153"/>
      <c r="C42" s="154" t="str">
        <f>'2021-2022 mjcc'!F45</f>
        <v xml:space="preserve"> Զբաղվածության ծրագիր </v>
      </c>
      <c r="D42" s="155"/>
      <c r="E42" s="156"/>
      <c r="F42" s="156"/>
      <c r="G42" s="156">
        <f>SUM(G43:G60)</f>
        <v>1714045.5400000003</v>
      </c>
      <c r="H42" s="156">
        <f>SUM(H43:H60)</f>
        <v>2426587.9</v>
      </c>
      <c r="I42" s="156">
        <f>SUM(I43:I60)</f>
        <v>2826399</v>
      </c>
      <c r="J42" s="156">
        <f>SUM(J43:J60)</f>
        <v>3158712.2</v>
      </c>
      <c r="K42" s="156">
        <f>SUM(K43:K60)</f>
        <v>3450592.2</v>
      </c>
    </row>
    <row r="43" spans="1:11" ht="40.5">
      <c r="A43" s="99"/>
      <c r="B43" s="127" t="str">
        <f>'2021-2022 mjcc'!E46</f>
        <v xml:space="preserve"> 11001</v>
      </c>
      <c r="C43" s="128" t="str">
        <f>'2021-2022 mjcc'!F46</f>
        <v xml:space="preserve"> Գործազուրկների՝ աշխատանաքից ազատման ռիսկ ունեցող՝ ինչպես նաև ազատազրկման ձևով պատիժը կրելու ավարտին վեց ամիս մնացած աշխատանք փնտրող անձանց մասնագիտական ուսուցման կազմակերպում</v>
      </c>
      <c r="D43" s="129">
        <f>'2021-2022 mjcc'!A46</f>
        <v>10</v>
      </c>
      <c r="E43" s="82" t="str">
        <f>'2021-2022 mjcc'!B46</f>
        <v>՛05</v>
      </c>
      <c r="F43" s="82" t="str">
        <f>'2021-2022 mjcc'!C46</f>
        <v>՛01</v>
      </c>
      <c r="G43" s="82">
        <f>'2021-2022 mjcc'!H46</f>
        <v>30662.48</v>
      </c>
      <c r="H43" s="82">
        <f>'2021-2022 mjcc'!J46</f>
        <v>63875</v>
      </c>
      <c r="I43" s="82">
        <f>'2021-2022 mjcc'!K46</f>
        <v>63875</v>
      </c>
      <c r="J43" s="82">
        <f>'2021-2022 mjcc'!L46</f>
        <v>63875</v>
      </c>
      <c r="K43" s="82">
        <f>'2021-2022 mjcc'!M46</f>
        <v>63875</v>
      </c>
    </row>
    <row r="44" spans="1:11">
      <c r="A44" s="132"/>
      <c r="B44" s="127" t="str">
        <f>'2021-2022 mjcc'!E47</f>
        <v xml:space="preserve"> 11002</v>
      </c>
      <c r="C44" s="133" t="str">
        <f>'2021-2022 mjcc'!F47</f>
        <v xml:space="preserve"> Աշխատանքի տոնավաճառի կազմակերպում</v>
      </c>
      <c r="D44" s="129">
        <f>'2021-2022 mjcc'!A47</f>
        <v>10</v>
      </c>
      <c r="E44" s="83" t="str">
        <f>'2021-2022 mjcc'!B47</f>
        <v>՛05</v>
      </c>
      <c r="F44" s="83" t="str">
        <f>'2021-2022 mjcc'!C47</f>
        <v>՛01</v>
      </c>
      <c r="G44" s="83">
        <f>'2021-2022 mjcc'!H47</f>
        <v>6900</v>
      </c>
      <c r="H44" s="83">
        <f>'2021-2022 mjcc'!J47</f>
        <v>7000</v>
      </c>
      <c r="I44" s="83">
        <f>'2021-2022 mjcc'!K47</f>
        <v>7000</v>
      </c>
      <c r="J44" s="83">
        <f>'2021-2022 mjcc'!L47</f>
        <v>7000</v>
      </c>
      <c r="K44" s="83">
        <f>'2021-2022 mjcc'!M47</f>
        <v>7000</v>
      </c>
    </row>
    <row r="45" spans="1:11" ht="27" hidden="1">
      <c r="A45" s="99"/>
      <c r="B45" s="127" t="str">
        <f>'2021-2022 mjcc'!E48</f>
        <v xml:space="preserve"> 11003</v>
      </c>
      <c r="C45" s="128" t="str">
        <f>'2021-2022 mjcc'!F48</f>
        <v xml:space="preserve"> Սեզոնային զբաղվածության խթանման միջոցով գյուղացիական տնտեսության աջակցության իրականացման ապահովում</v>
      </c>
      <c r="D45" s="129">
        <f>'2021-2022 mjcc'!A48</f>
        <v>10</v>
      </c>
      <c r="E45" s="82" t="str">
        <f>'2021-2022 mjcc'!B48</f>
        <v>՛05</v>
      </c>
      <c r="F45" s="82" t="str">
        <f>'2021-2022 mjcc'!C48</f>
        <v>՛01</v>
      </c>
      <c r="G45" s="82">
        <f>'2021-2022 mjcc'!H48</f>
        <v>0</v>
      </c>
      <c r="H45" s="82">
        <f>'2021-2022 mjcc'!J48</f>
        <v>0</v>
      </c>
      <c r="I45" s="82">
        <f>'2021-2022 mjcc'!K48</f>
        <v>0</v>
      </c>
      <c r="J45" s="82">
        <f>'2021-2022 mjcc'!L48</f>
        <v>0</v>
      </c>
      <c r="K45" s="82">
        <f>'2021-2022 mjcc'!M48</f>
        <v>0</v>
      </c>
    </row>
    <row r="46" spans="1:11" ht="40.5">
      <c r="A46" s="130"/>
      <c r="B46" s="112" t="str">
        <f>'2021-2022 mjcc'!E49</f>
        <v xml:space="preserve"> 11004</v>
      </c>
      <c r="C46" s="134" t="str">
        <f>'2021-2022 mjcc'!F49</f>
        <v xml:space="preserve"> Աշխատաշուկայում անմրցունակ անձանց փոքր ձեռնարկատիրական գործունեության աջակցության տրամադրում ծրագրի ուսուցման կազմակերպման և խորհրդատվական ծառայություններ</v>
      </c>
      <c r="D46" s="114">
        <f>'2021-2022 mjcc'!A49</f>
        <v>10</v>
      </c>
      <c r="E46" s="29" t="str">
        <f>'2021-2022 mjcc'!B49</f>
        <v>՛05</v>
      </c>
      <c r="F46" s="29" t="str">
        <f>'2021-2022 mjcc'!C49</f>
        <v>՛01</v>
      </c>
      <c r="G46" s="29">
        <f>'2021-2022 mjcc'!H49</f>
        <v>8247.9599999999991</v>
      </c>
      <c r="H46" s="29">
        <f>'2021-2022 mjcc'!J49</f>
        <v>10000</v>
      </c>
      <c r="I46" s="29">
        <f>'2021-2022 mjcc'!K49</f>
        <v>20000</v>
      </c>
      <c r="J46" s="29">
        <f>'2021-2022 mjcc'!L49</f>
        <v>22000</v>
      </c>
      <c r="K46" s="29">
        <f>'2021-2022 mjcc'!M49</f>
        <v>24000</v>
      </c>
    </row>
    <row r="47" spans="1:11" ht="27" hidden="1">
      <c r="A47" s="99"/>
      <c r="B47" s="127" t="str">
        <f>'2021-2022 mjcc'!E50</f>
        <v xml:space="preserve"> 11005</v>
      </c>
      <c r="C47" s="128" t="str">
        <f>'2021-2022 mjcc'!F50</f>
        <v xml:space="preserve"> Հաշմանդամություն ունեցող անձանց ծառայությունների մատուցում զբաղվածության աջակցման կենտրոնում</v>
      </c>
      <c r="D47" s="129">
        <f>'2021-2022 mjcc'!A50</f>
        <v>10</v>
      </c>
      <c r="E47" s="82" t="str">
        <f>'2021-2022 mjcc'!B50</f>
        <v>՛05</v>
      </c>
      <c r="F47" s="82" t="str">
        <f>'2021-2022 mjcc'!C50</f>
        <v>՛01</v>
      </c>
      <c r="G47" s="82">
        <f>'2021-2022 mjcc'!H50</f>
        <v>0</v>
      </c>
      <c r="H47" s="82">
        <f>'2021-2022 mjcc'!J50</f>
        <v>0</v>
      </c>
      <c r="I47" s="82">
        <f>'2021-2022 mjcc'!K50</f>
        <v>0</v>
      </c>
      <c r="J47" s="82">
        <f>'2021-2022 mjcc'!L50</f>
        <v>0</v>
      </c>
      <c r="K47" s="82">
        <f>'2021-2022 mjcc'!M50</f>
        <v>0</v>
      </c>
    </row>
    <row r="48" spans="1:11" ht="27">
      <c r="A48" s="135"/>
      <c r="B48" s="136" t="str">
        <f>'2021-2022 mjcc'!E51</f>
        <v xml:space="preserve"> 11006</v>
      </c>
      <c r="C48" s="137" t="str">
        <f>'2021-2022 mjcc'!F51</f>
        <v xml:space="preserve"> Վարձատրվող հասարակական աշխատանքների իրականացման ապահովում</v>
      </c>
      <c r="D48" s="138">
        <f>'2021-2022 mjcc'!A51</f>
        <v>10</v>
      </c>
      <c r="E48" s="89" t="str">
        <f>'2021-2022 mjcc'!B51</f>
        <v>՛09</v>
      </c>
      <c r="F48" s="89" t="str">
        <f>'2021-2022 mjcc'!C51</f>
        <v>՛02</v>
      </c>
      <c r="G48" s="89">
        <f>'2021-2022 mjcc'!H51</f>
        <v>51.5</v>
      </c>
      <c r="H48" s="89">
        <f>'2021-2022 mjcc'!J51</f>
        <v>900</v>
      </c>
      <c r="I48" s="89">
        <f>'2021-2022 mjcc'!K51</f>
        <v>1500</v>
      </c>
      <c r="J48" s="89">
        <f>'2021-2022 mjcc'!L51</f>
        <v>2250</v>
      </c>
      <c r="K48" s="89">
        <f>'2021-2022 mjcc'!M51</f>
        <v>3000</v>
      </c>
    </row>
    <row r="49" spans="1:11" ht="54">
      <c r="A49" s="99"/>
      <c r="B49" s="127" t="str">
        <f>'2021-2022 mjcc'!E52</f>
        <v xml:space="preserve"> 11007</v>
      </c>
      <c r="C49" s="128" t="str">
        <f>'2021-2022 mjcc'!F52</f>
        <v xml:space="preserve"> Հաշմանդամություն ունեցող երեխաների ծնողների համար դասընթացների կազմակերպում
</v>
      </c>
      <c r="D49" s="129">
        <f>'2021-2022 mjcc'!A52</f>
        <v>10</v>
      </c>
      <c r="E49" s="82" t="str">
        <f>'2021-2022 mjcc'!B52</f>
        <v>՛05</v>
      </c>
      <c r="F49" s="82" t="str">
        <f>'2021-2022 mjcc'!C52</f>
        <v>՛01</v>
      </c>
      <c r="G49" s="82">
        <f>'2021-2022 mjcc'!H52</f>
        <v>750</v>
      </c>
      <c r="H49" s="82">
        <f>'2021-2022 mjcc'!J52</f>
        <v>2250</v>
      </c>
      <c r="I49" s="82">
        <f>'2021-2022 mjcc'!K52</f>
        <v>15000</v>
      </c>
      <c r="J49" s="82">
        <f>'2021-2022 mjcc'!L52</f>
        <v>20000</v>
      </c>
      <c r="K49" s="82">
        <f>'2021-2022 mjcc'!M52</f>
        <v>25000</v>
      </c>
    </row>
    <row r="50" spans="1:11" ht="27">
      <c r="A50" s="99"/>
      <c r="B50" s="127" t="str">
        <f>'2021-2022 mjcc'!E53</f>
        <v xml:space="preserve"> 12001</v>
      </c>
      <c r="C50" s="128" t="str">
        <f>'2021-2022 mjcc'!F53</f>
        <v xml:space="preserve"> Աշխատաշուկայում անմրցունակ անձանց փոքր ձեռնարկատիրական գործունեության աջակցության տրամադրում</v>
      </c>
      <c r="D50" s="129">
        <f>'2021-2022 mjcc'!A53</f>
        <v>10</v>
      </c>
      <c r="E50" s="82" t="str">
        <f>'2021-2022 mjcc'!B53</f>
        <v>՛05</v>
      </c>
      <c r="F50" s="82" t="str">
        <f>'2021-2022 mjcc'!C53</f>
        <v>՛01</v>
      </c>
      <c r="G50" s="82">
        <f>'2021-2022 mjcc'!H53</f>
        <v>46025.56</v>
      </c>
      <c r="H50" s="82">
        <f>'2021-2022 mjcc'!J53</f>
        <v>50000</v>
      </c>
      <c r="I50" s="82">
        <f>'2021-2022 mjcc'!K53</f>
        <v>100000</v>
      </c>
      <c r="J50" s="82">
        <f>'2021-2022 mjcc'!L53</f>
        <v>110000</v>
      </c>
      <c r="K50" s="82">
        <f>'2021-2022 mjcc'!M53</f>
        <v>120000</v>
      </c>
    </row>
    <row r="51" spans="1:11" ht="54">
      <c r="A51" s="99"/>
      <c r="B51" s="127" t="str">
        <f>'2021-2022 mjcc'!E54</f>
        <v xml:space="preserve"> 12002</v>
      </c>
      <c r="C51" s="128" t="str">
        <f>'2021-2022 mjcc'!F54</f>
        <v xml:space="preserve"> Աշխատաշուկայում անմրցունակ անձանց աշխատանքի տեղավորման դեպքում գործատուին աշխատավարձի մասնակի փոխհատուցում և հաշմանդամություն ունեցող անձին ուղեկցողի համար դրամական օգնության տրամադրում</v>
      </c>
      <c r="D51" s="129">
        <f>'2021-2022 mjcc'!A54</f>
        <v>10</v>
      </c>
      <c r="E51" s="82" t="str">
        <f>'2021-2022 mjcc'!B54</f>
        <v>՛05</v>
      </c>
      <c r="F51" s="82" t="str">
        <f>'2021-2022 mjcc'!C54</f>
        <v>՛01</v>
      </c>
      <c r="G51" s="82">
        <f>'2021-2022 mjcc'!H54</f>
        <v>8617.41</v>
      </c>
      <c r="H51" s="82">
        <f>'2021-2022 mjcc'!J54</f>
        <v>42840</v>
      </c>
      <c r="I51" s="82">
        <f>'2021-2022 mjcc'!K54</f>
        <v>85680</v>
      </c>
      <c r="J51" s="82">
        <f>'2021-2022 mjcc'!L54</f>
        <v>102816</v>
      </c>
      <c r="K51" s="82">
        <f>'2021-2022 mjcc'!M54</f>
        <v>128520</v>
      </c>
    </row>
    <row r="52" spans="1:11" ht="27">
      <c r="A52" s="111"/>
      <c r="B52" s="112" t="str">
        <f>'2021-2022 mjcc'!E55</f>
        <v xml:space="preserve"> 12003</v>
      </c>
      <c r="C52" s="113" t="str">
        <f>'2021-2022 mjcc'!F55</f>
        <v xml:space="preserve"> Գործազուրկին այլ վայրում աշխատանքի տեղավորման աջակցության տրամադրում</v>
      </c>
      <c r="D52" s="114">
        <f>'2021-2022 mjcc'!A55</f>
        <v>10</v>
      </c>
      <c r="E52" s="87" t="str">
        <f>'2021-2022 mjcc'!B55</f>
        <v>՛05</v>
      </c>
      <c r="F52" s="87" t="str">
        <f>'2021-2022 mjcc'!C55</f>
        <v>՛01</v>
      </c>
      <c r="G52" s="87">
        <f>'2021-2022 mjcc'!H55</f>
        <v>10586.7</v>
      </c>
      <c r="H52" s="87">
        <f>'2021-2022 mjcc'!J55</f>
        <v>23320</v>
      </c>
      <c r="I52" s="87">
        <f>'2021-2022 mjcc'!K55</f>
        <v>23320</v>
      </c>
      <c r="J52" s="87">
        <f>'2021-2022 mjcc'!L55</f>
        <v>31800</v>
      </c>
      <c r="K52" s="87">
        <f>'2021-2022 mjcc'!M55</f>
        <v>37100</v>
      </c>
    </row>
    <row r="53" spans="1:11" ht="27">
      <c r="A53" s="111"/>
      <c r="B53" s="112" t="str">
        <f>'2021-2022 mjcc'!E56</f>
        <v xml:space="preserve"> 12004</v>
      </c>
      <c r="C53" s="113" t="str">
        <f>'2021-2022 mjcc'!F56</f>
        <v xml:space="preserve"> Ձեռք բերած մասնագիտությամբ մասնագիտական աշխատանքային փորձ ձեռք բերելու համար գործազուրկներին աջակցության տրամադրում</v>
      </c>
      <c r="D53" s="114">
        <f>'2021-2022 mjcc'!A56</f>
        <v>10</v>
      </c>
      <c r="E53" s="87" t="str">
        <f>'2021-2022 mjcc'!B56</f>
        <v>՛05</v>
      </c>
      <c r="F53" s="87" t="str">
        <f>'2021-2022 mjcc'!C56</f>
        <v>՛01</v>
      </c>
      <c r="G53" s="87">
        <f>'2021-2022 mjcc'!H56</f>
        <v>88800.4</v>
      </c>
      <c r="H53" s="87">
        <f>'2021-2022 mjcc'!J56</f>
        <v>164340.1</v>
      </c>
      <c r="I53" s="87">
        <f>'2021-2022 mjcc'!K56</f>
        <v>261891.5</v>
      </c>
      <c r="J53" s="87">
        <f>'2021-2022 mjcc'!L56</f>
        <v>282037</v>
      </c>
      <c r="K53" s="87">
        <f>'2021-2022 mjcc'!M56</f>
        <v>302182.5</v>
      </c>
    </row>
    <row r="54" spans="1:11" ht="27">
      <c r="A54" s="111"/>
      <c r="B54" s="112" t="str">
        <f>'2021-2022 mjcc'!E57</f>
        <v xml:space="preserve"> 12005</v>
      </c>
      <c r="C54" s="113" t="str">
        <f>'2021-2022 mjcc'!F57</f>
        <v xml:space="preserve"> Աշխատաշուկայում անմրցունակ անձանց աշխատանքի տեղավորման դեպքում գործատուին միանվագ փոխհատուցման տրամադրում</v>
      </c>
      <c r="D54" s="114">
        <f>'2021-2022 mjcc'!A57</f>
        <v>10</v>
      </c>
      <c r="E54" s="87" t="str">
        <f>'2021-2022 mjcc'!B57</f>
        <v>՛05</v>
      </c>
      <c r="F54" s="87" t="str">
        <f>'2021-2022 mjcc'!C57</f>
        <v>՛01</v>
      </c>
      <c r="G54" s="87">
        <f>'2021-2022 mjcc'!H57</f>
        <v>146645.4</v>
      </c>
      <c r="H54" s="87">
        <f>'2021-2022 mjcc'!J57</f>
        <v>207500</v>
      </c>
      <c r="I54" s="87">
        <f>'2021-2022 mjcc'!K57</f>
        <v>207500</v>
      </c>
      <c r="J54" s="87">
        <f>'2021-2022 mjcc'!L57</f>
        <v>228100</v>
      </c>
      <c r="K54" s="87">
        <f>'2021-2022 mjcc'!M57</f>
        <v>228100</v>
      </c>
    </row>
    <row r="55" spans="1:11" ht="27">
      <c r="A55" s="130"/>
      <c r="B55" s="112" t="str">
        <f>'2021-2022 mjcc'!E58</f>
        <v xml:space="preserve"> 12006</v>
      </c>
      <c r="C55" s="134" t="str">
        <f>'2021-2022 mjcc'!F58</f>
        <v xml:space="preserve"> Սեզոնային զբաղվածության խթանման միջոցով գյուղացիական տնտեսությանն աջակցության տրամադրում</v>
      </c>
      <c r="D55" s="114">
        <f>'2021-2022 mjcc'!A58</f>
        <v>10</v>
      </c>
      <c r="E55" s="29" t="str">
        <f>'2021-2022 mjcc'!B58</f>
        <v>՛05</v>
      </c>
      <c r="F55" s="29" t="str">
        <f>'2021-2022 mjcc'!C58</f>
        <v>՛01</v>
      </c>
      <c r="G55" s="29">
        <f>'2021-2022 mjcc'!H58</f>
        <v>192842.2</v>
      </c>
      <c r="H55" s="29">
        <f>'2021-2022 mjcc'!J58</f>
        <v>605308.80000000005</v>
      </c>
      <c r="I55" s="29">
        <f>'2021-2022 mjcc'!K58</f>
        <v>630530</v>
      </c>
      <c r="J55" s="29">
        <f>'2021-2022 mjcc'!L58</f>
        <v>655751.19999999995</v>
      </c>
      <c r="K55" s="29">
        <f>'2021-2022 mjcc'!M58</f>
        <v>655751.19999999995</v>
      </c>
    </row>
    <row r="56" spans="1:11" ht="40.5">
      <c r="A56" s="111"/>
      <c r="B56" s="112" t="str">
        <f>'2021-2022 mjcc'!E60</f>
        <v xml:space="preserve"> 12008</v>
      </c>
      <c r="C56" s="113" t="str">
        <f>'2021-2022 mjcc'!F60</f>
        <v xml:space="preserve"> Գործազուրկների՝ աշխատանաքից ազատման ռիսկ ունեցող՝ ինչպես նաև ազատազրկման ձևով պատիժը կրելու ավարտին վեց ամիս մնացած աշխատանք փնտրող անձանց կրթաթոշակի տրամադրում</v>
      </c>
      <c r="D56" s="114">
        <f>'2021-2022 mjcc'!A60</f>
        <v>10</v>
      </c>
      <c r="E56" s="87" t="str">
        <f>'2021-2022 mjcc'!B60</f>
        <v>՛05</v>
      </c>
      <c r="F56" s="87" t="str">
        <f>'2021-2022 mjcc'!C60</f>
        <v>՛01</v>
      </c>
      <c r="G56" s="87">
        <f>'2021-2022 mjcc'!H60</f>
        <v>23863.91</v>
      </c>
      <c r="H56" s="87">
        <f>'2021-2022 mjcc'!J60</f>
        <v>71400</v>
      </c>
      <c r="I56" s="87">
        <f>'2021-2022 mjcc'!K60</f>
        <v>71400</v>
      </c>
      <c r="J56" s="87">
        <f>'2021-2022 mjcc'!L60</f>
        <v>71400</v>
      </c>
      <c r="K56" s="87">
        <f>'2021-2022 mjcc'!M60</f>
        <v>71400</v>
      </c>
    </row>
    <row r="57" spans="1:11" ht="54">
      <c r="A57" s="111"/>
      <c r="B57" s="112" t="str">
        <f>'2021-2022 mjcc'!E61</f>
        <v xml:space="preserve"> 12009</v>
      </c>
      <c r="C57" s="113" t="str">
        <f>'2021-2022 mjcc'!F61</f>
        <v xml:space="preserve"> Մինչև երեք տարեկան երեխայի խնամքի արձակուրդում գտնվող անձանց՝ երեխայի մինչև երկու տարին լրանալը աշխատանքի վերադառնալու դեպքում՝ երեխայի խնամքն աշխատանքին զուգահեռ կազմակերպելու համար աջակցության տրամադրում</v>
      </c>
      <c r="D57" s="114">
        <f>'2021-2022 mjcc'!A61</f>
        <v>10</v>
      </c>
      <c r="E57" s="87" t="str">
        <f>'2021-2022 mjcc'!B61</f>
        <v>՛05</v>
      </c>
      <c r="F57" s="87" t="str">
        <f>'2021-2022 mjcc'!C61</f>
        <v>՛01</v>
      </c>
      <c r="G57" s="87">
        <f>'2021-2022 mjcc'!H61</f>
        <v>349746.17</v>
      </c>
      <c r="H57" s="87">
        <f>'2021-2022 mjcc'!J61</f>
        <v>448800</v>
      </c>
      <c r="I57" s="87">
        <f>'2021-2022 mjcc'!K61</f>
        <v>448800</v>
      </c>
      <c r="J57" s="87">
        <f>'2021-2022 mjcc'!L61</f>
        <v>448800</v>
      </c>
      <c r="K57" s="87">
        <f>'2021-2022 mjcc'!M61</f>
        <v>448800</v>
      </c>
    </row>
    <row r="58" spans="1:11" ht="40.5">
      <c r="A58" s="99"/>
      <c r="B58" s="127" t="str">
        <f>'2021-2022 mjcc'!E62</f>
        <v xml:space="preserve"> 12010</v>
      </c>
      <c r="C58" s="128" t="str">
        <f>'2021-2022 mjcc'!F62</f>
        <v xml:space="preserve"> Աշխատաշուկայում անմրցունակ և մասնագիտություն չունեցող երիտասարդ մայրերի համար գործատուի մոտ մասնագիտական ուսուցման կազմակերպում</v>
      </c>
      <c r="D58" s="129">
        <f>'2021-2022 mjcc'!A62</f>
        <v>10</v>
      </c>
      <c r="E58" s="82" t="str">
        <f>'2021-2022 mjcc'!B62</f>
        <v>՛05</v>
      </c>
      <c r="F58" s="82" t="str">
        <f>'2021-2022 mjcc'!C62</f>
        <v>՛01</v>
      </c>
      <c r="G58" s="82">
        <f>'2021-2022 mjcc'!H62</f>
        <v>43318.76</v>
      </c>
      <c r="H58" s="82">
        <f>'2021-2022 mjcc'!J62</f>
        <v>129054</v>
      </c>
      <c r="I58" s="82">
        <f>'2021-2022 mjcc'!K62</f>
        <v>164302.5</v>
      </c>
      <c r="J58" s="82">
        <f>'2021-2022 mjcc'!L62</f>
        <v>197163</v>
      </c>
      <c r="K58" s="82">
        <f>'2021-2022 mjcc'!M62</f>
        <v>230023.5</v>
      </c>
    </row>
    <row r="59" spans="1:11" ht="27">
      <c r="A59" s="111"/>
      <c r="B59" s="112" t="str">
        <f>'2021-2022 mjcc'!E63</f>
        <v xml:space="preserve"> 12011</v>
      </c>
      <c r="C59" s="113" t="str">
        <f>'2021-2022 mjcc'!F63</f>
        <v xml:space="preserve"> Վարձատրվող հասարակական աշխատանքների կազմակերպման միջոցով գործազուրկների ժամանակավոր զբաղվածության ապահովում</v>
      </c>
      <c r="D59" s="114">
        <f>'2021-2022 mjcc'!A63</f>
        <v>10</v>
      </c>
      <c r="E59" s="87" t="str">
        <f>'2021-2022 mjcc'!B63</f>
        <v>՛05</v>
      </c>
      <c r="F59" s="87" t="str">
        <f>'2021-2022 mjcc'!C63</f>
        <v>՛01</v>
      </c>
      <c r="G59" s="87">
        <f>'2021-2022 mjcc'!H63</f>
        <v>126074.06</v>
      </c>
      <c r="H59" s="87">
        <f>'2021-2022 mjcc'!J63</f>
        <v>90000</v>
      </c>
      <c r="I59" s="87">
        <f>'2021-2022 mjcc'!K63</f>
        <v>150000</v>
      </c>
      <c r="J59" s="87">
        <f>'2021-2022 mjcc'!L63</f>
        <v>225000</v>
      </c>
      <c r="K59" s="87">
        <f>'2021-2022 mjcc'!M63</f>
        <v>300000</v>
      </c>
    </row>
    <row r="60" spans="1:11" ht="27">
      <c r="A60" s="22"/>
      <c r="B60" s="112" t="str">
        <f>'2021-2022 mjcc'!E64</f>
        <v xml:space="preserve"> 12013</v>
      </c>
      <c r="C60" s="113" t="str">
        <f>'2021-2022 mjcc'!F64</f>
        <v xml:space="preserve"> Աշխատաշուկայում անմրցունակ անձանց անասնապահությամբ զբաղվելու համար աջակցության տրամադրում</v>
      </c>
      <c r="D60" s="114">
        <f>'2021-2022 mjcc'!A64</f>
        <v>10</v>
      </c>
      <c r="E60" s="87" t="str">
        <f>'2021-2022 mjcc'!B64</f>
        <v>՛05</v>
      </c>
      <c r="F60" s="87" t="str">
        <f>'2021-2022 mjcc'!C64</f>
        <v>՛01</v>
      </c>
      <c r="G60" s="87">
        <f>'2021-2022 mjcc'!H64</f>
        <v>630913.03</v>
      </c>
      <c r="H60" s="87">
        <f>'2021-2022 mjcc'!J64</f>
        <v>510000</v>
      </c>
      <c r="I60" s="87">
        <f>'2021-2022 mjcc'!K64</f>
        <v>575600</v>
      </c>
      <c r="J60" s="87">
        <f>'2021-2022 mjcc'!L64</f>
        <v>690720</v>
      </c>
      <c r="K60" s="87">
        <f>'2021-2022 mjcc'!M64</f>
        <v>805840</v>
      </c>
    </row>
    <row r="61" spans="1:11">
      <c r="A61" s="152">
        <f>'2021-2022 mjcc'!D65</f>
        <v>1098</v>
      </c>
      <c r="B61" s="153"/>
      <c r="C61" s="154" t="str">
        <f>'2021-2022 mjcc'!F65</f>
        <v xml:space="preserve"> Բնակարանային ապահովում</v>
      </c>
      <c r="D61" s="155"/>
      <c r="E61" s="156"/>
      <c r="F61" s="156"/>
      <c r="G61" s="156">
        <f>SUM(G62:G65)</f>
        <v>3723422.45</v>
      </c>
      <c r="H61" s="156">
        <f>SUM(H62:H65)</f>
        <v>4023056</v>
      </c>
      <c r="I61" s="156">
        <f>SUM(I62:I65)</f>
        <v>1790614.2</v>
      </c>
      <c r="J61" s="156">
        <f>SUM(J62:J65)</f>
        <v>1620160</v>
      </c>
      <c r="K61" s="156">
        <f>SUM(K62:K65)</f>
        <v>1620200</v>
      </c>
    </row>
    <row r="62" spans="1:11">
      <c r="A62" s="108"/>
      <c r="B62" s="110" t="str">
        <f>'2021-2022 mjcc'!E66</f>
        <v xml:space="preserve"> 12001</v>
      </c>
      <c r="C62" s="131" t="str">
        <f>'2021-2022 mjcc'!F66</f>
        <v xml:space="preserve"> Երկրաշարժի հետևանքով անօթևան մնացած ընտանիքների բնակարանային ապահովում</v>
      </c>
      <c r="D62" s="109" t="str">
        <f>'2021-2022 mjcc'!A66</f>
        <v>՛06</v>
      </c>
      <c r="E62" s="27" t="str">
        <f>'2021-2022 mjcc'!B66</f>
        <v>՛01</v>
      </c>
      <c r="F62" s="27" t="str">
        <f>'2021-2022 mjcc'!C66</f>
        <v>՛01</v>
      </c>
      <c r="G62" s="27">
        <f>'2021-2022 mjcc'!H66</f>
        <v>1823422.45</v>
      </c>
      <c r="H62" s="27">
        <f>'2021-2022 mjcc'!J66</f>
        <v>3000454</v>
      </c>
      <c r="I62" s="27">
        <f>'2021-2022 mjcc'!K66</f>
        <v>0</v>
      </c>
      <c r="J62" s="27">
        <f>'2021-2022 mjcc'!L66</f>
        <v>0</v>
      </c>
      <c r="K62" s="27">
        <f>'2021-2022 mjcc'!M66</f>
        <v>0</v>
      </c>
    </row>
    <row r="63" spans="1:11" ht="40.5">
      <c r="A63" s="130"/>
      <c r="B63" s="112" t="str">
        <f>'2021-2022 mjcc'!E67</f>
        <v xml:space="preserve"> 12002</v>
      </c>
      <c r="C63" s="113" t="str">
        <f>'2021-2022 mjcc'!F67</f>
        <v xml:space="preserve"> Զոհված (մահացած) առաջին՝ երկրորդ և երրորդ կարգի հաշմանդամ զինծառայողների անօթևան ընտանիքներին բնակարանով ապահովում և բնակարանային պայմանների բարելավում</v>
      </c>
      <c r="D63" s="114">
        <f>'2021-2022 mjcc'!A67</f>
        <v>10</v>
      </c>
      <c r="E63" s="87" t="str">
        <f>'2021-2022 mjcc'!B67</f>
        <v>՛06</v>
      </c>
      <c r="F63" s="87" t="str">
        <f>'2021-2022 mjcc'!C67</f>
        <v>՛01</v>
      </c>
      <c r="G63" s="87">
        <f>'2021-2022 mjcc'!H67</f>
        <v>0</v>
      </c>
      <c r="H63" s="87">
        <f>'2021-2022 mjcc'!J67</f>
        <v>500000</v>
      </c>
      <c r="I63" s="87">
        <f>'2021-2022 mjcc'!K67</f>
        <v>500000</v>
      </c>
      <c r="J63" s="87">
        <f>'2021-2022 mjcc'!L67</f>
        <v>500000</v>
      </c>
      <c r="K63" s="87">
        <f>'2021-2022 mjcc'!M67</f>
        <v>500000</v>
      </c>
    </row>
    <row r="64" spans="1:11" ht="27">
      <c r="A64" s="130"/>
      <c r="B64" s="130" t="str">
        <f>'2021-2022 mjcc'!E68</f>
        <v xml:space="preserve"> 12003</v>
      </c>
      <c r="C64" s="113" t="str">
        <f>'2021-2022 mjcc'!F68</f>
        <v>Հայաստանի Հանրապետության Մանկատան շրջանավարտներին բնակարանի ապահովում</v>
      </c>
      <c r="D64" s="114">
        <f>'2021-2022 mjcc'!A68</f>
        <v>10</v>
      </c>
      <c r="E64" s="87" t="str">
        <f>'2021-2022 mjcc'!B68</f>
        <v>՛06</v>
      </c>
      <c r="F64" s="87" t="str">
        <f>'2021-2022 mjcc'!C68</f>
        <v>՛01</v>
      </c>
      <c r="G64" s="87">
        <f>'2021-2022 mjcc'!H68</f>
        <v>1900000</v>
      </c>
      <c r="H64" s="87">
        <f>'2021-2022 mjcc'!J68</f>
        <v>602</v>
      </c>
      <c r="I64" s="87">
        <f>'2021-2022 mjcc'!K68</f>
        <v>0</v>
      </c>
      <c r="J64" s="87">
        <f>'2021-2022 mjcc'!L68</f>
        <v>0</v>
      </c>
      <c r="K64" s="87">
        <f>'2021-2022 mjcc'!M68</f>
        <v>0</v>
      </c>
    </row>
    <row r="65" spans="1:11">
      <c r="A65" s="139"/>
      <c r="B65" s="139">
        <f>'2021-2022 mjcc'!E69</f>
        <v>21001</v>
      </c>
      <c r="C65" s="140" t="str">
        <f>'2021-2022 mjcc'!F69</f>
        <v>Բնակարանային շինարարություն (ՀՀ Արագածոտնի, Շիրակի և Լոռու մարզերում բազմաբնակարան շենքերի կառուցում)</v>
      </c>
      <c r="D65" s="141" t="str">
        <f>'2021-2022 mjcc'!A69</f>
        <v>՛06</v>
      </c>
      <c r="E65" s="90" t="str">
        <f>'2021-2022 mjcc'!B69</f>
        <v>՛01</v>
      </c>
      <c r="F65" s="90" t="str">
        <f>'2021-2022 mjcc'!C69</f>
        <v>՛01</v>
      </c>
      <c r="G65" s="90">
        <f>'2021-2022 mjcc'!H69</f>
        <v>0</v>
      </c>
      <c r="H65" s="90">
        <f>'2021-2022 mjcc'!J69</f>
        <v>522000</v>
      </c>
      <c r="I65" s="90">
        <f>'2021-2022 mjcc'!K69</f>
        <v>1290614.2</v>
      </c>
      <c r="J65" s="90">
        <f>'2021-2022 mjcc'!L69</f>
        <v>1120160</v>
      </c>
      <c r="K65" s="90">
        <f>'2021-2022 mjcc'!M69</f>
        <v>1120200</v>
      </c>
    </row>
    <row r="66" spans="1:11">
      <c r="A66" s="152">
        <f>'2021-2022 mjcc'!D70</f>
        <v>1102</v>
      </c>
      <c r="B66" s="153"/>
      <c r="C66" s="154" t="str">
        <f>'2021-2022 mjcc'!F70</f>
        <v xml:space="preserve"> Կենսաթոշակային ապահովություն </v>
      </c>
      <c r="D66" s="155"/>
      <c r="E66" s="156"/>
      <c r="F66" s="156"/>
      <c r="G66" s="156">
        <f>SUM(G67:G75)</f>
        <v>320657811.52999997</v>
      </c>
      <c r="H66" s="156">
        <f>SUM(H67:H75)</f>
        <v>357993185.59999996</v>
      </c>
      <c r="I66" s="156">
        <f>SUM(I67:I75)</f>
        <v>404258248</v>
      </c>
      <c r="J66" s="156">
        <f>SUM(J67:J75)</f>
        <v>444568282.39999998</v>
      </c>
      <c r="K66" s="156">
        <f>SUM(K67:K75)</f>
        <v>485845920.40000004</v>
      </c>
    </row>
    <row r="67" spans="1:11" ht="27">
      <c r="A67" s="244"/>
      <c r="B67" s="245" t="str">
        <f>'2021-2022 mjcc'!E71</f>
        <v xml:space="preserve"> 11001</v>
      </c>
      <c r="C67" s="246" t="str">
        <f>'2021-2022 mjcc'!F71</f>
        <v xml:space="preserve"> Կենսաթոշակների և այլ դրամական վճարների տրամադրման տեղեկատվական միասնական համակարգերի սպասարկում և շահագործում</v>
      </c>
      <c r="D67" s="247">
        <f>'2021-2022 mjcc'!A71</f>
        <v>10</v>
      </c>
      <c r="E67" s="248" t="str">
        <f>'2021-2022 mjcc'!B71</f>
        <v>՛09</v>
      </c>
      <c r="F67" s="248" t="str">
        <f>'2021-2022 mjcc'!C71</f>
        <v>՛02</v>
      </c>
      <c r="G67" s="248">
        <f>'2021-2022 mjcc'!H71</f>
        <v>46435</v>
      </c>
      <c r="H67" s="248">
        <f>'2021-2022 mjcc'!J71</f>
        <v>72400</v>
      </c>
      <c r="I67" s="248">
        <f>'2021-2022 mjcc'!K71</f>
        <v>87000</v>
      </c>
      <c r="J67" s="248">
        <f>'2021-2022 mjcc'!L71</f>
        <v>87000</v>
      </c>
      <c r="K67" s="248">
        <f>'2021-2022 mjcc'!M71</f>
        <v>87000</v>
      </c>
    </row>
    <row r="68" spans="1:11">
      <c r="A68" s="244"/>
      <c r="B68" s="245" t="str">
        <f>'2021-2022 mjcc'!E72</f>
        <v xml:space="preserve"> 11002</v>
      </c>
      <c r="C68" s="246" t="str">
        <f>'2021-2022 mjcc'!F72</f>
        <v xml:space="preserve"> Կենսաթոշակների և այլ դրամական վճարների իրականացման ապահովում</v>
      </c>
      <c r="D68" s="247">
        <f>'2021-2022 mjcc'!A72</f>
        <v>10</v>
      </c>
      <c r="E68" s="248" t="str">
        <f>'2021-2022 mjcc'!B72</f>
        <v>՛09</v>
      </c>
      <c r="F68" s="248" t="str">
        <f>'2021-2022 mjcc'!C72</f>
        <v>՛02</v>
      </c>
      <c r="G68" s="248">
        <f>'2021-2022 mjcc'!H72</f>
        <v>1395682.3</v>
      </c>
      <c r="H68" s="248">
        <f>'2021-2022 mjcc'!J72</f>
        <v>1374853.2</v>
      </c>
      <c r="I68" s="248">
        <f>'2021-2022 mjcc'!K72</f>
        <v>1324450.8</v>
      </c>
      <c r="J68" s="248">
        <f>'2021-2022 mjcc'!L72</f>
        <v>1193381.8999999999</v>
      </c>
      <c r="K68" s="248">
        <f>'2021-2022 mjcc'!M72</f>
        <v>835367.3</v>
      </c>
    </row>
    <row r="69" spans="1:11">
      <c r="A69" s="253"/>
      <c r="B69" s="254" t="str">
        <f>'2021-2022 mjcc'!E73</f>
        <v xml:space="preserve"> 11003</v>
      </c>
      <c r="C69" s="246" t="str">
        <f>'2021-2022 mjcc'!F73</f>
        <v xml:space="preserve"> Կենսաթոշակների ձևաթղթերի տպագրություն</v>
      </c>
      <c r="D69" s="255">
        <f>'2021-2022 mjcc'!A73</f>
        <v>10</v>
      </c>
      <c r="E69" s="256" t="str">
        <f>'2021-2022 mjcc'!B73</f>
        <v>՛09</v>
      </c>
      <c r="F69" s="256" t="str">
        <f>'2021-2022 mjcc'!C73</f>
        <v>՛02</v>
      </c>
      <c r="G69" s="256">
        <f>'2021-2022 mjcc'!H73</f>
        <v>490</v>
      </c>
      <c r="H69" s="256">
        <f>'2021-2022 mjcc'!J73</f>
        <v>588</v>
      </c>
      <c r="I69" s="256">
        <f>'2021-2022 mjcc'!K73</f>
        <v>1080</v>
      </c>
      <c r="J69" s="256">
        <f>'2021-2022 mjcc'!L73</f>
        <v>1080</v>
      </c>
      <c r="K69" s="256">
        <f>'2021-2022 mjcc'!M73</f>
        <v>1080</v>
      </c>
    </row>
    <row r="70" spans="1:11">
      <c r="A70" s="244"/>
      <c r="B70" s="245" t="str">
        <f>'2021-2022 mjcc'!E74</f>
        <v xml:space="preserve"> 11004</v>
      </c>
      <c r="C70" s="246" t="str">
        <f>'2021-2022 mjcc'!F74</f>
        <v xml:space="preserve"> Կենսաթոշակային համակարգի հանրային իրազեկման աշխատանքներ</v>
      </c>
      <c r="D70" s="247">
        <f>'2021-2022 mjcc'!A74</f>
        <v>10</v>
      </c>
      <c r="E70" s="248" t="str">
        <f>'2021-2022 mjcc'!B74</f>
        <v>՛09</v>
      </c>
      <c r="F70" s="248" t="str">
        <f>'2021-2022 mjcc'!C74</f>
        <v>՛02</v>
      </c>
      <c r="G70" s="248">
        <f>'2021-2022 mjcc'!H74</f>
        <v>9923.5</v>
      </c>
      <c r="H70" s="248">
        <f>'2021-2022 mjcc'!J74</f>
        <v>9923.5</v>
      </c>
      <c r="I70" s="248">
        <f>'2021-2022 mjcc'!K74</f>
        <v>0</v>
      </c>
      <c r="J70" s="248">
        <f>'2021-2022 mjcc'!L74</f>
        <v>0</v>
      </c>
      <c r="K70" s="248">
        <f>'2021-2022 mjcc'!M74</f>
        <v>0</v>
      </c>
    </row>
    <row r="71" spans="1:11" ht="27">
      <c r="A71" s="244"/>
      <c r="B71" s="245" t="str">
        <f>'2021-2022 mjcc'!E75</f>
        <v xml:space="preserve"> 12001</v>
      </c>
      <c r="C71" s="246" t="str">
        <f>'2021-2022 mjcc'!F75</f>
        <v xml:space="preserve"> Սպայական անձնակազմի և նրանց ընտանիքների անդամների կենսաթոշակներ</v>
      </c>
      <c r="D71" s="247">
        <f>'2021-2022 mjcc'!A75</f>
        <v>10</v>
      </c>
      <c r="E71" s="248" t="str">
        <f>'2021-2022 mjcc'!B75</f>
        <v>՛02</v>
      </c>
      <c r="F71" s="248" t="str">
        <f>'2021-2022 mjcc'!C75</f>
        <v>՛01</v>
      </c>
      <c r="G71" s="248">
        <f>'2021-2022 mjcc'!H75</f>
        <v>27623759.199999999</v>
      </c>
      <c r="H71" s="248">
        <f>'2021-2022 mjcc'!J75</f>
        <v>31322609.5</v>
      </c>
      <c r="I71" s="248">
        <f>'2021-2022 mjcc'!K75</f>
        <v>34913758</v>
      </c>
      <c r="J71" s="248">
        <f>'2021-2022 mjcc'!L75</f>
        <v>39701390</v>
      </c>
      <c r="K71" s="248">
        <f>'2021-2022 mjcc'!M75</f>
        <v>44869022</v>
      </c>
    </row>
    <row r="72" spans="1:11" ht="27">
      <c r="A72" s="244"/>
      <c r="B72" s="245" t="str">
        <f>'2021-2022 mjcc'!E76</f>
        <v xml:space="preserve"> 12002</v>
      </c>
      <c r="C72" s="246" t="str">
        <f>'2021-2022 mjcc'!F76</f>
        <v xml:space="preserve"> Շարքային զինծառայողների և նրանց ընտանիքների անդամների զինվորական կենսաթոշակներ</v>
      </c>
      <c r="D72" s="247">
        <f>'2021-2022 mjcc'!A76</f>
        <v>10</v>
      </c>
      <c r="E72" s="248" t="str">
        <f>'2021-2022 mjcc'!B76</f>
        <v>՛02</v>
      </c>
      <c r="F72" s="248" t="str">
        <f>'2021-2022 mjcc'!C76</f>
        <v>՛01</v>
      </c>
      <c r="G72" s="248">
        <f>'2021-2022 mjcc'!H76</f>
        <v>561357</v>
      </c>
      <c r="H72" s="248">
        <f>'2021-2022 mjcc'!J76</f>
        <v>621960</v>
      </c>
      <c r="I72" s="248">
        <f>'2021-2022 mjcc'!K76</f>
        <v>675390</v>
      </c>
      <c r="J72" s="248">
        <f>'2021-2022 mjcc'!L76</f>
        <v>717660</v>
      </c>
      <c r="K72" s="248">
        <f>'2021-2022 mjcc'!M76</f>
        <v>753594</v>
      </c>
    </row>
    <row r="73" spans="1:11">
      <c r="A73" s="244"/>
      <c r="B73" s="245" t="str">
        <f>'2021-2022 mjcc'!E77</f>
        <v xml:space="preserve"> 12003</v>
      </c>
      <c r="C73" s="257" t="str">
        <f>'2021-2022 mjcc'!F77</f>
        <v xml:space="preserve"> Աշխատանքային կենսաթոշակներ</v>
      </c>
      <c r="D73" s="247">
        <f>'2021-2022 mjcc'!A77</f>
        <v>10</v>
      </c>
      <c r="E73" s="248" t="str">
        <f>'2021-2022 mjcc'!B77</f>
        <v>՛02</v>
      </c>
      <c r="F73" s="248" t="str">
        <f>'2021-2022 mjcc'!C77</f>
        <v>՛01</v>
      </c>
      <c r="G73" s="248">
        <f>'2021-2022 mjcc'!H77</f>
        <v>220212475.40000001</v>
      </c>
      <c r="H73" s="248">
        <f>'2021-2022 mjcc'!J77</f>
        <v>246295802.19999999</v>
      </c>
      <c r="I73" s="248">
        <f>'2021-2022 mjcc'!K77</f>
        <v>278218311</v>
      </c>
      <c r="J73" s="248">
        <f>'2021-2022 mjcc'!L77</f>
        <v>309503059</v>
      </c>
      <c r="K73" s="248">
        <f>'2021-2022 mjcc'!M77</f>
        <v>341385551</v>
      </c>
    </row>
    <row r="74" spans="1:11">
      <c r="A74" s="249"/>
      <c r="B74" s="258" t="str">
        <f>'2021-2022 mjcc'!E78</f>
        <v xml:space="preserve"> 12004</v>
      </c>
      <c r="C74" s="259" t="str">
        <f>'2021-2022 mjcc'!F78</f>
        <v xml:space="preserve"> ՀՀ օրենքով նշանակված կենսաթոշակներ</v>
      </c>
      <c r="D74" s="251">
        <f>'2021-2022 mjcc'!A78</f>
        <v>10</v>
      </c>
      <c r="E74" s="252" t="str">
        <f>'2021-2022 mjcc'!B78</f>
        <v>՛02</v>
      </c>
      <c r="F74" s="252" t="str">
        <f>'2021-2022 mjcc'!C78</f>
        <v>՛01</v>
      </c>
      <c r="G74" s="252">
        <f>'2021-2022 mjcc'!H78</f>
        <v>2780572.5</v>
      </c>
      <c r="H74" s="252">
        <f>'2021-2022 mjcc'!J78</f>
        <v>2985401.2</v>
      </c>
      <c r="I74" s="252">
        <f>'2021-2022 mjcc'!K78</f>
        <v>3009924.2</v>
      </c>
      <c r="J74" s="252">
        <f>'2021-2022 mjcc'!L78</f>
        <v>3034961.5</v>
      </c>
      <c r="K74" s="252">
        <f>'2021-2022 mjcc'!M78</f>
        <v>3068068.1</v>
      </c>
    </row>
    <row r="75" spans="1:11">
      <c r="A75" s="22"/>
      <c r="B75" s="260" t="str">
        <f>'2021-2022 mjcc'!E79</f>
        <v xml:space="preserve"> 12005</v>
      </c>
      <c r="C75" s="261" t="str">
        <f>'2021-2022 mjcc'!F79</f>
        <v xml:space="preserve"> Կուտակային հատկացումներ մասնակցի կենսաթոշակային հաշվին</v>
      </c>
      <c r="D75" s="26">
        <f>'2021-2022 mjcc'!A79</f>
        <v>10</v>
      </c>
      <c r="E75" s="262" t="str">
        <f>'2021-2022 mjcc'!B79</f>
        <v>՛02</v>
      </c>
      <c r="F75" s="262" t="str">
        <f>'2021-2022 mjcc'!C79</f>
        <v>՛01</v>
      </c>
      <c r="G75" s="262">
        <f>'2021-2022 mjcc'!H79</f>
        <v>68027116.629999995</v>
      </c>
      <c r="H75" s="262">
        <f>'2021-2022 mjcc'!J79</f>
        <v>75309648</v>
      </c>
      <c r="I75" s="262">
        <f>'2021-2022 mjcc'!K79</f>
        <v>86028334</v>
      </c>
      <c r="J75" s="262">
        <f>'2021-2022 mjcc'!L79</f>
        <v>90329750</v>
      </c>
      <c r="K75" s="262">
        <f>'2021-2022 mjcc'!M79</f>
        <v>94846238</v>
      </c>
    </row>
    <row r="76" spans="1:11" ht="28.5">
      <c r="A76" s="152">
        <f>'2021-2022 mjcc'!D80</f>
        <v>1117</v>
      </c>
      <c r="B76" s="153"/>
      <c r="C76" s="154" t="str">
        <f>'2021-2022 mjcc'!F80</f>
        <v xml:space="preserve"> Սոցիալական պաշտպանության բնագավառում պետական քաղաքականության մշակում, ծրագրերի համակարգում և մոնիթորինգ </v>
      </c>
      <c r="D76" s="155"/>
      <c r="E76" s="156"/>
      <c r="F76" s="156"/>
      <c r="G76" s="156">
        <f>SUM(G77:G83)</f>
        <v>5370852.0699999994</v>
      </c>
      <c r="H76" s="156">
        <f>SUM(H77:H83)</f>
        <v>5529128.2000000011</v>
      </c>
      <c r="I76" s="156">
        <f>SUM(I77:I83)</f>
        <v>6858208.9704200961</v>
      </c>
      <c r="J76" s="156">
        <f>SUM(J77:J83)</f>
        <v>6916421.0511560962</v>
      </c>
      <c r="K76" s="156">
        <f>SUM(K77:K83)</f>
        <v>6879182.9511560956</v>
      </c>
    </row>
    <row r="77" spans="1:11" ht="40.5">
      <c r="A77" s="142"/>
      <c r="B77" s="136" t="str">
        <f>'2021-2022 mjcc'!E81</f>
        <v xml:space="preserve"> 11001</v>
      </c>
      <c r="C77" s="143" t="str">
        <f>'2021-2022 mjcc'!F81</f>
        <v>Սոցիալական պաշտպանության բնագավառի պետական քաղաքականության մշակման« ծրագրերի համակարգման և մոնիթորինգի ծառայություններ</v>
      </c>
      <c r="D77" s="138">
        <f>'2021-2022 mjcc'!A81</f>
        <v>10</v>
      </c>
      <c r="E77" s="88" t="str">
        <f>'2021-2022 mjcc'!B81</f>
        <v>՛09</v>
      </c>
      <c r="F77" s="88" t="str">
        <f>'2021-2022 mjcc'!C81</f>
        <v>՛01</v>
      </c>
      <c r="G77" s="88">
        <f>'2021-2022 mjcc'!H81</f>
        <v>2680303.88</v>
      </c>
      <c r="H77" s="88">
        <f>'2021-2022 mjcc'!J81</f>
        <v>2730788</v>
      </c>
      <c r="I77" s="88">
        <f>'2021-2022 mjcc'!K81</f>
        <v>2932469.3139999998</v>
      </c>
      <c r="J77" s="88">
        <f>'2021-2022 mjcc'!L81</f>
        <v>2977215.514</v>
      </c>
      <c r="K77" s="88">
        <f>'2021-2022 mjcc'!M81</f>
        <v>2992413.514</v>
      </c>
    </row>
    <row r="78" spans="1:11" ht="27">
      <c r="A78" s="249"/>
      <c r="B78" s="249" t="str">
        <f>'2021-2022 mjcc'!E82</f>
        <v xml:space="preserve"> 11002</v>
      </c>
      <c r="C78" s="250" t="str">
        <f>'2021-2022 mjcc'!F82</f>
        <v xml:space="preserve"> Սոցիալական պաշտպանության առանձին  ծրագրերի իրականացման ապահովում</v>
      </c>
      <c r="D78" s="251">
        <f>'2021-2022 mjcc'!A82</f>
        <v>10</v>
      </c>
      <c r="E78" s="252" t="str">
        <f>'2021-2022 mjcc'!B82</f>
        <v>՛09</v>
      </c>
      <c r="F78" s="252" t="str">
        <f>'2021-2022 mjcc'!C82</f>
        <v>՛01</v>
      </c>
      <c r="G78" s="252">
        <f>'2021-2022 mjcc'!H82</f>
        <v>2366399.89</v>
      </c>
      <c r="H78" s="252">
        <f>'2021-2022 mjcc'!J82</f>
        <v>2462006.9</v>
      </c>
      <c r="I78" s="252">
        <f>'2021-2022 mjcc'!K82</f>
        <v>2556524.7564200955</v>
      </c>
      <c r="J78" s="252">
        <f>'2021-2022 mjcc'!L82</f>
        <v>2569990.6371560954</v>
      </c>
      <c r="K78" s="252">
        <f>'2021-2022 mjcc'!M82</f>
        <v>2551234.5371560953</v>
      </c>
    </row>
    <row r="79" spans="1:11">
      <c r="A79" s="99"/>
      <c r="B79" s="132" t="str">
        <f>'2021-2022 mjcc'!E83</f>
        <v xml:space="preserve"> 11003</v>
      </c>
      <c r="C79" s="143" t="str">
        <f>'2021-2022 mjcc'!F83</f>
        <v xml:space="preserve"> Հանրային իրազեկման միջոցառումների իրականացում</v>
      </c>
      <c r="D79" s="129">
        <f>'2021-2022 mjcc'!A83</f>
        <v>10</v>
      </c>
      <c r="E79" s="82" t="str">
        <f>'2021-2022 mjcc'!B83</f>
        <v>՛09</v>
      </c>
      <c r="F79" s="82" t="str">
        <f>'2021-2022 mjcc'!C83</f>
        <v>՛02</v>
      </c>
      <c r="G79" s="82">
        <f>'2021-2022 mjcc'!H83</f>
        <v>10104</v>
      </c>
      <c r="H79" s="82">
        <f>'2021-2022 mjcc'!J83</f>
        <v>21327.4</v>
      </c>
      <c r="I79" s="82">
        <f>'2021-2022 mjcc'!K83</f>
        <v>21327.4</v>
      </c>
      <c r="J79" s="82">
        <f>'2021-2022 mjcc'!L83</f>
        <v>21327.4</v>
      </c>
      <c r="K79" s="82">
        <f>'2021-2022 mjcc'!M83</f>
        <v>21327.4</v>
      </c>
    </row>
    <row r="80" spans="1:11" ht="40.5">
      <c r="A80" s="111"/>
      <c r="B80" s="130" t="str">
        <f>'2021-2022 mjcc'!E84</f>
        <v xml:space="preserve"> 11004</v>
      </c>
      <c r="C80" s="113" t="str">
        <f>'2021-2022 mjcc'!F84</f>
        <v xml:space="preserve"> Սոցիալական պաշտպանության ոլորտի տեղեկատվական համակարգի սպասարկման (կատարելագործման)՝ շահագործման և տեղեկատվության տրամադրման ծառայություններ</v>
      </c>
      <c r="D80" s="114">
        <f>'2021-2022 mjcc'!A84</f>
        <v>10</v>
      </c>
      <c r="E80" s="87" t="str">
        <f>'2021-2022 mjcc'!B84</f>
        <v>՛09</v>
      </c>
      <c r="F80" s="87" t="str">
        <f>'2021-2022 mjcc'!C84</f>
        <v>՛02</v>
      </c>
      <c r="G80" s="87">
        <f>'2021-2022 mjcc'!H84</f>
        <v>314044.3</v>
      </c>
      <c r="H80" s="87">
        <f>'2021-2022 mjcc'!J84</f>
        <v>315005.90000000002</v>
      </c>
      <c r="I80" s="87">
        <f>'2021-2022 mjcc'!K84</f>
        <v>386636.9</v>
      </c>
      <c r="J80" s="87">
        <f>'2021-2022 mjcc'!L84</f>
        <v>386636.9</v>
      </c>
      <c r="K80" s="87">
        <f>'2021-2022 mjcc'!M84</f>
        <v>386636.9</v>
      </c>
    </row>
    <row r="81" spans="1:11">
      <c r="A81" s="321"/>
      <c r="B81" s="130">
        <f>'2021-2022 mjcc'!E85</f>
        <v>11007</v>
      </c>
      <c r="C81" s="113" t="str">
        <f>'2021-2022 mjcc'!F85</f>
        <v>Թեժ գծի ծառայություններ</v>
      </c>
      <c r="D81" s="114">
        <f>'2021-2022 mjcc'!A85</f>
        <v>10</v>
      </c>
      <c r="E81" s="87" t="str">
        <f>'2021-2022 mjcc'!B85</f>
        <v>՛09</v>
      </c>
      <c r="F81" s="87" t="str">
        <f>'2021-2022 mjcc'!C85</f>
        <v>՛02</v>
      </c>
      <c r="G81" s="87">
        <f>'2021-2022 mjcc'!H85</f>
        <v>0</v>
      </c>
      <c r="H81" s="87">
        <f>'2021-2022 mjcc'!J85</f>
        <v>0</v>
      </c>
      <c r="I81" s="87">
        <f>'2021-2022 mjcc'!K85</f>
        <v>9923.5</v>
      </c>
      <c r="J81" s="87">
        <f>'2021-2022 mjcc'!L85</f>
        <v>9923.5</v>
      </c>
      <c r="K81" s="87">
        <f>'2021-2022 mjcc'!M85</f>
        <v>9923.5</v>
      </c>
    </row>
    <row r="82" spans="1:11" ht="40.5">
      <c r="A82" s="321"/>
      <c r="B82" s="130" t="str">
        <f>'2021-2022 mjcc'!E86</f>
        <v xml:space="preserve"> 11005</v>
      </c>
      <c r="C82" s="113" t="str">
        <f>'2021-2022 mjcc'!F86</f>
        <v xml:space="preserve"> Համայնքային ենթակայության սոցիալական ծառայությունների կողմից սոցիալական աջակցության քաղաքականության իրականացման ապահովում</v>
      </c>
      <c r="D82" s="114">
        <f>'2021-2022 mjcc'!A86</f>
        <v>10</v>
      </c>
      <c r="E82" s="87" t="str">
        <f>'2021-2022 mjcc'!B86</f>
        <v>՛09</v>
      </c>
      <c r="F82" s="87" t="str">
        <f>'2021-2022 mjcc'!C86</f>
        <v>՛02</v>
      </c>
      <c r="G82" s="87">
        <f>'2021-2022 mjcc'!H86</f>
        <v>0</v>
      </c>
      <c r="H82" s="87">
        <f>'2021-2022 mjcc'!J86</f>
        <v>0</v>
      </c>
      <c r="I82" s="87">
        <f>'2021-2022 mjcc'!K86</f>
        <v>820564.1</v>
      </c>
      <c r="J82" s="87">
        <f>'2021-2022 mjcc'!L86</f>
        <v>820564.1</v>
      </c>
      <c r="K82" s="87">
        <f>'2021-2022 mjcc'!M86</f>
        <v>820564.1</v>
      </c>
    </row>
    <row r="83" spans="1:11" ht="27">
      <c r="A83" s="321"/>
      <c r="B83" s="130" t="str">
        <f>'2021-2022 mjcc'!E87</f>
        <v xml:space="preserve"> 11006</v>
      </c>
      <c r="C83" s="113" t="str">
        <f>'2021-2022 mjcc'!F87</f>
        <v>Համալիր սոցիալական աջակցության տարածքային կենտրոնների աշխատողների աջակցության ծախսերի փոխհատուցում</v>
      </c>
      <c r="D83" s="114">
        <f>'2021-2022 mjcc'!A87</f>
        <v>10</v>
      </c>
      <c r="E83" s="87" t="str">
        <f>'2021-2022 mjcc'!B87</f>
        <v>՛09</v>
      </c>
      <c r="F83" s="87" t="str">
        <f>'2021-2022 mjcc'!C87</f>
        <v>՛02</v>
      </c>
      <c r="G83" s="87">
        <f>'2021-2022 mjcc'!H87</f>
        <v>0</v>
      </c>
      <c r="H83" s="87">
        <f>'2021-2022 mjcc'!J87</f>
        <v>0</v>
      </c>
      <c r="I83" s="87">
        <f>'2021-2022 mjcc'!K87</f>
        <v>130763</v>
      </c>
      <c r="J83" s="87">
        <f>'2021-2022 mjcc'!L87</f>
        <v>130763</v>
      </c>
      <c r="K83" s="87">
        <f>'2021-2022 mjcc'!M87</f>
        <v>97083</v>
      </c>
    </row>
    <row r="84" spans="1:11">
      <c r="A84" s="152">
        <f>'2021-2022 mjcc'!D88</f>
        <v>1141</v>
      </c>
      <c r="B84" s="153"/>
      <c r="C84" s="154" t="str">
        <f>'2021-2022 mjcc'!F88</f>
        <v xml:space="preserve"> Ընտանիքներին, կանանց և երեխաներին աջակցություն </v>
      </c>
      <c r="D84" s="155"/>
      <c r="E84" s="156"/>
      <c r="F84" s="156"/>
      <c r="G84" s="156">
        <f>SUM(G85:G111)</f>
        <v>3266586.77</v>
      </c>
      <c r="H84" s="156">
        <f t="shared" ref="H84:K84" si="4">SUM(H85:H111)</f>
        <v>3441237.6</v>
      </c>
      <c r="I84" s="156">
        <f t="shared" si="4"/>
        <v>4545516.16</v>
      </c>
      <c r="J84" s="156">
        <f t="shared" si="4"/>
        <v>4771370.4519999996</v>
      </c>
      <c r="K84" s="156">
        <f t="shared" si="4"/>
        <v>4916025.4400000004</v>
      </c>
    </row>
    <row r="85" spans="1:11">
      <c r="A85" s="111"/>
      <c r="B85" s="130" t="str">
        <f>'2021-2022 mjcc'!E89</f>
        <v xml:space="preserve"> 11001</v>
      </c>
      <c r="C85" s="113" t="str">
        <f>'2021-2022 mjcc'!F89</f>
        <v xml:space="preserve"> Երեխաների շուրջօրյա խնամքի ծառայություններ</v>
      </c>
      <c r="D85" s="114">
        <f>'2021-2022 mjcc'!A89</f>
        <v>10</v>
      </c>
      <c r="E85" s="87" t="str">
        <f>'2021-2022 mjcc'!B89</f>
        <v>՛04</v>
      </c>
      <c r="F85" s="87" t="str">
        <f>'2021-2022 mjcc'!C89</f>
        <v>՛01</v>
      </c>
      <c r="G85" s="87">
        <f>'2021-2022 mjcc'!H89</f>
        <v>1888739.7</v>
      </c>
      <c r="H85" s="87">
        <f>'2021-2022 mjcc'!J89</f>
        <v>2017270.6</v>
      </c>
      <c r="I85" s="87">
        <f>'2021-2022 mjcc'!K89</f>
        <v>1789930.9</v>
      </c>
      <c r="J85" s="87">
        <f>'2021-2022 mjcc'!L89</f>
        <v>1789930.9</v>
      </c>
      <c r="K85" s="87">
        <f>'2021-2022 mjcc'!M89</f>
        <v>1789930.9</v>
      </c>
    </row>
    <row r="86" spans="1:11" ht="54">
      <c r="A86" s="130"/>
      <c r="B86" s="130" t="str">
        <f>'2021-2022 mjcc'!E90</f>
        <v xml:space="preserve"> 11002</v>
      </c>
      <c r="C86" s="113" t="str">
        <f>'2021-2022 mjcc'!F90</f>
        <v xml:space="preserve"> ՀՀ երեխաների շուրջօրյա խնամք և պաշտպանություն իրականացնող հաստատություններում խնամվող և հաստատությունում հայտնվելու ռիսկի խմբում գտնվող երեխաների ընտանիք վերադարձնելու և մուտքը հաստատություններ կանխարգելելու ծառայություններ,  </v>
      </c>
      <c r="D86" s="114">
        <f>'2021-2022 mjcc'!A90</f>
        <v>10</v>
      </c>
      <c r="E86" s="130" t="str">
        <f>'2021-2022 mjcc'!B90</f>
        <v>՛04</v>
      </c>
      <c r="F86" s="87" t="str">
        <f>'2021-2022 mjcc'!C90</f>
        <v>՛01</v>
      </c>
      <c r="G86" s="87">
        <f>'2021-2022 mjcc'!H90</f>
        <v>23333.8</v>
      </c>
      <c r="H86" s="87">
        <f>'2021-2022 mjcc'!J90</f>
        <v>19603</v>
      </c>
      <c r="I86" s="87">
        <f>'2021-2022 mjcc'!K90</f>
        <v>28427.8</v>
      </c>
      <c r="J86" s="87">
        <f>'2021-2022 mjcc'!L90</f>
        <v>34090.400000000001</v>
      </c>
      <c r="K86" s="87">
        <f>'2021-2022 mjcc'!M90</f>
        <v>39772.1</v>
      </c>
    </row>
    <row r="87" spans="1:11" ht="40.5">
      <c r="A87" s="144"/>
      <c r="B87" s="130">
        <f>'2021-2022 mjcc'!E91</f>
        <v>11003</v>
      </c>
      <c r="C87" s="113" t="str">
        <f>'2021-2022 mjcc'!F91</f>
        <v xml:space="preserve"> Երեխաների շուրջօրյա խնամքի բնակչության սոցիալական պաշտպանության հաստատությունների շրջանավարտներին աջակցություն և խորհրդատվություն</v>
      </c>
      <c r="D87" s="114">
        <f>'2021-2022 mjcc'!A91</f>
        <v>10</v>
      </c>
      <c r="E87" s="130" t="str">
        <f>'2021-2022 mjcc'!B91</f>
        <v>՛04</v>
      </c>
      <c r="F87" s="87" t="str">
        <f>'2021-2022 mjcc'!C91</f>
        <v>՛01</v>
      </c>
      <c r="G87" s="87">
        <f>'2021-2022 mjcc'!H91</f>
        <v>0</v>
      </c>
      <c r="H87" s="87">
        <f>'2021-2022 mjcc'!J91</f>
        <v>0</v>
      </c>
      <c r="I87" s="87">
        <f>'2021-2022 mjcc'!K91</f>
        <v>0</v>
      </c>
      <c r="J87" s="87">
        <f>'2021-2022 mjcc'!L91</f>
        <v>0</v>
      </c>
      <c r="K87" s="87">
        <f>'2021-2022 mjcc'!M91</f>
        <v>0</v>
      </c>
    </row>
    <row r="88" spans="1:11" ht="27">
      <c r="A88" s="130"/>
      <c r="B88" s="130">
        <f>'2021-2022 mjcc'!E92</f>
        <v>12007</v>
      </c>
      <c r="C88" s="113" t="str">
        <f>'2021-2022 mjcc'!F92</f>
        <v>Բնակչության սոցիալական պաշտպանության հաստատությունների շրջանավարտների բնակարանների վարձակալություն</v>
      </c>
      <c r="D88" s="114">
        <f>'2021-2022 mjcc'!A92</f>
        <v>10</v>
      </c>
      <c r="E88" s="130" t="str">
        <f>'2021-2022 mjcc'!B92</f>
        <v>՛04</v>
      </c>
      <c r="F88" s="87" t="str">
        <f>'2021-2022 mjcc'!C92</f>
        <v>՛01</v>
      </c>
      <c r="G88" s="87">
        <f>'2021-2022 mjcc'!H92</f>
        <v>0</v>
      </c>
      <c r="H88" s="87">
        <f>'2021-2022 mjcc'!J92</f>
        <v>1440</v>
      </c>
      <c r="I88" s="87">
        <f>'2021-2022 mjcc'!K92</f>
        <v>44400</v>
      </c>
      <c r="J88" s="87">
        <f>'2021-2022 mjcc'!L92</f>
        <v>74400</v>
      </c>
      <c r="K88" s="87">
        <f>'2021-2022 mjcc'!M92</f>
        <v>104400</v>
      </c>
    </row>
    <row r="89" spans="1:11" ht="27">
      <c r="A89" s="111"/>
      <c r="B89" s="130" t="str">
        <f>'2021-2022 mjcc'!E93</f>
        <v xml:space="preserve"> 11004</v>
      </c>
      <c r="C89" s="113" t="str">
        <f>'2021-2022 mjcc'!F93</f>
        <v>Սոցիալական հոգածության ցերեկային կենտրոնների երեխաներին սոցիալական ծառայությունների տրամադրում</v>
      </c>
      <c r="D89" s="114">
        <f>'2021-2022 mjcc'!A93</f>
        <v>10</v>
      </c>
      <c r="E89" s="130" t="str">
        <f>'2021-2022 mjcc'!B93</f>
        <v>՛04</v>
      </c>
      <c r="F89" s="87" t="str">
        <f>'2021-2022 mjcc'!C93</f>
        <v>՛01</v>
      </c>
      <c r="G89" s="87">
        <f>'2021-2022 mjcc'!H93</f>
        <v>211252.5</v>
      </c>
      <c r="H89" s="87">
        <f>'2021-2022 mjcc'!J93</f>
        <v>0</v>
      </c>
      <c r="I89" s="87">
        <f>'2021-2022 mjcc'!K93</f>
        <v>0</v>
      </c>
      <c r="J89" s="87">
        <f>'2021-2022 mjcc'!L93</f>
        <v>0</v>
      </c>
      <c r="K89" s="87">
        <f>'2021-2022 mjcc'!M93</f>
        <v>0</v>
      </c>
    </row>
    <row r="90" spans="1:11">
      <c r="A90" s="130"/>
      <c r="B90" s="130" t="str">
        <f>'2021-2022 mjcc'!E94</f>
        <v xml:space="preserve"> 11005</v>
      </c>
      <c r="C90" s="113" t="str">
        <f>'2021-2022 mjcc'!F94</f>
        <v xml:space="preserve"> Երեխաների գիշերօթիկ խնամքի ծառայություններ</v>
      </c>
      <c r="D90" s="114">
        <f>'2021-2022 mjcc'!A94</f>
        <v>10</v>
      </c>
      <c r="E90" s="87" t="str">
        <f>'2021-2022 mjcc'!B94</f>
        <v>՛04</v>
      </c>
      <c r="F90" s="87" t="str">
        <f>'2021-2022 mjcc'!C94</f>
        <v>՛01</v>
      </c>
      <c r="G90" s="87">
        <f>'2021-2022 mjcc'!H94</f>
        <v>426398.4</v>
      </c>
      <c r="H90" s="87">
        <f>'2021-2022 mjcc'!J94</f>
        <v>130057.4</v>
      </c>
      <c r="I90" s="87">
        <f>'2021-2022 mjcc'!K94</f>
        <v>0</v>
      </c>
      <c r="J90" s="87">
        <f>'2021-2022 mjcc'!L94</f>
        <v>0</v>
      </c>
      <c r="K90" s="87">
        <f>'2021-2022 mjcc'!M94</f>
        <v>0</v>
      </c>
    </row>
    <row r="91" spans="1:11" ht="40.5">
      <c r="A91" s="111"/>
      <c r="B91" s="130" t="str">
        <f>'2021-2022 mjcc'!E95</f>
        <v xml:space="preserve"> 11006</v>
      </c>
      <c r="C91" s="113" t="str">
        <f>'2021-2022 mjcc'!F95</f>
        <v xml:space="preserve"> Երեխաների խնամքի ցերեկային կենտրոնների կողմից կյանքի դժվար իրավիճակում հայտնված երեխաների սոցիալական հոգածության ծառայություններ</v>
      </c>
      <c r="D91" s="114">
        <f>'2021-2022 mjcc'!A95</f>
        <v>10</v>
      </c>
      <c r="E91" s="130" t="str">
        <f>'2021-2022 mjcc'!B95</f>
        <v>՛04</v>
      </c>
      <c r="F91" s="87" t="str">
        <f>'2021-2022 mjcc'!C95</f>
        <v>՛01</v>
      </c>
      <c r="G91" s="87">
        <f>'2021-2022 mjcc'!H95</f>
        <v>74667.3</v>
      </c>
      <c r="H91" s="87">
        <f>'2021-2022 mjcc'!J95</f>
        <v>0</v>
      </c>
      <c r="I91" s="87">
        <f>'2021-2022 mjcc'!K95</f>
        <v>0</v>
      </c>
      <c r="J91" s="87">
        <f>'2021-2022 mjcc'!L95</f>
        <v>0</v>
      </c>
      <c r="K91" s="87">
        <f>'2021-2022 mjcc'!M95</f>
        <v>0</v>
      </c>
    </row>
    <row r="92" spans="1:11" ht="27">
      <c r="A92" s="130"/>
      <c r="B92" s="130" t="str">
        <f>'2021-2022 mjcc'!E96</f>
        <v xml:space="preserve"> 11007</v>
      </c>
      <c r="C92" s="113" t="str">
        <f>'2021-2022 mjcc'!F96</f>
        <v xml:space="preserve"> Կյանքի դժվարին իրավիճակում հայտնված երեխաներին ժամանակավոր խնամքի տրամադրման ծառայություններ</v>
      </c>
      <c r="D92" s="114">
        <f>'2021-2022 mjcc'!A96</f>
        <v>10</v>
      </c>
      <c r="E92" s="87" t="str">
        <f>'2021-2022 mjcc'!B96</f>
        <v>՛04</v>
      </c>
      <c r="F92" s="87" t="str">
        <f>'2021-2022 mjcc'!C96</f>
        <v>՛01</v>
      </c>
      <c r="G92" s="87">
        <f>'2021-2022 mjcc'!H96</f>
        <v>29734.1</v>
      </c>
      <c r="H92" s="87">
        <f>'2021-2022 mjcc'!J96</f>
        <v>52772.6</v>
      </c>
      <c r="I92" s="87">
        <f>'2021-2022 mjcc'!K96</f>
        <v>470886.1</v>
      </c>
      <c r="J92" s="87">
        <f>'2021-2022 mjcc'!L96</f>
        <v>551924.5</v>
      </c>
      <c r="K92" s="87">
        <f>'2021-2022 mjcc'!M96</f>
        <v>551924.5</v>
      </c>
    </row>
    <row r="93" spans="1:11" ht="27">
      <c r="A93" s="111"/>
      <c r="B93" s="130" t="str">
        <f>'2021-2022 mjcc'!E97</f>
        <v xml:space="preserve"> 11008</v>
      </c>
      <c r="C93" s="113" t="str">
        <f>'2021-2022 mjcc'!F97</f>
        <v xml:space="preserve"> Ներառական մանկապարտեզում հաշմանդամություն ունեցող երեխաների ցերեկային խնամքի ծառայություններ</v>
      </c>
      <c r="D93" s="114">
        <f>'2021-2022 mjcc'!A97</f>
        <v>10</v>
      </c>
      <c r="E93" s="87" t="str">
        <f>'2021-2022 mjcc'!B97</f>
        <v>՛04</v>
      </c>
      <c r="F93" s="87" t="str">
        <f>'2021-2022 mjcc'!C97</f>
        <v>՛01</v>
      </c>
      <c r="G93" s="87">
        <f>'2021-2022 mjcc'!H97</f>
        <v>30569.07</v>
      </c>
      <c r="H93" s="87">
        <f>'2021-2022 mjcc'!J97</f>
        <v>0</v>
      </c>
      <c r="I93" s="87">
        <f>'2021-2022 mjcc'!K97</f>
        <v>0</v>
      </c>
      <c r="J93" s="87">
        <f>'2021-2022 mjcc'!L97</f>
        <v>0</v>
      </c>
      <c r="K93" s="87">
        <f>'2021-2022 mjcc'!M97</f>
        <v>0</v>
      </c>
    </row>
    <row r="94" spans="1:11">
      <c r="A94" s="321"/>
      <c r="B94" s="130" t="str">
        <f>'2021-2022 mjcc'!E98</f>
        <v xml:space="preserve"> 11009</v>
      </c>
      <c r="C94" s="113" t="str">
        <f>'2021-2022 mjcc'!F98</f>
        <v xml:space="preserve"> Երեխաների և ընտանիքների աջակցության տրամադրման ծառայություններ</v>
      </c>
      <c r="D94" s="114">
        <f>'2021-2022 mjcc'!A98</f>
        <v>10</v>
      </c>
      <c r="E94" s="87" t="str">
        <f>'2021-2022 mjcc'!B98</f>
        <v>՛04</v>
      </c>
      <c r="F94" s="87" t="str">
        <f>'2021-2022 mjcc'!C98</f>
        <v>՛01</v>
      </c>
      <c r="G94" s="87">
        <f>'2021-2022 mjcc'!H98</f>
        <v>223362.7</v>
      </c>
      <c r="H94" s="145">
        <v>0</v>
      </c>
      <c r="I94" s="145">
        <v>0</v>
      </c>
      <c r="J94" s="145">
        <v>0</v>
      </c>
      <c r="K94" s="145">
        <v>0</v>
      </c>
    </row>
    <row r="95" spans="1:11" ht="27">
      <c r="A95" s="321"/>
      <c r="B95" s="130" t="str">
        <f>'2021-2022 mjcc'!E99</f>
        <v xml:space="preserve"> 11010</v>
      </c>
      <c r="C95" s="113" t="str">
        <f>'2021-2022 mjcc'!F99</f>
        <v xml:space="preserve">Թրաֆիքինգի և շահագործման, սեռական բռնության ենթարկված անձանց սոցիալ-հոգեբանական վերականգնողական ծառայություններ  </v>
      </c>
      <c r="D95" s="114">
        <f>'2021-2022 mjcc'!A99</f>
        <v>10</v>
      </c>
      <c r="E95" s="87" t="str">
        <f>'2021-2022 mjcc'!B99</f>
        <v>՛09</v>
      </c>
      <c r="F95" s="87" t="str">
        <f>'2021-2022 mjcc'!C99</f>
        <v>՛02</v>
      </c>
      <c r="G95" s="87">
        <f>'2021-2022 mjcc'!H99</f>
        <v>8296.66</v>
      </c>
      <c r="H95" s="145">
        <v>0</v>
      </c>
      <c r="I95" s="145">
        <v>0</v>
      </c>
      <c r="J95" s="145">
        <v>0</v>
      </c>
      <c r="K95" s="145">
        <v>0</v>
      </c>
    </row>
    <row r="96" spans="1:11">
      <c r="A96" s="111"/>
      <c r="B96" s="130" t="str">
        <f>'2021-2022 mjcc'!E98</f>
        <v xml:space="preserve"> 11009</v>
      </c>
      <c r="C96" s="113" t="str">
        <f>'2021-2022 mjcc'!F98</f>
        <v xml:space="preserve"> Երեխաների և ընտանիքների աջակցության տրամադրման ծառայություններ</v>
      </c>
      <c r="D96" s="114">
        <f>'2021-2022 mjcc'!A98</f>
        <v>10</v>
      </c>
      <c r="E96" s="87" t="str">
        <f>'2021-2022 mjcc'!B98</f>
        <v>՛04</v>
      </c>
      <c r="F96" s="87" t="str">
        <f>'2021-2022 mjcc'!C98</f>
        <v>՛01</v>
      </c>
      <c r="G96" s="87">
        <f>'2021-2022 mjcc'!H98</f>
        <v>223362.7</v>
      </c>
      <c r="H96" s="87">
        <f>'2021-2022 mjcc'!J98</f>
        <v>545802.1</v>
      </c>
      <c r="I96" s="87">
        <f>'2021-2022 mjcc'!K98</f>
        <v>692998.7</v>
      </c>
      <c r="J96" s="87">
        <f>'2021-2022 mjcc'!L98</f>
        <v>692998.7</v>
      </c>
      <c r="K96" s="87">
        <f>'2021-2022 mjcc'!M98</f>
        <v>692998.7</v>
      </c>
    </row>
    <row r="97" spans="1:11" ht="27">
      <c r="A97" s="130"/>
      <c r="B97" s="130" t="str">
        <f>'2021-2022 mjcc'!E99</f>
        <v xml:space="preserve"> 11010</v>
      </c>
      <c r="C97" s="113" t="str">
        <f>'2021-2022 mjcc'!F99</f>
        <v xml:space="preserve">Թրաֆիքինգի և շահագործման, սեռական բռնության ենթարկված անձանց սոցիալ-հոգեբանական վերականգնողական ծառայություններ  </v>
      </c>
      <c r="D97" s="114">
        <f>'2021-2022 mjcc'!A99</f>
        <v>10</v>
      </c>
      <c r="E97" s="87" t="str">
        <f>'2021-2022 mjcc'!B99</f>
        <v>՛09</v>
      </c>
      <c r="F97" s="87" t="str">
        <f>'2021-2022 mjcc'!C99</f>
        <v>՛02</v>
      </c>
      <c r="G97" s="87">
        <f>'2021-2022 mjcc'!H99</f>
        <v>8296.66</v>
      </c>
      <c r="H97" s="87">
        <f>'2021-2022 mjcc'!J99</f>
        <v>40210.1</v>
      </c>
      <c r="I97" s="87">
        <f>'2021-2022 mjcc'!K99</f>
        <v>40210.1</v>
      </c>
      <c r="J97" s="87">
        <f>'2021-2022 mjcc'!L99</f>
        <v>40210.1</v>
      </c>
      <c r="K97" s="87">
        <f>'2021-2022 mjcc'!M99</f>
        <v>40210.1</v>
      </c>
    </row>
    <row r="98" spans="1:11" ht="27">
      <c r="A98" s="130"/>
      <c r="B98" s="130" t="str">
        <f>'2021-2022 mjcc'!E100</f>
        <v xml:space="preserve"> 11011</v>
      </c>
      <c r="C98" s="113" t="str">
        <f>'2021-2022 mjcc'!F100</f>
        <v xml:space="preserve"> Ընտանեկան փոքր տներում առանց ծնողական խնամքի մնացած երեխաների խնամքի տրամադրման ծառայություններ</v>
      </c>
      <c r="D98" s="114">
        <f>'2021-2022 mjcc'!A100</f>
        <v>10</v>
      </c>
      <c r="E98" s="87" t="str">
        <f>'2021-2022 mjcc'!B100</f>
        <v>՛04</v>
      </c>
      <c r="F98" s="87" t="str">
        <f>'2021-2022 mjcc'!C100</f>
        <v>՛01</v>
      </c>
      <c r="G98" s="87">
        <f>'2021-2022 mjcc'!H100</f>
        <v>4915.1000000000004</v>
      </c>
      <c r="H98" s="87">
        <f>'2021-2022 mjcc'!J100</f>
        <v>0</v>
      </c>
      <c r="I98" s="87">
        <f>'2021-2022 mjcc'!K100</f>
        <v>0</v>
      </c>
      <c r="J98" s="87">
        <f>'2021-2022 mjcc'!L100</f>
        <v>0</v>
      </c>
      <c r="K98" s="87">
        <f>'2021-2022 mjcc'!M100</f>
        <v>0</v>
      </c>
    </row>
    <row r="99" spans="1:11" ht="27">
      <c r="A99" s="130"/>
      <c r="B99" s="130" t="str">
        <f>'2021-2022 mjcc'!E101</f>
        <v xml:space="preserve"> 11012</v>
      </c>
      <c r="C99" s="113" t="str">
        <f>'2021-2022 mjcc'!F101</f>
        <v xml:space="preserve"> Կյանքի դժվարին իրավիճակում հայտնված և հաշմանդամություն ունեցող երեխաներին տրամադրվող  սոցիալական հոգածության ծառայություններ</v>
      </c>
      <c r="D99" s="114">
        <f>'2021-2022 mjcc'!A101</f>
        <v>10</v>
      </c>
      <c r="E99" s="87" t="str">
        <f>'2021-2022 mjcc'!B101</f>
        <v>՛04</v>
      </c>
      <c r="F99" s="87" t="str">
        <f>'2021-2022 mjcc'!C101</f>
        <v>՛01</v>
      </c>
      <c r="G99" s="87">
        <f>'2021-2022 mjcc'!H101</f>
        <v>0</v>
      </c>
      <c r="H99" s="87">
        <f>'2021-2022 mjcc'!J101</f>
        <v>0</v>
      </c>
      <c r="I99" s="87">
        <f>'2021-2022 mjcc'!K101</f>
        <v>0</v>
      </c>
      <c r="J99" s="87">
        <f>'2021-2022 mjcc'!L101</f>
        <v>0</v>
      </c>
      <c r="K99" s="87">
        <f>'2021-2022 mjcc'!M101</f>
        <v>0</v>
      </c>
    </row>
    <row r="100" spans="1:11" ht="27">
      <c r="A100" s="130"/>
      <c r="B100" s="130" t="str">
        <f>'2021-2022 mjcc'!E102</f>
        <v xml:space="preserve"> 11013</v>
      </c>
      <c r="C100" s="113" t="str">
        <f>'2021-2022 mjcc'!F102</f>
        <v xml:space="preserve"> Համայնքային ծառայություններ կյանքի դժվարին իրավիճակում հայտնված և հաշմանդամություն ունեցող երեխաների համար</v>
      </c>
      <c r="D100" s="114">
        <f>'2021-2022 mjcc'!A102</f>
        <v>10</v>
      </c>
      <c r="E100" s="87" t="str">
        <f>'2021-2022 mjcc'!B102</f>
        <v>՛04</v>
      </c>
      <c r="F100" s="87" t="str">
        <f>'2021-2022 mjcc'!C102</f>
        <v>՛01</v>
      </c>
      <c r="G100" s="87">
        <f>'2021-2022 mjcc'!H102</f>
        <v>3666.6</v>
      </c>
      <c r="H100" s="87">
        <f>'2021-2022 mjcc'!J102</f>
        <v>0</v>
      </c>
      <c r="I100" s="87">
        <f>'2021-2022 mjcc'!K102</f>
        <v>0</v>
      </c>
      <c r="J100" s="87">
        <f>'2021-2022 mjcc'!L102</f>
        <v>0</v>
      </c>
      <c r="K100" s="87">
        <f>'2021-2022 mjcc'!M102</f>
        <v>0</v>
      </c>
    </row>
    <row r="101" spans="1:11" ht="27">
      <c r="A101" s="111"/>
      <c r="B101" s="130" t="str">
        <f>'2021-2022 mjcc'!E103</f>
        <v xml:space="preserve"> 11014</v>
      </c>
      <c r="C101" s="113" t="str">
        <f>'2021-2022 mjcc'!F103</f>
        <v xml:space="preserve"> Համայնքային ծառայություններ հաշմանդամություն ունեցող երեխաների համար</v>
      </c>
      <c r="D101" s="114">
        <f>'2021-2022 mjcc'!A103</f>
        <v>10</v>
      </c>
      <c r="E101" s="87" t="str">
        <f>'2021-2022 mjcc'!B103</f>
        <v>՛04</v>
      </c>
      <c r="F101" s="87" t="str">
        <f>'2021-2022 mjcc'!C103</f>
        <v>՛01</v>
      </c>
      <c r="G101" s="87">
        <f>'2021-2022 mjcc'!H103</f>
        <v>4875.32</v>
      </c>
      <c r="H101" s="87">
        <f>'2021-2022 mjcc'!J103</f>
        <v>0</v>
      </c>
      <c r="I101" s="87">
        <f>'2021-2022 mjcc'!K103</f>
        <v>0</v>
      </c>
      <c r="J101" s="87">
        <f>'2021-2022 mjcc'!L103</f>
        <v>0</v>
      </c>
      <c r="K101" s="87">
        <f>'2021-2022 mjcc'!M103</f>
        <v>0</v>
      </c>
    </row>
    <row r="102" spans="1:11" ht="40.5">
      <c r="A102" s="130"/>
      <c r="B102" s="130" t="str">
        <f>'2021-2022 mjcc'!E104</f>
        <v xml:space="preserve"> 12001</v>
      </c>
      <c r="C102" s="113" t="str">
        <f>'2021-2022 mjcc'!F104</f>
        <v xml:space="preserve">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</v>
      </c>
      <c r="D102" s="114">
        <f>'2021-2022 mjcc'!A104</f>
        <v>10</v>
      </c>
      <c r="E102" s="87" t="str">
        <f>'2021-2022 mjcc'!B104</f>
        <v>՛04</v>
      </c>
      <c r="F102" s="87" t="str">
        <f>'2021-2022 mjcc'!C104</f>
        <v>՛01</v>
      </c>
      <c r="G102" s="87">
        <f>'2021-2022 mjcc'!H104</f>
        <v>3101</v>
      </c>
      <c r="H102" s="87">
        <f>'2021-2022 mjcc'!J104</f>
        <v>2664</v>
      </c>
      <c r="I102" s="87">
        <f>'2021-2022 mjcc'!K104</f>
        <v>6372</v>
      </c>
      <c r="J102" s="87">
        <f>'2021-2022 mjcc'!L104</f>
        <v>6552</v>
      </c>
      <c r="K102" s="87">
        <f>'2021-2022 mjcc'!M104</f>
        <v>6552</v>
      </c>
    </row>
    <row r="103" spans="1:11" ht="27">
      <c r="A103" s="130"/>
      <c r="B103" s="130" t="str">
        <f>'2021-2022 mjcc'!E105</f>
        <v xml:space="preserve"> 12002</v>
      </c>
      <c r="C103" s="113" t="str">
        <f>'2021-2022 mjcc'!F105</f>
        <v xml:space="preserve"> Կենսաբանական ընտանիք տեղափոխված երեխաների ընտանիքներին բնաիրային օգնության փաթեթի տրամադրում</v>
      </c>
      <c r="D103" s="114">
        <f>'2021-2022 mjcc'!A105</f>
        <v>10</v>
      </c>
      <c r="E103" s="87" t="str">
        <f>'2021-2022 mjcc'!B105</f>
        <v>՛04</v>
      </c>
      <c r="F103" s="87" t="str">
        <f>'2021-2022 mjcc'!C105</f>
        <v>՛01</v>
      </c>
      <c r="G103" s="87">
        <f>'2021-2022 mjcc'!H105</f>
        <v>33061.07</v>
      </c>
      <c r="H103" s="87">
        <f>'2021-2022 mjcc'!J105</f>
        <v>0</v>
      </c>
      <c r="I103" s="87">
        <f>'2021-2022 mjcc'!K105</f>
        <v>0</v>
      </c>
      <c r="J103" s="87">
        <f>'2021-2022 mjcc'!L105</f>
        <v>0</v>
      </c>
      <c r="K103" s="87">
        <f>'2021-2022 mjcc'!M105</f>
        <v>0</v>
      </c>
    </row>
    <row r="104" spans="1:11" ht="40.5">
      <c r="A104" s="99"/>
      <c r="B104" s="132" t="str">
        <f>'2021-2022 mjcc'!E106</f>
        <v xml:space="preserve"> 12003</v>
      </c>
      <c r="C104" s="128" t="str">
        <f>'2021-2022 mjcc'!F106</f>
        <v xml:space="preserve"> Երեխաների շուրջօրյա խնամքի բնակչության սոցիալական պաշտպանության հաստատությունների շրջանավարտներին միանվագ դրամական օգնության տրամադրում</v>
      </c>
      <c r="D104" s="129">
        <f>'2021-2022 mjcc'!A106</f>
        <v>10</v>
      </c>
      <c r="E104" s="82" t="str">
        <f>'2021-2022 mjcc'!B106</f>
        <v>՛04</v>
      </c>
      <c r="F104" s="82" t="str">
        <f>'2021-2022 mjcc'!C106</f>
        <v>՛01</v>
      </c>
      <c r="G104" s="82">
        <f>'2021-2022 mjcc'!H106</f>
        <v>450</v>
      </c>
      <c r="H104" s="82">
        <f>'2021-2022 mjcc'!J106</f>
        <v>200</v>
      </c>
      <c r="I104" s="82">
        <f>'2021-2022 mjcc'!K106</f>
        <v>30000</v>
      </c>
      <c r="J104" s="82">
        <f>'2021-2022 mjcc'!L106</f>
        <v>27000</v>
      </c>
      <c r="K104" s="82">
        <f>'2021-2022 mjcc'!M106</f>
        <v>24000</v>
      </c>
    </row>
    <row r="105" spans="1:11" ht="27">
      <c r="A105" s="111"/>
      <c r="B105" s="130" t="str">
        <f>'2021-2022 mjcc'!E107</f>
        <v xml:space="preserve"> 12004</v>
      </c>
      <c r="C105" s="113" t="str">
        <f>'2021-2022 mjcc'!F107</f>
        <v xml:space="preserve"> Խնամատար ընտանիքում երեխայի խնամքի և դաստիարակության աջակցության տրամադրում</v>
      </c>
      <c r="D105" s="114">
        <f>'2021-2022 mjcc'!A107</f>
        <v>10</v>
      </c>
      <c r="E105" s="87" t="str">
        <f>'2021-2022 mjcc'!B107</f>
        <v>՛04</v>
      </c>
      <c r="F105" s="87" t="str">
        <f>'2021-2022 mjcc'!C107</f>
        <v>՛01</v>
      </c>
      <c r="G105" s="87">
        <f>'2021-2022 mjcc'!H107</f>
        <v>67254.09</v>
      </c>
      <c r="H105" s="87">
        <f>'2021-2022 mjcc'!J107</f>
        <v>168893.3</v>
      </c>
      <c r="I105" s="87">
        <f>'2021-2022 mjcc'!K107</f>
        <v>302788.40000000002</v>
      </c>
      <c r="J105" s="87">
        <f>'2021-2022 mjcc'!L107</f>
        <v>394359.2</v>
      </c>
      <c r="K105" s="87">
        <f>'2021-2022 mjcc'!M107</f>
        <v>485930</v>
      </c>
    </row>
    <row r="106" spans="1:11" ht="27">
      <c r="A106" s="119"/>
      <c r="B106" s="119" t="str">
        <f>'2021-2022 mjcc'!E108</f>
        <v xml:space="preserve"> 12005</v>
      </c>
      <c r="C106" s="121" t="str">
        <f>'2021-2022 mjcc'!F108</f>
        <v xml:space="preserve"> Մարդկանց թրաֆիքինգի (և/կամ) շահագործման զոհերին միանվագ դրամական փոխհատուցման տրամադրում</v>
      </c>
      <c r="D106" s="122">
        <f>'2021-2022 mjcc'!A108</f>
        <v>10</v>
      </c>
      <c r="E106" s="85" t="str">
        <f>'2021-2022 mjcc'!B108</f>
        <v>՛09</v>
      </c>
      <c r="F106" s="85" t="str">
        <f>'2021-2022 mjcc'!C108</f>
        <v>՛02</v>
      </c>
      <c r="G106" s="85">
        <f>'2021-2022 mjcc'!H108</f>
        <v>1250</v>
      </c>
      <c r="H106" s="85">
        <f>'2021-2022 mjcc'!J108</f>
        <v>1750</v>
      </c>
      <c r="I106" s="85">
        <f>'2021-2022 mjcc'!K108</f>
        <v>1750</v>
      </c>
      <c r="J106" s="85">
        <f>'2021-2022 mjcc'!L108</f>
        <v>1750</v>
      </c>
      <c r="K106" s="85">
        <f>'2021-2022 mjcc'!M108</f>
        <v>1750</v>
      </c>
    </row>
    <row r="107" spans="1:11" ht="27">
      <c r="A107" s="119"/>
      <c r="B107" s="119">
        <f>'2021-2022 mjcc'!E109</f>
        <v>11015</v>
      </c>
      <c r="C107" s="121" t="str">
        <f>'2021-2022 mjcc'!F109</f>
        <v>Ընտանիքում բռնության ենթարկված անձանց ապաստարանի ծառայություններ</v>
      </c>
      <c r="D107" s="122">
        <f>'2021-2022 mjcc'!A109</f>
        <v>10</v>
      </c>
      <c r="E107" s="85" t="str">
        <f>'2021-2022 mjcc'!B109</f>
        <v>՛04</v>
      </c>
      <c r="F107" s="85" t="str">
        <f>'2021-2022 mjcc'!C109</f>
        <v>՛01</v>
      </c>
      <c r="G107" s="85">
        <f>'2021-2022 mjcc'!H109</f>
        <v>0</v>
      </c>
      <c r="H107" s="85">
        <f>'2021-2022 mjcc'!J109</f>
        <v>13336.8</v>
      </c>
      <c r="I107" s="85">
        <f>'2021-2022 mjcc'!K109</f>
        <v>13336.8</v>
      </c>
      <c r="J107" s="85">
        <f>'2021-2022 mjcc'!L109</f>
        <v>13336.8</v>
      </c>
      <c r="K107" s="85">
        <f>'2021-2022 mjcc'!M109</f>
        <v>13336.8</v>
      </c>
    </row>
    <row r="108" spans="1:11" ht="40.5">
      <c r="A108" s="119"/>
      <c r="B108" s="119">
        <f>'2021-2022 mjcc'!E110</f>
        <v>11016</v>
      </c>
      <c r="C108" s="121" t="str">
        <f>'2021-2022 mjcc'!F110</f>
        <v xml:space="preserve">Ընտանեկան բռնության ենթարկված անձանց աջակցության կենտրոնների  ծառայություններ
</v>
      </c>
      <c r="D108" s="122">
        <f>'2021-2022 mjcc'!A110</f>
        <v>10</v>
      </c>
      <c r="E108" s="85" t="str">
        <f>'2021-2022 mjcc'!B110</f>
        <v>՛04</v>
      </c>
      <c r="F108" s="85" t="str">
        <f>'2021-2022 mjcc'!C110</f>
        <v>՛01</v>
      </c>
      <c r="G108" s="85">
        <f>'2021-2022 mjcc'!H110</f>
        <v>0</v>
      </c>
      <c r="H108" s="85">
        <f>'2021-2022 mjcc'!J110</f>
        <v>66684.2</v>
      </c>
      <c r="I108" s="85">
        <f>'2021-2022 mjcc'!K110</f>
        <v>66684.2</v>
      </c>
      <c r="J108" s="85">
        <f>'2021-2022 mjcc'!L110</f>
        <v>66684.2</v>
      </c>
      <c r="K108" s="85">
        <f>'2021-2022 mjcc'!M110</f>
        <v>66684.2</v>
      </c>
    </row>
    <row r="109" spans="1:11">
      <c r="A109" s="119"/>
      <c r="B109" s="119">
        <f>'2021-2022 mjcc'!E111</f>
        <v>12006</v>
      </c>
      <c r="C109" s="121" t="str">
        <f>'2021-2022 mjcc'!F111</f>
        <v>Ընտանիքում բռնության ենթարկվածների ժամանակավոր աջակցություն</v>
      </c>
      <c r="D109" s="122">
        <f>'2021-2022 mjcc'!A111</f>
        <v>10</v>
      </c>
      <c r="E109" s="85" t="str">
        <f>'2021-2022 mjcc'!B111</f>
        <v>՛04</v>
      </c>
      <c r="F109" s="85" t="str">
        <f>'2021-2022 mjcc'!C111</f>
        <v>՛01</v>
      </c>
      <c r="G109" s="85">
        <f>'2021-2022 mjcc'!H111</f>
        <v>0</v>
      </c>
      <c r="H109" s="85">
        <f>'2021-2022 mjcc'!J111</f>
        <v>10000</v>
      </c>
      <c r="I109" s="85">
        <f>'2021-2022 mjcc'!K111</f>
        <v>10000</v>
      </c>
      <c r="J109" s="85">
        <f>'2021-2022 mjcc'!L111</f>
        <v>10000</v>
      </c>
      <c r="K109" s="85">
        <f>'2021-2022 mjcc'!M111</f>
        <v>10000</v>
      </c>
    </row>
    <row r="110" spans="1:11">
      <c r="A110" s="146"/>
      <c r="B110" s="146">
        <f>'2021-2022 mjcc'!E112</f>
        <v>11018</v>
      </c>
      <c r="C110" s="147" t="str">
        <f>'2021-2022 mjcc'!F112</f>
        <v xml:space="preserve">Երեխաների խնամքի ցերեկային ծառայությունների տրամադրում   </v>
      </c>
      <c r="D110" s="148">
        <f>'2021-2022 mjcc'!A112</f>
        <v>10</v>
      </c>
      <c r="E110" s="91" t="str">
        <f>'2021-2022 mjcc'!B112</f>
        <v>՛04</v>
      </c>
      <c r="F110" s="91" t="str">
        <f>'2021-2022 mjcc'!C112</f>
        <v>՛01</v>
      </c>
      <c r="G110" s="91">
        <f>'2021-2022 mjcc'!H112</f>
        <v>0</v>
      </c>
      <c r="H110" s="91">
        <f>'2021-2022 mjcc'!J112</f>
        <v>291187.8</v>
      </c>
      <c r="I110" s="91">
        <f>'2021-2022 mjcc'!K112</f>
        <v>945718.7</v>
      </c>
      <c r="J110" s="91">
        <f>'2021-2022 mjcc'!L112</f>
        <v>945718.7</v>
      </c>
      <c r="K110" s="91">
        <f>'2021-2022 mjcc'!M112</f>
        <v>945718.7</v>
      </c>
    </row>
    <row r="111" spans="1:11" ht="40.5">
      <c r="A111" s="22"/>
      <c r="B111" s="23">
        <f>'2021-2022 mjcc'!E113</f>
        <v>12002</v>
      </c>
      <c r="C111" s="113" t="str">
        <f>'2021-2022 mjcc'!F113</f>
        <v xml:space="preserve">Կենսաբանական ընտանիք տեղափոխված և հաստատություն մուտքը կանխարգելված երեխաների ընտանիքների  բնաիրային օգնության փաթեթի տրամադրում </v>
      </c>
      <c r="D111" s="26">
        <f>'2021-2022 mjcc'!A113</f>
        <v>10</v>
      </c>
      <c r="E111" s="24" t="str">
        <f>'2021-2022 mjcc'!B113</f>
        <v>՛04</v>
      </c>
      <c r="F111" s="24" t="str">
        <f>'2021-2022 mjcc'!C113</f>
        <v>՛01</v>
      </c>
      <c r="G111" s="24">
        <f>'2021-2022 mjcc'!H113</f>
        <v>0</v>
      </c>
      <c r="H111" s="24">
        <f>'2021-2022 mjcc'!J113</f>
        <v>79365.7</v>
      </c>
      <c r="I111" s="24">
        <f>'2021-2022 mjcc'!K113</f>
        <v>102012.46</v>
      </c>
      <c r="J111" s="24">
        <f>'2021-2022 mjcc'!L113</f>
        <v>122414.952</v>
      </c>
      <c r="K111" s="24">
        <f>'2021-2022 mjcc'!M113</f>
        <v>142817.44</v>
      </c>
    </row>
    <row r="112" spans="1:11">
      <c r="A112" s="152">
        <f>'2021-2022 mjcc'!D114</f>
        <v>1153</v>
      </c>
      <c r="B112" s="153"/>
      <c r="C112" s="154" t="str">
        <f>'2021-2022 mjcc'!F114</f>
        <v xml:space="preserve">Սոցիալական պաշտպանության ոլորտի զարգացման ծրագիր </v>
      </c>
      <c r="D112" s="155"/>
      <c r="E112" s="156"/>
      <c r="F112" s="156"/>
      <c r="G112" s="156">
        <f>SUM(G113:G114)</f>
        <v>114651.20000000001</v>
      </c>
      <c r="H112" s="156">
        <f t="shared" ref="H112:K112" si="5">SUM(H113:H114)</f>
        <v>128341.5</v>
      </c>
      <c r="I112" s="156">
        <f t="shared" si="5"/>
        <v>128341.5</v>
      </c>
      <c r="J112" s="156">
        <f t="shared" si="5"/>
        <v>128341.5</v>
      </c>
      <c r="K112" s="156">
        <f t="shared" si="5"/>
        <v>128341.5</v>
      </c>
    </row>
    <row r="113" spans="1:11" ht="40.5">
      <c r="A113" s="99"/>
      <c r="B113" s="127" t="str">
        <f>'2021-2022 mjcc'!E115</f>
        <v xml:space="preserve"> 11001</v>
      </c>
      <c r="C113" s="128" t="str">
        <f>'2021-2022 mjcc'!F115</f>
        <v xml:space="preserve"> Մեթոդաբանական ձեռնարկների մշակում՝ հետազոտությունների անցկացում և սոցիալական ապահովության ոլորտի կադրերի վերապատրաստում</v>
      </c>
      <c r="D113" s="129">
        <f>'2021-2022 mjcc'!A115</f>
        <v>10</v>
      </c>
      <c r="E113" s="82" t="str">
        <f>'2021-2022 mjcc'!B115</f>
        <v>՛09</v>
      </c>
      <c r="F113" s="82" t="str">
        <f>'2021-2022 mjcc'!C115</f>
        <v>՛02</v>
      </c>
      <c r="G113" s="82">
        <f>'2021-2022 mjcc'!H115</f>
        <v>92505.3</v>
      </c>
      <c r="H113" s="82">
        <f>'2021-2022 mjcc'!J115</f>
        <v>104285.9</v>
      </c>
      <c r="I113" s="82">
        <f>'2021-2022 mjcc'!K115</f>
        <v>104285.9</v>
      </c>
      <c r="J113" s="82">
        <f>'2021-2022 mjcc'!L115</f>
        <v>104285.9</v>
      </c>
      <c r="K113" s="82">
        <f>'2021-2022 mjcc'!M115</f>
        <v>104285.9</v>
      </c>
    </row>
    <row r="114" spans="1:11" ht="27">
      <c r="A114" s="99"/>
      <c r="B114" s="127" t="str">
        <f>'2021-2022 mjcc'!E116</f>
        <v xml:space="preserve"> 11002</v>
      </c>
      <c r="C114" s="128" t="str">
        <f>'2021-2022 mjcc'!F116</f>
        <v xml:space="preserve"> Մասնագիտական կողմնորոշման՝ համակարգի մեթոդաբանության ապահովման և կադրերի վերապատրաստման ծառայություններ</v>
      </c>
      <c r="D114" s="129">
        <f>'2021-2022 mjcc'!A116</f>
        <v>10</v>
      </c>
      <c r="E114" s="82" t="str">
        <f>'2021-2022 mjcc'!B116</f>
        <v>՛05</v>
      </c>
      <c r="F114" s="82" t="str">
        <f>'2021-2022 mjcc'!C116</f>
        <v>՛01</v>
      </c>
      <c r="G114" s="82">
        <f>'2021-2022 mjcc'!H116</f>
        <v>22145.9</v>
      </c>
      <c r="H114" s="82">
        <f>'2021-2022 mjcc'!J116</f>
        <v>24055.599999999999</v>
      </c>
      <c r="I114" s="82">
        <f>'2021-2022 mjcc'!K116</f>
        <v>24055.599999999999</v>
      </c>
      <c r="J114" s="82">
        <f>'2021-2022 mjcc'!L116</f>
        <v>24055.599999999999</v>
      </c>
      <c r="K114" s="82">
        <f>'2021-2022 mjcc'!M116</f>
        <v>24055.599999999999</v>
      </c>
    </row>
    <row r="115" spans="1:11">
      <c r="A115" s="152">
        <f>'2021-2022 mjcc'!D117</f>
        <v>1160</v>
      </c>
      <c r="B115" s="153"/>
      <c r="C115" s="154" t="str">
        <f>'2021-2022 mjcc'!F117</f>
        <v xml:space="preserve"> Հաշմանդամություն ունեցող անձանց աջակցություն </v>
      </c>
      <c r="D115" s="155"/>
      <c r="E115" s="156"/>
      <c r="F115" s="156"/>
      <c r="G115" s="156">
        <f>SUM(G116:G124)</f>
        <v>916230.90000000014</v>
      </c>
      <c r="H115" s="156">
        <f>SUM(H116:H124)</f>
        <v>1177849.9000000001</v>
      </c>
      <c r="I115" s="156">
        <f>SUM(I116:I124)</f>
        <v>1230856.05</v>
      </c>
      <c r="J115" s="156">
        <f>SUM(J116:J124)</f>
        <v>1329341.83</v>
      </c>
      <c r="K115" s="156">
        <f>SUM(K116:K124)</f>
        <v>1329341.83</v>
      </c>
    </row>
    <row r="116" spans="1:11">
      <c r="A116" s="130"/>
      <c r="B116" s="112" t="str">
        <f>'2021-2022 mjcc'!E118</f>
        <v xml:space="preserve"> 11001</v>
      </c>
      <c r="C116" s="113" t="str">
        <f>'2021-2022 mjcc'!F118</f>
        <v>Հաշմանդամություն ունեցող անձանց աջակցող միջոցների վերանորոգում</v>
      </c>
      <c r="D116" s="114">
        <f>'2021-2022 mjcc'!A118</f>
        <v>10</v>
      </c>
      <c r="E116" s="87" t="str">
        <f>'2021-2022 mjcc'!B118</f>
        <v>՛01</v>
      </c>
      <c r="F116" s="87" t="str">
        <f>'2021-2022 mjcc'!C118</f>
        <v>՛02</v>
      </c>
      <c r="G116" s="87">
        <f>'2021-2022 mjcc'!H118</f>
        <v>726857.8</v>
      </c>
      <c r="H116" s="87">
        <f>'2021-2022 mjcc'!J118</f>
        <v>8100</v>
      </c>
      <c r="I116" s="87">
        <f>'2021-2022 mjcc'!K118</f>
        <v>8100</v>
      </c>
      <c r="J116" s="87">
        <f>'2021-2022 mjcc'!L118</f>
        <v>8100</v>
      </c>
      <c r="K116" s="87">
        <f>'2021-2022 mjcc'!M118</f>
        <v>8100</v>
      </c>
    </row>
    <row r="117" spans="1:11" ht="27">
      <c r="A117" s="132"/>
      <c r="B117" s="127" t="str">
        <f>'2021-2022 mjcc'!E122</f>
        <v xml:space="preserve"> 11005</v>
      </c>
      <c r="C117" s="128" t="str">
        <f>'2021-2022 mjcc'!F122</f>
        <v xml:space="preserve"> Հաշմանդամություն ունեցող անձանց մատուցվող ծառայությունների ծրագրի իրականացման ապահովում</v>
      </c>
      <c r="D117" s="129">
        <f>'2021-2022 mjcc'!A122</f>
        <v>10</v>
      </c>
      <c r="E117" s="82" t="str">
        <f>'2021-2022 mjcc'!B122</f>
        <v>՛09</v>
      </c>
      <c r="F117" s="82" t="str">
        <f>'2021-2022 mjcc'!C122</f>
        <v>՛02</v>
      </c>
      <c r="G117" s="82">
        <f>'2021-2022 mjcc'!H122</f>
        <v>2999.5</v>
      </c>
      <c r="H117" s="82">
        <f>'2021-2022 mjcc'!J122</f>
        <v>3120.8</v>
      </c>
      <c r="I117" s="82">
        <f>'2021-2022 mjcc'!K122</f>
        <v>3120.8</v>
      </c>
      <c r="J117" s="82">
        <f>'2021-2022 mjcc'!L122</f>
        <v>3120.8</v>
      </c>
      <c r="K117" s="82">
        <f>'2021-2022 mjcc'!M122</f>
        <v>3120.8</v>
      </c>
    </row>
    <row r="118" spans="1:11" ht="27">
      <c r="A118" s="132"/>
      <c r="B118" s="127" t="str">
        <f>'2021-2022 mjcc'!E123</f>
        <v xml:space="preserve"> 11006</v>
      </c>
      <c r="C118" s="128" t="str">
        <f>'2021-2022 mjcc'!F123</f>
        <v xml:space="preserve">Մտավոր հաշմանդամություն ունեցող անձանց ցերեկային սոցիալ-վերականգնողական ծառայություններ  </v>
      </c>
      <c r="D118" s="129">
        <f>'2021-2022 mjcc'!A123</f>
        <v>10</v>
      </c>
      <c r="E118" s="82" t="str">
        <f>'2021-2022 mjcc'!B123</f>
        <v>՛01</v>
      </c>
      <c r="F118" s="82" t="str">
        <f>'2021-2022 mjcc'!C123</f>
        <v>՛02</v>
      </c>
      <c r="G118" s="82">
        <f>'2021-2022 mjcc'!H123</f>
        <v>28117.1</v>
      </c>
      <c r="H118" s="82">
        <f>'2021-2022 mjcc'!J123</f>
        <v>87524.7</v>
      </c>
      <c r="I118" s="82">
        <f>'2021-2022 mjcc'!K123</f>
        <v>87524.7</v>
      </c>
      <c r="J118" s="82">
        <f>'2021-2022 mjcc'!L123</f>
        <v>87524.7</v>
      </c>
      <c r="K118" s="82">
        <f>'2021-2022 mjcc'!M123</f>
        <v>87524.7</v>
      </c>
    </row>
    <row r="119" spans="1:11" ht="27">
      <c r="A119" s="132"/>
      <c r="B119" s="127" t="str">
        <f>'2021-2022 mjcc'!E124</f>
        <v xml:space="preserve"> 11007</v>
      </c>
      <c r="C119" s="128" t="str">
        <f>'2021-2022 mjcc'!F124</f>
        <v xml:space="preserve">Հաշմանդամություն ունեցող անձանց սոցիալ-հոգեբանական աջակցություն ցերեկային կենտրոնում  </v>
      </c>
      <c r="D119" s="129">
        <f>'2021-2022 mjcc'!A124</f>
        <v>10</v>
      </c>
      <c r="E119" s="82" t="str">
        <f>'2021-2022 mjcc'!B124</f>
        <v>՛01</v>
      </c>
      <c r="F119" s="82" t="str">
        <f>'2021-2022 mjcc'!C124</f>
        <v>՛02</v>
      </c>
      <c r="G119" s="82">
        <f>'2021-2022 mjcc'!H124</f>
        <v>11541.4</v>
      </c>
      <c r="H119" s="82">
        <f>'2021-2022 mjcc'!J124</f>
        <v>28896.6</v>
      </c>
      <c r="I119" s="82">
        <f>'2021-2022 mjcc'!K124</f>
        <v>60485.2</v>
      </c>
      <c r="J119" s="82">
        <f>'2021-2022 mjcc'!L124</f>
        <v>60485.2</v>
      </c>
      <c r="K119" s="82">
        <f>'2021-2022 mjcc'!M124</f>
        <v>60485.2</v>
      </c>
    </row>
    <row r="120" spans="1:11" ht="27">
      <c r="A120" s="130"/>
      <c r="B120" s="112" t="str">
        <f>'2021-2022 mjcc'!E125</f>
        <v xml:space="preserve"> 11008</v>
      </c>
      <c r="C120" s="113" t="str">
        <f>'2021-2022 mjcc'!F125</f>
        <v>Աուտիզմ ունեցող անձանց սոցիալ-հոգեբանական աջակցություն ցերեկային կենտրոնում</v>
      </c>
      <c r="D120" s="114">
        <f>'2021-2022 mjcc'!A125</f>
        <v>10</v>
      </c>
      <c r="E120" s="87" t="str">
        <f>'2021-2022 mjcc'!B125</f>
        <v>՛01</v>
      </c>
      <c r="F120" s="87" t="str">
        <f>'2021-2022 mjcc'!C125</f>
        <v>՛02</v>
      </c>
      <c r="G120" s="87">
        <f>'2021-2022 mjcc'!H125</f>
        <v>26666.799999999999</v>
      </c>
      <c r="H120" s="87">
        <f>'2021-2022 mjcc'!J125</f>
        <v>85022.399999999994</v>
      </c>
      <c r="I120" s="87">
        <f>'2021-2022 mjcc'!K125</f>
        <v>85022.399999999994</v>
      </c>
      <c r="J120" s="87">
        <f>'2021-2022 mjcc'!L125</f>
        <v>85022.399999999994</v>
      </c>
      <c r="K120" s="87">
        <f>'2021-2022 mjcc'!M125</f>
        <v>85022.399999999994</v>
      </c>
    </row>
    <row r="121" spans="1:11">
      <c r="A121" s="119"/>
      <c r="B121" s="120" t="str">
        <f>'2021-2022 mjcc'!E126</f>
        <v xml:space="preserve"> 12001</v>
      </c>
      <c r="C121" s="121" t="str">
        <f>'2021-2022 mjcc'!F126</f>
        <v xml:space="preserve">Պետական հավաստագրերով աջակցող միջոցների տրամադրում </v>
      </c>
      <c r="D121" s="122">
        <f>'2021-2022 mjcc'!A126</f>
        <v>10</v>
      </c>
      <c r="E121" s="85" t="str">
        <f>'2021-2022 mjcc'!B126</f>
        <v>՛01</v>
      </c>
      <c r="F121" s="85" t="str">
        <f>'2021-2022 mjcc'!C126</f>
        <v>՛02</v>
      </c>
      <c r="G121" s="85">
        <f>'2021-2022 mjcc'!H126</f>
        <v>120048.3</v>
      </c>
      <c r="H121" s="85">
        <f>'2021-2022 mjcc'!J126</f>
        <v>952823.1</v>
      </c>
      <c r="I121" s="85">
        <f>'2021-2022 mjcc'!K126</f>
        <v>892642.75</v>
      </c>
      <c r="J121" s="85">
        <f>'2021-2022 mjcc'!L126</f>
        <v>991128.53</v>
      </c>
      <c r="K121" s="85">
        <f>'2021-2022 mjcc'!M126</f>
        <v>991128.53</v>
      </c>
    </row>
    <row r="122" spans="1:11" ht="27">
      <c r="A122" s="144"/>
      <c r="B122" s="130">
        <f>'2021-2022 mjcc'!E127</f>
        <v>11010</v>
      </c>
      <c r="C122" s="113" t="str">
        <f>'2021-2022 mjcc'!F127</f>
        <v>Մտավոր խնդիրներ ունեցող անձանց շուրջօրյա խնամքի ծառայություններ համայնքահենք փոքր խմբային տներում</v>
      </c>
      <c r="D122" s="114">
        <f>'2021-2022 mjcc'!A127</f>
        <v>10</v>
      </c>
      <c r="E122" s="87" t="str">
        <f>'2021-2022 mjcc'!B127</f>
        <v>՛01</v>
      </c>
      <c r="F122" s="87" t="str">
        <f>'2021-2022 mjcc'!C127</f>
        <v>՛02</v>
      </c>
      <c r="G122" s="87">
        <f>'2021-2022 mjcc'!H127</f>
        <v>0</v>
      </c>
      <c r="H122" s="87">
        <f>'2021-2022 mjcc'!J127</f>
        <v>0</v>
      </c>
      <c r="I122" s="87">
        <f>'2021-2022 mjcc'!K127</f>
        <v>43810.2</v>
      </c>
      <c r="J122" s="87">
        <f>'2021-2022 mjcc'!L127</f>
        <v>43810.2</v>
      </c>
      <c r="K122" s="87">
        <f>'2021-2022 mjcc'!M127</f>
        <v>43810.2</v>
      </c>
    </row>
    <row r="123" spans="1:11" ht="27">
      <c r="A123" s="144"/>
      <c r="B123" s="130">
        <f>'2021-2022 mjcc'!E128</f>
        <v>11011</v>
      </c>
      <c r="C123" s="113" t="str">
        <f>'2021-2022 mjcc'!F128</f>
        <v>Հոգեկան առողջության խնդիրներ ունեցող անձանց շուրջօրյա  խնամքի  ծառայություններ համայնքահենք փոքր խմբային տներում</v>
      </c>
      <c r="D123" s="114">
        <f>'2021-2022 mjcc'!A128</f>
        <v>10</v>
      </c>
      <c r="E123" s="87" t="str">
        <f>'2021-2022 mjcc'!B128</f>
        <v>՛01</v>
      </c>
      <c r="F123" s="87" t="str">
        <f>'2021-2022 mjcc'!C128</f>
        <v>՛02</v>
      </c>
      <c r="G123" s="87">
        <f>'2021-2022 mjcc'!H128</f>
        <v>0</v>
      </c>
      <c r="H123" s="87">
        <f>'2021-2022 mjcc'!J128</f>
        <v>0</v>
      </c>
      <c r="I123" s="87">
        <f>'2021-2022 mjcc'!K128</f>
        <v>37787.699999999997</v>
      </c>
      <c r="J123" s="87">
        <f>'2021-2022 mjcc'!L128</f>
        <v>37787.699999999997</v>
      </c>
      <c r="K123" s="87">
        <f>'2021-2022 mjcc'!M128</f>
        <v>37787.699999999997</v>
      </c>
    </row>
    <row r="124" spans="1:11" ht="27">
      <c r="A124" s="130"/>
      <c r="B124" s="130">
        <f>'2021-2022 mjcc'!E129</f>
        <v>11009</v>
      </c>
      <c r="C124" s="113" t="str">
        <f>'2021-2022 mjcc'!F129</f>
        <v xml:space="preserve"> Տեսողության խնդիրներ ունեցող անձանց սոցիալ-հոգեբանական վերականգնում</v>
      </c>
      <c r="D124" s="114">
        <f>'2021-2022 mjcc'!A129</f>
        <v>10</v>
      </c>
      <c r="E124" s="87" t="str">
        <f>'2021-2022 mjcc'!B129</f>
        <v>՛02</v>
      </c>
      <c r="F124" s="87" t="str">
        <f>'2021-2022 mjcc'!C129</f>
        <v>՛01</v>
      </c>
      <c r="G124" s="87">
        <f>'2021-2022 mjcc'!H129</f>
        <v>0</v>
      </c>
      <c r="H124" s="87">
        <f>'2021-2022 mjcc'!J129</f>
        <v>12362.3</v>
      </c>
      <c r="I124" s="87">
        <f>'2021-2022 mjcc'!K129</f>
        <v>12362.3</v>
      </c>
      <c r="J124" s="87">
        <f>'2021-2022 mjcc'!L129</f>
        <v>12362.3</v>
      </c>
      <c r="K124" s="87">
        <f>'2021-2022 mjcc'!M129</f>
        <v>12362.3</v>
      </c>
    </row>
    <row r="125" spans="1:11">
      <c r="A125" s="152">
        <f>'2021-2022 mjcc'!D130</f>
        <v>1184</v>
      </c>
      <c r="B125" s="153"/>
      <c r="C125" s="154" t="str">
        <f>'2021-2022 mjcc'!F130</f>
        <v xml:space="preserve"> Ավանդների փոխհատուցում </v>
      </c>
      <c r="D125" s="155"/>
      <c r="E125" s="156"/>
      <c r="F125" s="156"/>
      <c r="G125" s="156">
        <f>SUM(G126:G128)</f>
        <v>1171637.94</v>
      </c>
      <c r="H125" s="156">
        <f t="shared" ref="H125:K125" si="6">SUM(H126:H128)</f>
        <v>1942880.8</v>
      </c>
      <c r="I125" s="156">
        <f t="shared" si="6"/>
        <v>1212000</v>
      </c>
      <c r="J125" s="156">
        <f t="shared" si="6"/>
        <v>1212000</v>
      </c>
      <c r="K125" s="156">
        <f t="shared" si="6"/>
        <v>1212000</v>
      </c>
    </row>
    <row r="126" spans="1:11">
      <c r="A126" s="115"/>
      <c r="B126" s="116" t="str">
        <f>'2021-2022 mjcc'!E131</f>
        <v xml:space="preserve"> 11001</v>
      </c>
      <c r="C126" s="117" t="str">
        <f>'2021-2022 mjcc'!F131</f>
        <v xml:space="preserve"> Մինչև 1993 թվականի հունիսի 10-ը ներդրված ավանդների դիմաց փոխհատուցման միջոցառման իրականացման ապահովում</v>
      </c>
      <c r="D126" s="118">
        <f>'2021-2022 mjcc'!A131</f>
        <v>10</v>
      </c>
      <c r="E126" s="84" t="str">
        <f>'2021-2022 mjcc'!B131</f>
        <v>՛09</v>
      </c>
      <c r="F126" s="84" t="str">
        <f>'2021-2022 mjcc'!C131</f>
        <v>՛02</v>
      </c>
      <c r="G126" s="84">
        <f>'2021-2022 mjcc'!H131</f>
        <v>11603.54</v>
      </c>
      <c r="H126" s="84">
        <f>'2021-2022 mjcc'!J131</f>
        <v>12000</v>
      </c>
      <c r="I126" s="84">
        <f>'2021-2022 mjcc'!K131</f>
        <v>12000</v>
      </c>
      <c r="J126" s="84">
        <f>'2021-2022 mjcc'!L131</f>
        <v>12000</v>
      </c>
      <c r="K126" s="84">
        <f>'2021-2022 mjcc'!M131</f>
        <v>12000</v>
      </c>
    </row>
    <row r="127" spans="1:11">
      <c r="A127" s="115"/>
      <c r="B127" s="116" t="str">
        <f>'2021-2022 mjcc'!E132</f>
        <v xml:space="preserve"> 12001</v>
      </c>
      <c r="C127" s="117" t="str">
        <f>'2021-2022 mjcc'!F132</f>
        <v xml:space="preserve"> «ՎՏԲ- Հայաստան» ՓԲԸ-ում ավանդատու հանդիսացող քաղաքացիների՝ որպես նախկին ԽՍՀՄ Խնայբանկի ՀԽՍՀ հանրապետական բանկում մինչև 1993 թվականի հունիսի 10-ը ներդրված դրամական ավանդների դիմաց փոխհատուցում</v>
      </c>
      <c r="D127" s="118">
        <f>'2021-2022 mjcc'!A132</f>
        <v>10</v>
      </c>
      <c r="E127" s="84" t="str">
        <f>'2021-2022 mjcc'!B132</f>
        <v>՛07</v>
      </c>
      <c r="F127" s="84" t="str">
        <f>'2021-2022 mjcc'!C132</f>
        <v>՛01</v>
      </c>
      <c r="G127" s="84">
        <f>'2021-2022 mjcc'!H132</f>
        <v>1160034.3999999999</v>
      </c>
      <c r="H127" s="84">
        <f>'2021-2022 mjcc'!J132</f>
        <v>1200000</v>
      </c>
      <c r="I127" s="84">
        <f>'2021-2022 mjcc'!K132</f>
        <v>1200000</v>
      </c>
      <c r="J127" s="84">
        <f>'2021-2022 mjcc'!L132</f>
        <v>1200000</v>
      </c>
      <c r="K127" s="84">
        <f>'2021-2022 mjcc'!M132</f>
        <v>1200000</v>
      </c>
    </row>
    <row r="128" spans="1:11" ht="54">
      <c r="A128" s="119"/>
      <c r="B128" s="119">
        <f>'2021-2022 mjcc'!E133</f>
        <v>12002</v>
      </c>
      <c r="C128" s="121" t="str">
        <f>'2021-2022 mjcc'!F133</f>
        <v>Անավարտ շինարարության բնակարանաշինարարական կոոպերատիվների փայատերերի կողմից Խորհրդային Միության ռուբլով վճարված գումարի արժեզրկումից փայատերերի կրած կորուստների դիմաց դրամկան օգնության տրամադրում</v>
      </c>
      <c r="D128" s="122">
        <f>'2021-2022 mjcc'!A133</f>
        <v>10</v>
      </c>
      <c r="E128" s="85" t="str">
        <f>'2021-2022 mjcc'!B133</f>
        <v>՛07</v>
      </c>
      <c r="F128" s="85" t="str">
        <f>'2021-2022 mjcc'!C133</f>
        <v>՛01</v>
      </c>
      <c r="G128" s="85">
        <f>'2021-2022 mjcc'!H133</f>
        <v>0</v>
      </c>
      <c r="H128" s="85">
        <f>'2021-2022 mjcc'!J133</f>
        <v>730880.8</v>
      </c>
      <c r="I128" s="85">
        <f>'2021-2022 mjcc'!K133</f>
        <v>0</v>
      </c>
      <c r="J128" s="85">
        <f>'2021-2022 mjcc'!L133</f>
        <v>0</v>
      </c>
      <c r="K128" s="85">
        <f>'2021-2022 mjcc'!M133</f>
        <v>0</v>
      </c>
    </row>
    <row r="129" spans="1:11">
      <c r="A129" s="152">
        <f>'2021-2022 mjcc'!D134</f>
        <v>1205</v>
      </c>
      <c r="B129" s="153"/>
      <c r="C129" s="154" t="str">
        <f>'2021-2022 mjcc'!F134</f>
        <v xml:space="preserve">Սոցիալական ապահովություն </v>
      </c>
      <c r="D129" s="155"/>
      <c r="E129" s="156"/>
      <c r="F129" s="156"/>
      <c r="G129" s="156">
        <f>SUM(G130:G137)</f>
        <v>25904355.48</v>
      </c>
      <c r="H129" s="156">
        <f>SUM(H130:H137)</f>
        <v>29176505.780000001</v>
      </c>
      <c r="I129" s="156">
        <f>SUM(I130:I137)</f>
        <v>37859807.599999994</v>
      </c>
      <c r="J129" s="156">
        <f>SUM(J130:J137)</f>
        <v>42301328.899999999</v>
      </c>
      <c r="K129" s="156">
        <f>SUM(K130:K137)</f>
        <v>46922058.899999999</v>
      </c>
    </row>
    <row r="130" spans="1:11">
      <c r="A130" s="244"/>
      <c r="B130" s="245" t="str">
        <f>'2021-2022 mjcc'!E135</f>
        <v xml:space="preserve"> 12001</v>
      </c>
      <c r="C130" s="246" t="str">
        <f>'2021-2022 mjcc'!F135</f>
        <v xml:space="preserve"> Ծերության՝ հաշմանդամության՝ կերակրողին կորցնելու դեպքում նպաստներ</v>
      </c>
      <c r="D130" s="247">
        <f>'2021-2022 mjcc'!A135</f>
        <v>10</v>
      </c>
      <c r="E130" s="248" t="str">
        <f>'2021-2022 mjcc'!B135</f>
        <v>՛02</v>
      </c>
      <c r="F130" s="248" t="str">
        <f>'2021-2022 mjcc'!C135</f>
        <v>՛01</v>
      </c>
      <c r="G130" s="248">
        <f>'2021-2022 mjcc'!H135</f>
        <v>21039578.760000002</v>
      </c>
      <c r="H130" s="248">
        <f>'2021-2022 mjcc'!J135</f>
        <v>23758014</v>
      </c>
      <c r="I130" s="248">
        <f>'2021-2022 mjcc'!K135</f>
        <v>32383494</v>
      </c>
      <c r="J130" s="248">
        <f>'2021-2022 mjcc'!L135</f>
        <v>36822770</v>
      </c>
      <c r="K130" s="248">
        <f>'2021-2022 mjcc'!M135</f>
        <v>41443500</v>
      </c>
    </row>
    <row r="131" spans="1:11" ht="27">
      <c r="A131" s="244"/>
      <c r="B131" s="245" t="str">
        <f>'2021-2022 mjcc'!E136</f>
        <v xml:space="preserve"> 12002</v>
      </c>
      <c r="C131" s="246" t="str">
        <f>'2021-2022 mjcc'!F136</f>
        <v xml:space="preserve"> Կենսաթոշակառուի՝ ծերության՝ հաշմանդամության՝ կերակրողին կորցնելու դեպքում նպաստառուի մահվան դեպքում տրվող թաղման նպաստ</v>
      </c>
      <c r="D131" s="247">
        <f>'2021-2022 mjcc'!A136</f>
        <v>10</v>
      </c>
      <c r="E131" s="248" t="str">
        <f>'2021-2022 mjcc'!B136</f>
        <v>՛03</v>
      </c>
      <c r="F131" s="248" t="str">
        <f>'2021-2022 mjcc'!C136</f>
        <v>՛01</v>
      </c>
      <c r="G131" s="248">
        <f>'2021-2022 mjcc'!H136</f>
        <v>4482850.79</v>
      </c>
      <c r="H131" s="248">
        <f>'2021-2022 mjcc'!J136</f>
        <v>4402000</v>
      </c>
      <c r="I131" s="248">
        <f>'2021-2022 mjcc'!K136</f>
        <v>4456804</v>
      </c>
      <c r="J131" s="248">
        <f>'2021-2022 mjcc'!L136</f>
        <v>4456804</v>
      </c>
      <c r="K131" s="248">
        <f>'2021-2022 mjcc'!M136</f>
        <v>4456804</v>
      </c>
    </row>
    <row r="132" spans="1:11" ht="27">
      <c r="A132" s="244"/>
      <c r="B132" s="245" t="str">
        <f>'2021-2022 mjcc'!E137</f>
        <v xml:space="preserve"> 12003</v>
      </c>
      <c r="C132" s="246" t="str">
        <f>'2021-2022 mjcc'!F137</f>
        <v xml:space="preserve"> ՀՀ քաղաքացիական գործերով վերաքննիչ դատարանի վճիռների համաձայն կերակրողը կորցրած անձանց կրած վնասի փոխհատուցում</v>
      </c>
      <c r="D132" s="247">
        <f>'2021-2022 mjcc'!A137</f>
        <v>10</v>
      </c>
      <c r="E132" s="248" t="str">
        <f>'2021-2022 mjcc'!B137</f>
        <v>՛04</v>
      </c>
      <c r="F132" s="248" t="str">
        <f>'2021-2022 mjcc'!C137</f>
        <v>՛01</v>
      </c>
      <c r="G132" s="248">
        <f>'2021-2022 mjcc'!H137</f>
        <v>7202.9</v>
      </c>
      <c r="H132" s="248">
        <f>'2021-2022 mjcc'!J137</f>
        <v>7202.88</v>
      </c>
      <c r="I132" s="248">
        <f>'2021-2022 mjcc'!K137</f>
        <v>7202.9</v>
      </c>
      <c r="J132" s="248">
        <f>'2021-2022 mjcc'!L137</f>
        <v>7202.9</v>
      </c>
      <c r="K132" s="248">
        <f>'2021-2022 mjcc'!M137</f>
        <v>7202.9</v>
      </c>
    </row>
    <row r="133" spans="1:11" ht="27">
      <c r="A133" s="244"/>
      <c r="B133" s="245" t="str">
        <f>'2021-2022 mjcc'!E138</f>
        <v xml:space="preserve"> 12004</v>
      </c>
      <c r="C133" s="246" t="str">
        <f>'2021-2022 mjcc'!F138</f>
        <v xml:space="preserve"> Աջակցություն հաշմանդամ դարձած զինծառայողներին և զոհվածների ընտանիքներին</v>
      </c>
      <c r="D133" s="247">
        <f>'2021-2022 mjcc'!A138</f>
        <v>10</v>
      </c>
      <c r="E133" s="248" t="str">
        <f>'2021-2022 mjcc'!B138</f>
        <v>՛04</v>
      </c>
      <c r="F133" s="248" t="str">
        <f>'2021-2022 mjcc'!C138</f>
        <v>՛01</v>
      </c>
      <c r="G133" s="248">
        <f>'2021-2022 mjcc'!H138</f>
        <v>79300</v>
      </c>
      <c r="H133" s="248">
        <f>'2021-2022 mjcc'!J138</f>
        <v>420000</v>
      </c>
      <c r="I133" s="248">
        <f>'2021-2022 mjcc'!K138</f>
        <v>420000</v>
      </c>
      <c r="J133" s="248">
        <f>'2021-2022 mjcc'!L138</f>
        <v>420000</v>
      </c>
      <c r="K133" s="248">
        <f>'2021-2022 mjcc'!M138</f>
        <v>420000</v>
      </c>
    </row>
    <row r="134" spans="1:11">
      <c r="A134" s="244"/>
      <c r="B134" s="245" t="str">
        <f>'2021-2022 mjcc'!E139</f>
        <v xml:space="preserve"> 12005</v>
      </c>
      <c r="C134" s="246" t="str">
        <f>'2021-2022 mjcc'!F139</f>
        <v xml:space="preserve"> Աջակցություն զոհվածների ընտանիքներին</v>
      </c>
      <c r="D134" s="247">
        <f>'2021-2022 mjcc'!A139</f>
        <v>10</v>
      </c>
      <c r="E134" s="248" t="str">
        <f>'2021-2022 mjcc'!B139</f>
        <v>՛04</v>
      </c>
      <c r="F134" s="248" t="str">
        <f>'2021-2022 mjcc'!C139</f>
        <v>՛01</v>
      </c>
      <c r="G134" s="248">
        <f>'2021-2022 mjcc'!H139</f>
        <v>270900</v>
      </c>
      <c r="H134" s="248">
        <f>'2021-2022 mjcc'!J139</f>
        <v>550000</v>
      </c>
      <c r="I134" s="248">
        <f>'2021-2022 mjcc'!K139</f>
        <v>550000</v>
      </c>
      <c r="J134" s="248">
        <f>'2021-2022 mjcc'!L139</f>
        <v>550000</v>
      </c>
      <c r="K134" s="248">
        <f>'2021-2022 mjcc'!M139</f>
        <v>550000</v>
      </c>
    </row>
    <row r="135" spans="1:11">
      <c r="A135" s="244"/>
      <c r="B135" s="245" t="str">
        <f>'2021-2022 mjcc'!E140</f>
        <v xml:space="preserve"> 12006</v>
      </c>
      <c r="C135" s="246" t="str">
        <f>'2021-2022 mjcc'!F140</f>
        <v xml:space="preserve"> Վնասի փոխհատուցում կերակրողը կորցրած անձանց</v>
      </c>
      <c r="D135" s="247">
        <f>'2021-2022 mjcc'!A140</f>
        <v>10</v>
      </c>
      <c r="E135" s="248" t="str">
        <f>'2021-2022 mjcc'!B140</f>
        <v>՛04</v>
      </c>
      <c r="F135" s="248" t="str">
        <f>'2021-2022 mjcc'!C140</f>
        <v>՛01</v>
      </c>
      <c r="G135" s="248">
        <f>'2021-2022 mjcc'!H140</f>
        <v>4633.3</v>
      </c>
      <c r="H135" s="248">
        <f>'2021-2022 mjcc'!J140</f>
        <v>4633.3</v>
      </c>
      <c r="I135" s="248">
        <f>'2021-2022 mjcc'!K140</f>
        <v>4633.3</v>
      </c>
      <c r="J135" s="248">
        <f>'2021-2022 mjcc'!L140</f>
        <v>4633.3</v>
      </c>
      <c r="K135" s="248">
        <f>'2021-2022 mjcc'!M140</f>
        <v>4633.3</v>
      </c>
    </row>
    <row r="136" spans="1:11" ht="40.5">
      <c r="A136" s="244"/>
      <c r="B136" s="244">
        <f>'2021-2022 mjcc'!E141</f>
        <v>12007</v>
      </c>
      <c r="C136" s="246" t="str">
        <f>'2021-2022 mjcc'!F141</f>
        <v xml:space="preserve"> ՀՀ ՊՆ՝ ՀՀ ԿԱ ԱԱԾ կրտսեր՝ միջին՝ ավագ և ՀՀ ԿԱ ՀՀ ոստիկանության միջին՝ ավագ՝ գլխավոր սպայական անձնակազմին սոցիալական աջակցություն </v>
      </c>
      <c r="D136" s="247" t="str">
        <f>'2021-2022 mjcc'!A141</f>
        <v>03</v>
      </c>
      <c r="E136" s="248" t="str">
        <f>'2021-2022 mjcc'!B141</f>
        <v>01</v>
      </c>
      <c r="F136" s="248" t="str">
        <f>'2021-2022 mjcc'!C141</f>
        <v>01</v>
      </c>
      <c r="G136" s="248">
        <f>'2021-2022 mjcc'!H141</f>
        <v>4877.4799999999996</v>
      </c>
      <c r="H136" s="248">
        <f>'2021-2022 mjcc'!J141</f>
        <v>12655.6</v>
      </c>
      <c r="I136" s="248">
        <f>'2021-2022 mjcc'!K141</f>
        <v>15673.4</v>
      </c>
      <c r="J136" s="248">
        <f>'2021-2022 mjcc'!L141</f>
        <v>17918.7</v>
      </c>
      <c r="K136" s="248">
        <f>'2021-2022 mjcc'!M141</f>
        <v>17918.7</v>
      </c>
    </row>
    <row r="137" spans="1:11" ht="40.5">
      <c r="A137" s="244"/>
      <c r="B137" s="244" t="str">
        <f>'2021-2022 mjcc'!E142</f>
        <v xml:space="preserve"> 12008</v>
      </c>
      <c r="C137" s="246" t="str">
        <f>'2021-2022 mjcc'!F142</f>
        <v xml:space="preserve"> ԱՊՀ տարածքում Հայրենական մեծ պատերազմի հաշմանդամների և մասնակիցների օդային տրանսպորտով մատուցվող ծառայությունների դիմաց փոխհատուցում</v>
      </c>
      <c r="D137" s="247" t="str">
        <f>'2021-2022 mjcc'!A142</f>
        <v>04</v>
      </c>
      <c r="E137" s="248" t="str">
        <f>'2021-2022 mjcc'!B142</f>
        <v>05</v>
      </c>
      <c r="F137" s="248" t="str">
        <f>'2021-2022 mjcc'!C142</f>
        <v>04</v>
      </c>
      <c r="G137" s="248">
        <f>'2021-2022 mjcc'!H142</f>
        <v>15012.25</v>
      </c>
      <c r="H137" s="248">
        <f>'2021-2022 mjcc'!J142</f>
        <v>22000</v>
      </c>
      <c r="I137" s="248">
        <f>'2021-2022 mjcc'!K142</f>
        <v>22000</v>
      </c>
      <c r="J137" s="248">
        <f>'2021-2022 mjcc'!L142</f>
        <v>22000</v>
      </c>
      <c r="K137" s="248">
        <f>'2021-2022 mjcc'!M142</f>
        <v>22000</v>
      </c>
    </row>
    <row r="138" spans="1:11" ht="24" customHeight="1">
      <c r="A138" s="152">
        <f>'2021-2022 mjcc'!D143</f>
        <v>1206</v>
      </c>
      <c r="B138" s="153"/>
      <c r="C138" s="154" t="str">
        <f>'2021-2022 mjcc'!F143</f>
        <v xml:space="preserve"> Սոցիալական պաշտպանության համակարգի բարեփոխումներ </v>
      </c>
      <c r="D138" s="155"/>
      <c r="E138" s="156"/>
      <c r="F138" s="156"/>
      <c r="G138" s="156">
        <f>SUM(G139:G141)</f>
        <v>696685.94</v>
      </c>
      <c r="H138" s="156">
        <f t="shared" ref="H138:K138" si="7">SUM(H139:H141)</f>
        <v>3779490.2193</v>
      </c>
      <c r="I138" s="156">
        <f t="shared" si="7"/>
        <v>2048078.9773482368</v>
      </c>
      <c r="J138" s="156">
        <f t="shared" si="7"/>
        <v>409615.79546964739</v>
      </c>
      <c r="K138" s="156">
        <f t="shared" si="7"/>
        <v>273077.19697976497</v>
      </c>
    </row>
    <row r="139" spans="1:11" ht="27">
      <c r="A139" s="139"/>
      <c r="B139" s="149" t="str">
        <f>'2021-2022 mjcc'!E144</f>
        <v xml:space="preserve"> 11001</v>
      </c>
      <c r="C139" s="100" t="str">
        <f>'2021-2022 mjcc'!F144</f>
        <v xml:space="preserve"> Համաշխարհային բանկի աջակցությամբ իրականացվող սոցիալական պաշտպանության ոլորտի վարչարարության երկրորդ ծրագիր</v>
      </c>
      <c r="D139" s="141">
        <f>'2021-2022 mjcc'!A144</f>
        <v>10</v>
      </c>
      <c r="E139" s="90" t="str">
        <f>'2021-2022 mjcc'!B144</f>
        <v>՛09</v>
      </c>
      <c r="F139" s="90" t="str">
        <f>'2021-2022 mjcc'!C144</f>
        <v>՛01</v>
      </c>
      <c r="G139" s="90">
        <f>'2021-2022 mjcc'!H144</f>
        <v>231763.3</v>
      </c>
      <c r="H139" s="90">
        <f>'2021-2022 mjcc'!J144</f>
        <v>466451.13929999998</v>
      </c>
      <c r="I139" s="90">
        <f>'2021-2022 mjcc'!K144</f>
        <v>875294.62469073734</v>
      </c>
      <c r="J139" s="90">
        <f>'2021-2022 mjcc'!L144</f>
        <v>175058.92493814745</v>
      </c>
      <c r="K139" s="90">
        <f>'2021-2022 mjcc'!M144</f>
        <v>116705.94995876498</v>
      </c>
    </row>
    <row r="140" spans="1:11" ht="40.5">
      <c r="A140" s="139"/>
      <c r="B140" s="149" t="str">
        <f>'2021-2022 mjcc'!E145</f>
        <v xml:space="preserve"> 32001</v>
      </c>
      <c r="C140" s="100" t="str">
        <f>'2021-2022 mjcc'!F145</f>
        <v xml:space="preserve"> Համաշխարհային բանկի աջակցությամբ իրականացվող  Սոցիալական պաշտպանության ոլորտի վարչարարության երկրորդ  ծրագրի շրջանակներում շենքերի և շինությունների հիմնանորոգում</v>
      </c>
      <c r="D140" s="141">
        <f>'2021-2022 mjcc'!A145</f>
        <v>10</v>
      </c>
      <c r="E140" s="90" t="str">
        <f>'2021-2022 mjcc'!B145</f>
        <v>՛09</v>
      </c>
      <c r="F140" s="90" t="str">
        <f>'2021-2022 mjcc'!C145</f>
        <v>՛01</v>
      </c>
      <c r="G140" s="90">
        <f>'2021-2022 mjcc'!H145</f>
        <v>407237.94</v>
      </c>
      <c r="H140" s="90">
        <f>'2021-2022 mjcc'!J145</f>
        <v>2126731.9759999998</v>
      </c>
      <c r="I140" s="90">
        <f>'2021-2022 mjcc'!K145</f>
        <v>580136.80297499965</v>
      </c>
      <c r="J140" s="90">
        <f>'2021-2022 mjcc'!L145</f>
        <v>116027.36059499993</v>
      </c>
      <c r="K140" s="90">
        <f>'2021-2022 mjcc'!M145</f>
        <v>77351.57372999996</v>
      </c>
    </row>
    <row r="141" spans="1:11" ht="54">
      <c r="A141" s="19"/>
      <c r="B141" s="101" t="str">
        <f>'2021-2022 mjcc'!E146</f>
        <v xml:space="preserve"> 32002</v>
      </c>
      <c r="C141" s="100" t="str">
        <f>'2021-2022 mjcc'!F146</f>
        <v xml:space="preserve"> Համաշխարհային բանկի աջակցությամբ իրականացվող Սոցիալական պաշտպանության վարչարարության երկրորդ ծրագրի շրջանակներում սարքավորումների՝ ծրագրային ապահովման և աշխատանքային միջավայրի արդիականացում</v>
      </c>
      <c r="D141" s="150">
        <f>'2021-2022 mjcc'!A146</f>
        <v>10</v>
      </c>
      <c r="E141" s="151" t="str">
        <f>'2021-2022 mjcc'!B146</f>
        <v>՛09</v>
      </c>
      <c r="F141" s="151" t="str">
        <f>'2021-2022 mjcc'!C146</f>
        <v>՛01</v>
      </c>
      <c r="G141" s="90">
        <f>'2021-2022 mjcc'!H146</f>
        <v>57684.7</v>
      </c>
      <c r="H141" s="90">
        <f>'2021-2022 mjcc'!J146</f>
        <v>1186307.1040000001</v>
      </c>
      <c r="I141" s="90">
        <f>'2021-2022 mjcc'!K146</f>
        <v>592647.54968249984</v>
      </c>
      <c r="J141" s="90">
        <f>'2021-2022 mjcc'!L146</f>
        <v>118529.50993649996</v>
      </c>
      <c r="K141" s="90">
        <f>'2021-2022 mjcc'!M146</f>
        <v>79019.673290999985</v>
      </c>
    </row>
    <row r="144" spans="1:11">
      <c r="H144" s="337"/>
      <c r="I144" s="337"/>
    </row>
  </sheetData>
  <mergeCells count="9">
    <mergeCell ref="A2:K2"/>
    <mergeCell ref="A4:B5"/>
    <mergeCell ref="C4:C5"/>
    <mergeCell ref="D4:F4"/>
    <mergeCell ref="G4:G5"/>
    <mergeCell ref="H4:H5"/>
    <mergeCell ref="I4:I5"/>
    <mergeCell ref="J4:J5"/>
    <mergeCell ref="K4:K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0"/>
  <sheetViews>
    <sheetView workbookViewId="0">
      <selection activeCell="A17" sqref="A17:XFD19"/>
    </sheetView>
  </sheetViews>
  <sheetFormatPr defaultColWidth="9.140625" defaultRowHeight="15"/>
  <cols>
    <col min="1" max="2" width="9.140625" style="220"/>
    <col min="3" max="3" width="87.5703125" style="220" customWidth="1"/>
    <col min="4" max="4" width="21.42578125" style="220" customWidth="1"/>
    <col min="5" max="5" width="15.42578125" style="220" customWidth="1"/>
    <col min="6" max="6" width="20.28515625" style="220" customWidth="1"/>
    <col min="7" max="16384" width="9.140625" style="220"/>
  </cols>
  <sheetData>
    <row r="1" spans="1:6" ht="17.25">
      <c r="A1" s="219"/>
      <c r="B1" s="219" t="s">
        <v>320</v>
      </c>
    </row>
    <row r="2" spans="1:6" ht="17.25">
      <c r="A2" s="219"/>
      <c r="B2" s="219"/>
    </row>
    <row r="3" spans="1:6" ht="17.25">
      <c r="A3" s="221"/>
      <c r="B3" s="221" t="s">
        <v>321</v>
      </c>
    </row>
    <row r="4" spans="1:6">
      <c r="F4" s="222" t="s">
        <v>322</v>
      </c>
    </row>
    <row r="5" spans="1:6">
      <c r="A5" s="223"/>
      <c r="B5" s="223"/>
      <c r="C5" s="223"/>
      <c r="D5" s="223" t="s">
        <v>160</v>
      </c>
      <c r="E5" s="223" t="s">
        <v>123</v>
      </c>
      <c r="F5" s="223" t="s">
        <v>161</v>
      </c>
    </row>
    <row r="6" spans="1:6">
      <c r="A6" s="320"/>
      <c r="B6" s="319"/>
      <c r="C6" s="209" t="s">
        <v>162</v>
      </c>
      <c r="D6" s="327">
        <f>'2021-2022 mjcc'!K149</f>
        <v>2274587.6</v>
      </c>
      <c r="E6" s="327">
        <f>'2021-2022 mjcc'!L149</f>
        <v>2312375.2000000002</v>
      </c>
      <c r="F6" s="327">
        <f>'2021-2022 mjcc'!M149</f>
        <v>2312375.2000000002</v>
      </c>
    </row>
    <row r="7" spans="1:6" ht="24.75" hidden="1" customHeight="1">
      <c r="A7" s="325"/>
      <c r="B7" s="324">
        <f>'2021-2022 mjcc'!D150</f>
        <v>1160</v>
      </c>
      <c r="C7" s="326" t="str">
        <f>'2021-2022 mjcc'!F150</f>
        <v>Պաշտպանված բնակարանով ապահովում</v>
      </c>
      <c r="D7" s="343">
        <f>'2021-2022 mjcc'!K150</f>
        <v>0</v>
      </c>
      <c r="E7" s="343">
        <f>'2021-2022 mjcc'!L150</f>
        <v>0</v>
      </c>
      <c r="F7" s="343">
        <f>'2021-2022 mjcc'!M150</f>
        <v>0</v>
      </c>
    </row>
    <row r="8" spans="1:6" ht="33.75" hidden="1" customHeight="1">
      <c r="A8" s="325"/>
      <c r="B8" s="324">
        <f>'2021-2022 mjcc'!D151</f>
        <v>1160</v>
      </c>
      <c r="C8" s="326" t="str">
        <f>'2021-2022 mjcc'!F151</f>
        <v>Սոցիալական օգնականի ծառայություններ</v>
      </c>
      <c r="D8" s="343">
        <f>'2021-2022 mjcc'!K151</f>
        <v>0</v>
      </c>
      <c r="E8" s="343">
        <f>'2021-2022 mjcc'!L151</f>
        <v>0</v>
      </c>
      <c r="F8" s="343">
        <f>'2021-2022 mjcc'!M151</f>
        <v>0</v>
      </c>
    </row>
    <row r="9" spans="1:6" ht="30" customHeight="1">
      <c r="A9" s="325">
        <v>1</v>
      </c>
      <c r="B9" s="324">
        <f>'2021-2022 mjcc'!D152</f>
        <v>1032</v>
      </c>
      <c r="C9" s="326" t="str">
        <f>'2021-2022 mjcc'!F152</f>
        <v>Սոցիալական բնակարանային ֆոնդի  կացարաններում բնակվող միայնակ կենսաթոշակառուներին կոմունալ ծախսերի դիմաց դրամական փոխհատուցում</v>
      </c>
      <c r="D9" s="343">
        <f>'2021-2022 mjcc'!K152</f>
        <v>10800</v>
      </c>
      <c r="E9" s="343">
        <f>'2021-2022 mjcc'!L152</f>
        <v>10800</v>
      </c>
      <c r="F9" s="343">
        <f>'2021-2022 mjcc'!M152</f>
        <v>10800</v>
      </c>
    </row>
    <row r="10" spans="1:6" ht="30" hidden="1" customHeight="1">
      <c r="A10" s="325"/>
      <c r="B10" s="324">
        <f>'2021-2022 mjcc'!D153</f>
        <v>1032</v>
      </c>
      <c r="C10" s="326" t="str">
        <f>'2021-2022 mjcc'!F153</f>
        <v xml:space="preserve">
Խնամքի փոքր տներում բնակվող միայնակ  տարեցներին աջակցություն</v>
      </c>
      <c r="D10" s="343">
        <f>'2021-2022 mjcc'!K153</f>
        <v>0</v>
      </c>
      <c r="E10" s="343">
        <f>'2021-2022 mjcc'!L153</f>
        <v>0</v>
      </c>
      <c r="F10" s="343">
        <f>'2021-2022 mjcc'!M153</f>
        <v>0</v>
      </c>
    </row>
    <row r="11" spans="1:6" ht="33.75" hidden="1" customHeight="1">
      <c r="A11" s="325"/>
      <c r="B11" s="324">
        <f>'2021-2022 mjcc'!D154</f>
        <v>1032</v>
      </c>
      <c r="C11" s="326" t="str">
        <f>'2021-2022 mjcc'!F154</f>
        <v xml:space="preserve">Տարեցի խնամքի կազմակերպում խնամատար ընտանիքում </v>
      </c>
      <c r="D11" s="343">
        <f>'2021-2022 mjcc'!K154</f>
        <v>0</v>
      </c>
      <c r="E11" s="343">
        <f>'2021-2022 mjcc'!L154</f>
        <v>0</v>
      </c>
      <c r="F11" s="343">
        <f>'2021-2022 mjcc'!M154</f>
        <v>0</v>
      </c>
    </row>
    <row r="12" spans="1:6" ht="27" hidden="1">
      <c r="A12" s="325"/>
      <c r="B12" s="324">
        <f>'2021-2022 mjcc'!D155</f>
        <v>1032</v>
      </c>
      <c r="C12" s="326" t="str">
        <f>'2021-2022 mjcc'!F155</f>
        <v>Աջակցություն երկարատև անկողնային խնամքի կարիք ունեցող տարեց անդամ ունեցող ընտանիքին</v>
      </c>
      <c r="D12" s="343">
        <f>'2021-2022 mjcc'!K155</f>
        <v>0</v>
      </c>
      <c r="E12" s="343">
        <f>'2021-2022 mjcc'!L155</f>
        <v>0</v>
      </c>
      <c r="F12" s="343">
        <f>'2021-2022 mjcc'!M155</f>
        <v>0</v>
      </c>
    </row>
    <row r="13" spans="1:6" hidden="1">
      <c r="A13" s="325"/>
      <c r="B13" s="324">
        <f>'2021-2022 mjcc'!D156</f>
        <v>1032</v>
      </c>
      <c r="C13" s="326" t="str">
        <f>'2021-2022 mjcc'!F156</f>
        <v>Տուբերկուլոզ ունեցող անօթևան  մարդկանց կացարանով ապահովում</v>
      </c>
      <c r="D13" s="343">
        <f>'2021-2022 mjcc'!K156</f>
        <v>0</v>
      </c>
      <c r="E13" s="343">
        <f>'2021-2022 mjcc'!L156</f>
        <v>0</v>
      </c>
      <c r="F13" s="343">
        <f>'2021-2022 mjcc'!M156</f>
        <v>0</v>
      </c>
    </row>
    <row r="14" spans="1:6" hidden="1">
      <c r="A14" s="325"/>
      <c r="B14" s="324">
        <f>'2021-2022 mjcc'!D157</f>
        <v>1032</v>
      </c>
      <c r="C14" s="326" t="str">
        <f>'2021-2022 mjcc'!F157</f>
        <v xml:space="preserve"> Գիշերակաց տներում անօթևաններին ծառայությունների տրամադրում</v>
      </c>
      <c r="D14" s="343">
        <f>'2021-2022 mjcc'!K157</f>
        <v>0</v>
      </c>
      <c r="E14" s="343">
        <f>'2021-2022 mjcc'!L157</f>
        <v>0</v>
      </c>
      <c r="F14" s="343">
        <f>'2021-2022 mjcc'!M157</f>
        <v>0</v>
      </c>
    </row>
    <row r="15" spans="1:6" ht="33.75" hidden="1" customHeight="1">
      <c r="A15" s="325"/>
      <c r="B15" s="324">
        <f>'2021-2022 mjcc'!D158</f>
        <v>1032</v>
      </c>
      <c r="C15" s="326" t="str">
        <f>'2021-2022 mjcc'!F158</f>
        <v>Անօթևան մարդկանց ընդունիչ-ախտորոշիչ բաժանմունքի ստեղծում</v>
      </c>
      <c r="D15" s="343">
        <f>'2021-2022 mjcc'!K158</f>
        <v>0</v>
      </c>
      <c r="E15" s="343">
        <f>'2021-2022 mjcc'!L158</f>
        <v>0</v>
      </c>
      <c r="F15" s="343">
        <f>'2021-2022 mjcc'!M158</f>
        <v>0</v>
      </c>
    </row>
    <row r="16" spans="1:6" ht="33.75" hidden="1" customHeight="1">
      <c r="A16" s="325"/>
      <c r="B16" s="324">
        <f>'2021-2022 mjcc'!D159</f>
        <v>1032</v>
      </c>
      <c r="C16" s="326" t="str">
        <f>'2021-2022 mjcc'!F159</f>
        <v>Խնամքի կարիք ունեցող տարեց անձին տնային պայմաններում շուրջօրյա խնամքի տրամադրում</v>
      </c>
      <c r="D16" s="343">
        <f>'2021-2022 mjcc'!K159</f>
        <v>0</v>
      </c>
      <c r="E16" s="343">
        <f>'2021-2022 mjcc'!L159</f>
        <v>0</v>
      </c>
      <c r="F16" s="343">
        <f>'2021-2022 mjcc'!M159</f>
        <v>0</v>
      </c>
    </row>
    <row r="17" spans="1:6" ht="33.75" hidden="1" customHeight="1">
      <c r="A17" s="325">
        <v>2</v>
      </c>
      <c r="B17" s="324">
        <f>'2021-2022 mjcc'!D160</f>
        <v>1011</v>
      </c>
      <c r="C17" s="326" t="str">
        <f>'2021-2022 mjcc'!F160</f>
        <v>Սոցիապապես անապոհվ և խոցելի խմբերին վերականգնողական օգնության տրամադրում</v>
      </c>
      <c r="D17" s="343">
        <f>'2021-2022 mjcc'!K160</f>
        <v>0</v>
      </c>
      <c r="E17" s="343">
        <f>'2021-2022 mjcc'!L160</f>
        <v>0</v>
      </c>
      <c r="F17" s="343">
        <f>'2021-2022 mjcc'!M160</f>
        <v>0</v>
      </c>
    </row>
    <row r="18" spans="1:6" ht="33.75" hidden="1" customHeight="1">
      <c r="A18" s="325">
        <v>3</v>
      </c>
      <c r="B18" s="324">
        <f>'2021-2022 mjcc'!D161</f>
        <v>1011</v>
      </c>
      <c r="C18" s="326" t="str">
        <f>'2021-2022 mjcc'!F161</f>
        <v>Սոցիալապես անապահով անօթևան ընտանիքներին բնակարանի վարձակալության վարձավճարի մասնակի հատուցման տրամադրում</v>
      </c>
      <c r="D18" s="343">
        <f>'2021-2022 mjcc'!K161</f>
        <v>0</v>
      </c>
      <c r="E18" s="343">
        <f>'2021-2022 mjcc'!L161</f>
        <v>0</v>
      </c>
      <c r="F18" s="343">
        <f>'2021-2022 mjcc'!M161</f>
        <v>0</v>
      </c>
    </row>
    <row r="19" spans="1:6" ht="33.75" hidden="1" customHeight="1">
      <c r="A19" s="325">
        <v>4</v>
      </c>
      <c r="B19" s="347">
        <v>1011</v>
      </c>
      <c r="C19" s="201" t="s">
        <v>358</v>
      </c>
      <c r="D19" s="343">
        <f>'2021-2022 mjcc'!K162</f>
        <v>0</v>
      </c>
      <c r="E19" s="343">
        <f>'2021-2022 mjcc'!L162</f>
        <v>0</v>
      </c>
      <c r="F19" s="343">
        <f>'2021-2022 mjcc'!M162</f>
        <v>0</v>
      </c>
    </row>
    <row r="20" spans="1:6" ht="33.75" customHeight="1">
      <c r="A20" s="325">
        <v>5</v>
      </c>
      <c r="B20" s="324">
        <f>'2021-2022 mjcc'!D163</f>
        <v>1141</v>
      </c>
      <c r="C20" s="326" t="str">
        <f>'2021-2022 mjcc'!F163</f>
        <v>Հաշմանդամություն ունեցող կանանց սոցիալական ներառում</v>
      </c>
      <c r="D20" s="343">
        <f>'2021-2022 mjcc'!K163</f>
        <v>8891.2000000000007</v>
      </c>
      <c r="E20" s="343">
        <f>'2021-2022 mjcc'!L163</f>
        <v>17782.400000000001</v>
      </c>
      <c r="F20" s="343">
        <f>'2021-2022 mjcc'!M163</f>
        <v>17782.400000000001</v>
      </c>
    </row>
    <row r="21" spans="1:6" ht="33.75" customHeight="1">
      <c r="A21" s="325">
        <v>6</v>
      </c>
      <c r="B21" s="324">
        <f>'2021-2022 mjcc'!D164</f>
        <v>1141</v>
      </c>
      <c r="C21" s="326" t="str">
        <f>'2021-2022 mjcc'!F164</f>
        <v>Ազգային փոքրամասնություններին պատկանող կանանց իրավունքների        պաշտպանություն</v>
      </c>
      <c r="D21" s="343">
        <f>'2021-2022 mjcc'!K164</f>
        <v>8891.2000000000007</v>
      </c>
      <c r="E21" s="343">
        <f>'2021-2022 mjcc'!L164</f>
        <v>17782.400000000001</v>
      </c>
      <c r="F21" s="343">
        <f>'2021-2022 mjcc'!M164</f>
        <v>17782.400000000001</v>
      </c>
    </row>
    <row r="22" spans="1:6" ht="33.75" customHeight="1">
      <c r="A22" s="325">
        <v>7</v>
      </c>
      <c r="B22" s="324">
        <f>'2021-2022 mjcc'!D165</f>
        <v>1141</v>
      </c>
      <c r="C22" s="326" t="str">
        <f>'2021-2022 mjcc'!F165</f>
        <v>Ազատազրկման վայրից վերադարձած կանանց սոցիալական վերականգնում և ինտեգրում</v>
      </c>
      <c r="D22" s="343">
        <f>'2021-2022 mjcc'!K165</f>
        <v>10002.6</v>
      </c>
      <c r="E22" s="343">
        <f>'2021-2022 mjcc'!L165</f>
        <v>20005.2</v>
      </c>
      <c r="F22" s="343">
        <f>'2021-2022 mjcc'!M165</f>
        <v>20005.2</v>
      </c>
    </row>
    <row r="23" spans="1:6" ht="33.75" customHeight="1">
      <c r="A23" s="325">
        <v>8</v>
      </c>
      <c r="B23" s="324">
        <f>'2021-2022 mjcc'!D166</f>
        <v>1141</v>
      </c>
      <c r="C23" s="326" t="str">
        <f>'2021-2022 mjcc'!F166</f>
        <v>Սեռական բռնության ենթարկված կանանց և աղջիկների իրավական  պաշտպանություն</v>
      </c>
      <c r="D23" s="343">
        <f>'2021-2022 mjcc'!K166</f>
        <v>10002.6</v>
      </c>
      <c r="E23" s="343">
        <f>'2021-2022 mjcc'!L166</f>
        <v>20005.2</v>
      </c>
      <c r="F23" s="343">
        <f>'2021-2022 mjcc'!M166</f>
        <v>20005.2</v>
      </c>
    </row>
    <row r="24" spans="1:6" ht="33.75" hidden="1" customHeight="1">
      <c r="A24" s="325"/>
      <c r="B24" s="324">
        <f>'2021-2022 mjcc'!D167</f>
        <v>1141</v>
      </c>
      <c r="C24" s="326" t="str">
        <f>'2021-2022 mjcc'!F167</f>
        <v xml:space="preserve"> Ցերեկային աջակցության կենտրոններում ծառայությունների մատուցում՝ պետական վկայագրերի միջոցով </v>
      </c>
      <c r="D24" s="343">
        <f>'2021-2022 mjcc'!K167</f>
        <v>0</v>
      </c>
      <c r="E24" s="343">
        <f>'2021-2022 mjcc'!L167</f>
        <v>0</v>
      </c>
      <c r="F24" s="343">
        <f>'2021-2022 mjcc'!M167</f>
        <v>0</v>
      </c>
    </row>
    <row r="25" spans="1:6" ht="33.75" hidden="1" customHeight="1">
      <c r="A25" s="325"/>
      <c r="B25" s="324">
        <f>'2021-2022 mjcc'!D168</f>
        <v>1141</v>
      </c>
      <c r="C25" s="326" t="str">
        <f>'2021-2022 mjcc'!F168</f>
        <v xml:space="preserve">Անկախ ապրելակերպին աջակցող ծառայությունների տրամադրում </v>
      </c>
      <c r="D25" s="343">
        <f>'2021-2022 mjcc'!K168</f>
        <v>0</v>
      </c>
      <c r="E25" s="343">
        <f>'2021-2022 mjcc'!L168</f>
        <v>0</v>
      </c>
      <c r="F25" s="343">
        <f>'2021-2022 mjcc'!M168</f>
        <v>0</v>
      </c>
    </row>
    <row r="26" spans="1:6" ht="33.75" customHeight="1">
      <c r="A26" s="325">
        <v>9</v>
      </c>
      <c r="B26" s="324">
        <f>'2021-2022 mjcc'!D169</f>
        <v>1141</v>
      </c>
      <c r="C26" s="326" t="str">
        <f>'2021-2022 mjcc'!F169</f>
        <v>Խնամակալության նպաստի տրամադրում</v>
      </c>
      <c r="D26" s="343">
        <f>'2021-2022 mjcc'!K169</f>
        <v>2226000</v>
      </c>
      <c r="E26" s="343">
        <f>'2021-2022 mjcc'!L169</f>
        <v>2226000</v>
      </c>
      <c r="F26" s="343">
        <f>'2021-2022 mjcc'!M169</f>
        <v>2226000</v>
      </c>
    </row>
    <row r="27" spans="1:6">
      <c r="A27" s="224">
        <v>2</v>
      </c>
      <c r="B27" s="224"/>
      <c r="C27" s="225" t="s">
        <v>323</v>
      </c>
      <c r="D27" s="344">
        <f>D28+D29</f>
        <v>0</v>
      </c>
      <c r="E27" s="344">
        <f t="shared" ref="E27:F27" si="0">E28+E29</f>
        <v>0</v>
      </c>
      <c r="F27" s="344">
        <f t="shared" si="0"/>
        <v>0</v>
      </c>
    </row>
    <row r="28" spans="1:6">
      <c r="A28" s="229">
        <v>2.1</v>
      </c>
      <c r="B28" s="229"/>
      <c r="C28" s="227" t="s">
        <v>324</v>
      </c>
      <c r="D28" s="345">
        <v>0</v>
      </c>
      <c r="E28" s="345">
        <v>0</v>
      </c>
      <c r="F28" s="345">
        <v>0</v>
      </c>
    </row>
    <row r="29" spans="1:6">
      <c r="A29" s="229">
        <v>2.2000000000000002</v>
      </c>
      <c r="B29" s="229"/>
      <c r="C29" s="227" t="s">
        <v>325</v>
      </c>
      <c r="D29" s="345">
        <v>0</v>
      </c>
      <c r="E29" s="345">
        <v>0</v>
      </c>
      <c r="F29" s="345">
        <v>0</v>
      </c>
    </row>
    <row r="30" spans="1:6" ht="42.75">
      <c r="A30" s="230">
        <v>3</v>
      </c>
      <c r="B30" s="230"/>
      <c r="C30" s="231" t="s">
        <v>326</v>
      </c>
      <c r="D30" s="232">
        <f>D6-D27</f>
        <v>2274587.6</v>
      </c>
      <c r="E30" s="232">
        <f>E6-E27</f>
        <v>2312375.2000000002</v>
      </c>
      <c r="F30" s="232">
        <f>F6-F27</f>
        <v>2312375.2000000002</v>
      </c>
    </row>
    <row r="63" spans="3:47">
      <c r="C63" s="386"/>
      <c r="AU63" s="220">
        <f>67411.2</f>
        <v>67411.199999999997</v>
      </c>
    </row>
    <row r="64" spans="3:47">
      <c r="C64" s="386"/>
      <c r="D64" s="220" t="s">
        <v>327</v>
      </c>
      <c r="E64" s="220">
        <v>0</v>
      </c>
      <c r="AL64" s="220">
        <v>1300</v>
      </c>
      <c r="AU64" s="220">
        <v>1300</v>
      </c>
    </row>
    <row r="92" spans="5:5">
      <c r="E92" s="233"/>
    </row>
    <row r="93" spans="5:5">
      <c r="E93" s="233"/>
    </row>
    <row r="94" spans="5:5">
      <c r="E94" s="233"/>
    </row>
    <row r="96" spans="5:5">
      <c r="E96" s="233"/>
    </row>
    <row r="99" spans="6:11">
      <c r="F99" s="226">
        <f>'[2]2020 byuje naxagic'!N259</f>
        <v>0</v>
      </c>
      <c r="H99" s="220">
        <v>0</v>
      </c>
      <c r="I99" s="220">
        <v>0</v>
      </c>
      <c r="J99" s="220">
        <v>0</v>
      </c>
      <c r="K99" s="220">
        <v>0</v>
      </c>
    </row>
    <row r="100" spans="6:11">
      <c r="F100" s="228">
        <f>'[2]2020 byuje naxagic'!N260</f>
        <v>0</v>
      </c>
      <c r="H100" s="220">
        <v>0</v>
      </c>
      <c r="I100" s="220">
        <v>0</v>
      </c>
      <c r="J100" s="220">
        <v>0</v>
      </c>
      <c r="K100" s="220">
        <v>0</v>
      </c>
    </row>
  </sheetData>
  <mergeCells count="1">
    <mergeCell ref="C63:C6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84"/>
  <sheetViews>
    <sheetView topLeftCell="A4" zoomScale="87" zoomScaleNormal="87" workbookViewId="0">
      <selection activeCell="A18" sqref="A18:XFD20"/>
    </sheetView>
  </sheetViews>
  <sheetFormatPr defaultColWidth="9.140625" defaultRowHeight="12.75"/>
  <cols>
    <col min="1" max="1" width="21" style="235" customWidth="1"/>
    <col min="2" max="2" width="16.5703125" style="235" customWidth="1"/>
    <col min="3" max="3" width="80.7109375" style="235" customWidth="1"/>
    <col min="4" max="4" width="24.85546875" style="235" customWidth="1"/>
    <col min="5" max="5" width="24.42578125" style="235" customWidth="1"/>
    <col min="6" max="6" width="26.28515625" style="235" customWidth="1"/>
    <col min="7" max="10" width="9.140625" style="235"/>
    <col min="11" max="11" width="16.28515625" style="235" customWidth="1"/>
    <col min="12" max="16384" width="9.140625" style="235"/>
  </cols>
  <sheetData>
    <row r="3" spans="1:11" ht="17.25">
      <c r="A3" s="234" t="s">
        <v>328</v>
      </c>
      <c r="D3" s="350"/>
    </row>
    <row r="5" spans="1:11" customFormat="1" ht="13.5">
      <c r="A5" s="387" t="s">
        <v>121</v>
      </c>
      <c r="B5" s="387"/>
      <c r="C5" s="387"/>
      <c r="D5" s="387" t="s">
        <v>329</v>
      </c>
      <c r="E5" s="387" t="s">
        <v>330</v>
      </c>
      <c r="F5" s="387" t="s">
        <v>331</v>
      </c>
    </row>
    <row r="6" spans="1:11" customFormat="1" ht="13.5">
      <c r="A6" s="328" t="s">
        <v>206</v>
      </c>
      <c r="B6" s="328" t="s">
        <v>207</v>
      </c>
      <c r="C6" s="387"/>
      <c r="D6" s="387"/>
      <c r="E6" s="387"/>
      <c r="F6" s="387"/>
    </row>
    <row r="7" spans="1:11" customFormat="1" ht="17.25">
      <c r="A7" s="388" t="s">
        <v>332</v>
      </c>
      <c r="B7" s="388"/>
      <c r="C7" s="388"/>
      <c r="D7" s="240">
        <f>SUM(D8:D27)</f>
        <v>2274587.6</v>
      </c>
      <c r="E7" s="240">
        <f t="shared" ref="E7:F7" si="0">SUM(E8:E27)</f>
        <v>2312375.2000000002</v>
      </c>
      <c r="F7" s="240">
        <f t="shared" si="0"/>
        <v>2312375.2000000002</v>
      </c>
    </row>
    <row r="8" spans="1:11" customFormat="1" ht="28.5" hidden="1" customHeight="1">
      <c r="A8" s="323">
        <f>'2021-2022 mjcc'!D150</f>
        <v>1160</v>
      </c>
      <c r="B8" s="241" t="s">
        <v>333</v>
      </c>
      <c r="C8" s="242" t="str">
        <f>'2021-2022 mjcc'!F150</f>
        <v>Պաշտպանված բնակարանով ապահովում</v>
      </c>
      <c r="D8" s="243">
        <f>'2021-2022 mjcc'!K150</f>
        <v>0</v>
      </c>
      <c r="E8" s="243">
        <f>'2021-2022 mjcc'!L150</f>
        <v>0</v>
      </c>
      <c r="F8" s="243">
        <f>'2021-2022 mjcc'!M150</f>
        <v>0</v>
      </c>
    </row>
    <row r="9" spans="1:11" customFormat="1" ht="17.25" hidden="1">
      <c r="A9" s="323">
        <f>'2021-2022 mjcc'!D151</f>
        <v>1160</v>
      </c>
      <c r="B9" s="241" t="s">
        <v>333</v>
      </c>
      <c r="C9" s="242" t="str">
        <f>'2021-2022 mjcc'!F151</f>
        <v>Սոցիալական օգնականի ծառայություններ</v>
      </c>
      <c r="D9" s="243">
        <f>'2021-2022 mjcc'!K151</f>
        <v>0</v>
      </c>
      <c r="E9" s="243">
        <f>'2021-2022 mjcc'!L151</f>
        <v>0</v>
      </c>
      <c r="F9" s="243">
        <f>'2021-2022 mjcc'!M151</f>
        <v>0</v>
      </c>
    </row>
    <row r="10" spans="1:11" customFormat="1" ht="51.75">
      <c r="A10" s="323">
        <f>'2021-2022 mjcc'!D152</f>
        <v>1032</v>
      </c>
      <c r="B10" s="241" t="s">
        <v>333</v>
      </c>
      <c r="C10" s="242" t="str">
        <f>'2021-2022 mjcc'!F152</f>
        <v>Սոցիալական բնակարանային ֆոնդի  կացարաններում բնակվող միայնակ կենսաթոշակառուներին կոմունալ ծախսերի դիմաց դրամական փոխհատուցում</v>
      </c>
      <c r="D10" s="243">
        <f>'2021-2022 mjcc'!K152</f>
        <v>10800</v>
      </c>
      <c r="E10" s="243">
        <f>'2021-2022 mjcc'!L152</f>
        <v>10800</v>
      </c>
      <c r="F10" s="243">
        <f>'2021-2022 mjcc'!M152</f>
        <v>10800</v>
      </c>
    </row>
    <row r="11" spans="1:11" customFormat="1" ht="34.5" hidden="1">
      <c r="A11" s="323">
        <f>'2021-2022 mjcc'!D153</f>
        <v>1032</v>
      </c>
      <c r="B11" s="241" t="s">
        <v>333</v>
      </c>
      <c r="C11" s="242" t="str">
        <f>'2021-2022 mjcc'!F153</f>
        <v xml:space="preserve">
Խնամքի փոքր տներում բնակվող միայնակ  տարեցներին աջակցություն</v>
      </c>
      <c r="D11" s="243">
        <f>'2021-2022 mjcc'!K153</f>
        <v>0</v>
      </c>
      <c r="E11" s="243">
        <f>'2021-2022 mjcc'!L153</f>
        <v>0</v>
      </c>
      <c r="F11" s="243">
        <f>'2021-2022 mjcc'!M153</f>
        <v>0</v>
      </c>
    </row>
    <row r="12" spans="1:11" s="357" customFormat="1" ht="17.25" hidden="1">
      <c r="A12" s="353">
        <f>'2021-2022 mjcc'!D154</f>
        <v>1032</v>
      </c>
      <c r="B12" s="354" t="s">
        <v>333</v>
      </c>
      <c r="C12" s="355" t="str">
        <f>'2021-2022 mjcc'!F154</f>
        <v xml:space="preserve">Տարեցի խնամքի կազմակերպում խնամատար ընտանիքում </v>
      </c>
      <c r="D12" s="356">
        <f>'2021-2022 mjcc'!K154</f>
        <v>0</v>
      </c>
      <c r="E12" s="356">
        <f>'2021-2022 mjcc'!L154</f>
        <v>0</v>
      </c>
      <c r="F12" s="356">
        <f>'2021-2022 mjcc'!M154</f>
        <v>0</v>
      </c>
    </row>
    <row r="13" spans="1:11" customFormat="1" ht="34.5" hidden="1">
      <c r="A13" s="323">
        <f>'2021-2022 mjcc'!D155</f>
        <v>1032</v>
      </c>
      <c r="B13" s="241" t="s">
        <v>333</v>
      </c>
      <c r="C13" s="242" t="str">
        <f>'2021-2022 mjcc'!F155</f>
        <v>Աջակցություն երկարատև անկողնային խնամքի կարիք ունեցող տարեց անդամ ունեցող ընտանիքին</v>
      </c>
      <c r="D13" s="243">
        <f>'2021-2022 mjcc'!K155</f>
        <v>0</v>
      </c>
      <c r="E13" s="243">
        <f>'2021-2022 mjcc'!L155</f>
        <v>0</v>
      </c>
      <c r="F13" s="243">
        <f>'2021-2022 mjcc'!M155</f>
        <v>0</v>
      </c>
    </row>
    <row r="14" spans="1:11" customFormat="1" ht="17.25" hidden="1">
      <c r="A14" s="323">
        <f>'2021-2022 mjcc'!D156</f>
        <v>1032</v>
      </c>
      <c r="B14" s="241" t="s">
        <v>333</v>
      </c>
      <c r="C14" s="242" t="str">
        <f>'2021-2022 mjcc'!F156</f>
        <v>Տուբերկուլոզ ունեցող անօթևան  մարդկանց կացարանով ապահովում</v>
      </c>
      <c r="D14" s="243">
        <f>'2021-2022 mjcc'!K156</f>
        <v>0</v>
      </c>
      <c r="E14" s="243">
        <f>'2021-2022 mjcc'!L156</f>
        <v>0</v>
      </c>
      <c r="F14" s="243">
        <f>'2021-2022 mjcc'!M156</f>
        <v>0</v>
      </c>
      <c r="K14" s="238"/>
    </row>
    <row r="15" spans="1:11" customFormat="1" ht="19.5" hidden="1" customHeight="1">
      <c r="A15" s="323">
        <f>'2021-2022 mjcc'!D157</f>
        <v>1032</v>
      </c>
      <c r="B15" s="241" t="s">
        <v>333</v>
      </c>
      <c r="C15" s="242" t="str">
        <f>'2021-2022 mjcc'!F157</f>
        <v xml:space="preserve"> Գիշերակաց տներում անօթևաններին ծառայությունների տրամադրում</v>
      </c>
      <c r="D15" s="243">
        <f>'2021-2022 mjcc'!K157</f>
        <v>0</v>
      </c>
      <c r="E15" s="243">
        <f>'2021-2022 mjcc'!L157</f>
        <v>0</v>
      </c>
      <c r="F15" s="243">
        <f>'2021-2022 mjcc'!M157</f>
        <v>0</v>
      </c>
    </row>
    <row r="16" spans="1:11" customFormat="1" ht="17.25" hidden="1">
      <c r="A16" s="323">
        <f>'2021-2022 mjcc'!D158</f>
        <v>1032</v>
      </c>
      <c r="B16" s="241" t="s">
        <v>333</v>
      </c>
      <c r="C16" s="242" t="str">
        <f>'2021-2022 mjcc'!F158</f>
        <v>Անօթևան մարդկանց ընդունիչ-ախտորոշիչ բաժանմունքի ստեղծում</v>
      </c>
      <c r="D16" s="243">
        <f>'2021-2022 mjcc'!K158</f>
        <v>0</v>
      </c>
      <c r="E16" s="243">
        <f>'2021-2022 mjcc'!L158</f>
        <v>0</v>
      </c>
      <c r="F16" s="243">
        <f>'2021-2022 mjcc'!M158</f>
        <v>0</v>
      </c>
    </row>
    <row r="17" spans="1:6" ht="34.5" hidden="1">
      <c r="A17" s="323">
        <f>'2021-2022 mjcc'!D159</f>
        <v>1032</v>
      </c>
      <c r="B17" s="241" t="s">
        <v>333</v>
      </c>
      <c r="C17" s="242" t="str">
        <f>'2021-2022 mjcc'!F159</f>
        <v>Խնամքի կարիք ունեցող տարեց անձին տնային պայմաններում շուրջօրյա խնամքի տրամադրում</v>
      </c>
      <c r="D17" s="243">
        <f>'2021-2022 mjcc'!K159</f>
        <v>0</v>
      </c>
      <c r="E17" s="243">
        <f>'2021-2022 mjcc'!L159</f>
        <v>0</v>
      </c>
      <c r="F17" s="243">
        <f>'2021-2022 mjcc'!M159</f>
        <v>0</v>
      </c>
    </row>
    <row r="18" spans="1:6" ht="34.5" hidden="1">
      <c r="A18" s="323">
        <f>'2021-2022 mjcc'!D160</f>
        <v>1011</v>
      </c>
      <c r="B18" s="241" t="s">
        <v>333</v>
      </c>
      <c r="C18" s="242" t="str">
        <f>'2021-2022 mjcc'!F160</f>
        <v>Սոցիապապես անապոհվ և խոցելի խմբերին վերականգնողական օգնության տրամադրում</v>
      </c>
      <c r="D18" s="243">
        <f>'2021-2022 mjcc'!K160</f>
        <v>0</v>
      </c>
      <c r="E18" s="243">
        <f>'2021-2022 mjcc'!L160</f>
        <v>0</v>
      </c>
      <c r="F18" s="243">
        <f>'2021-2022 mjcc'!M160</f>
        <v>0</v>
      </c>
    </row>
    <row r="19" spans="1:6" ht="34.5" hidden="1">
      <c r="A19" s="323">
        <f>'2021-2022 mjcc'!D161</f>
        <v>1011</v>
      </c>
      <c r="B19" s="241" t="s">
        <v>333</v>
      </c>
      <c r="C19" s="242" t="str">
        <f>'2021-2022 mjcc'!F161</f>
        <v>Սոցիալապես անապահով անօթևան ընտանիքներին բնակարանի վարձակալության վարձավճարի մասնակի հատուցման տրամադրում</v>
      </c>
      <c r="D19" s="243">
        <f>'2021-2022 mjcc'!K161</f>
        <v>0</v>
      </c>
      <c r="E19" s="243">
        <f>'2021-2022 mjcc'!L161</f>
        <v>0</v>
      </c>
      <c r="F19" s="243">
        <f>'2021-2022 mjcc'!M161</f>
        <v>0</v>
      </c>
    </row>
    <row r="20" spans="1:6" ht="51.75" hidden="1">
      <c r="A20" s="348">
        <v>1011</v>
      </c>
      <c r="B20" s="241" t="s">
        <v>333</v>
      </c>
      <c r="C20" s="242" t="s">
        <v>358</v>
      </c>
      <c r="D20" s="243">
        <f>'2021-2022 mjcc'!K162</f>
        <v>0</v>
      </c>
      <c r="E20" s="243">
        <f>'2021-2022 mjcc'!L162</f>
        <v>0</v>
      </c>
      <c r="F20" s="243">
        <f>'2021-2022 mjcc'!M162</f>
        <v>0</v>
      </c>
    </row>
    <row r="21" spans="1:6" ht="17.25">
      <c r="A21" s="323">
        <f>'2021-2022 mjcc'!D163</f>
        <v>1141</v>
      </c>
      <c r="B21" s="241" t="s">
        <v>333</v>
      </c>
      <c r="C21" s="242" t="str">
        <f>'2021-2022 mjcc'!F163</f>
        <v>Հաշմանդամություն ունեցող կանանց սոցիալական ներառում</v>
      </c>
      <c r="D21" s="243">
        <f>'2021-2022 mjcc'!K163</f>
        <v>8891.2000000000007</v>
      </c>
      <c r="E21" s="243">
        <f>'2021-2022 mjcc'!L163</f>
        <v>17782.400000000001</v>
      </c>
      <c r="F21" s="243">
        <f>'2021-2022 mjcc'!M163</f>
        <v>17782.400000000001</v>
      </c>
    </row>
    <row r="22" spans="1:6" ht="34.5">
      <c r="A22" s="323">
        <f>'2021-2022 mjcc'!D164</f>
        <v>1141</v>
      </c>
      <c r="B22" s="241" t="s">
        <v>333</v>
      </c>
      <c r="C22" s="242" t="str">
        <f>'2021-2022 mjcc'!F164</f>
        <v>Ազգային փոքրամասնություններին պատկանող կանանց իրավունքների        պաշտպանություն</v>
      </c>
      <c r="D22" s="243">
        <f>'2021-2022 mjcc'!K164</f>
        <v>8891.2000000000007</v>
      </c>
      <c r="E22" s="243">
        <f>'2021-2022 mjcc'!L164</f>
        <v>17782.400000000001</v>
      </c>
      <c r="F22" s="243">
        <f>'2021-2022 mjcc'!M164</f>
        <v>17782.400000000001</v>
      </c>
    </row>
    <row r="23" spans="1:6" ht="34.5">
      <c r="A23" s="323">
        <f>'2021-2022 mjcc'!D165</f>
        <v>1141</v>
      </c>
      <c r="B23" s="241" t="s">
        <v>333</v>
      </c>
      <c r="C23" s="242" t="str">
        <f>'2021-2022 mjcc'!F165</f>
        <v>Ազատազրկման վայրից վերադարձած կանանց սոցիալական վերականգնում և ինտեգրում</v>
      </c>
      <c r="D23" s="243">
        <f>'2021-2022 mjcc'!K165</f>
        <v>10002.6</v>
      </c>
      <c r="E23" s="243">
        <f>'2021-2022 mjcc'!L165</f>
        <v>20005.2</v>
      </c>
      <c r="F23" s="243">
        <f>'2021-2022 mjcc'!M165</f>
        <v>20005.2</v>
      </c>
    </row>
    <row r="24" spans="1:6" ht="34.5">
      <c r="A24" s="323">
        <f>'2021-2022 mjcc'!D166</f>
        <v>1141</v>
      </c>
      <c r="B24" s="241" t="s">
        <v>333</v>
      </c>
      <c r="C24" s="242" t="str">
        <f>'2021-2022 mjcc'!F166</f>
        <v>Սեռական բռնության ենթարկված կանանց և աղջիկների իրավական  պաշտպանություն</v>
      </c>
      <c r="D24" s="243">
        <f>'2021-2022 mjcc'!K166</f>
        <v>10002.6</v>
      </c>
      <c r="E24" s="243">
        <f>'2021-2022 mjcc'!L166</f>
        <v>20005.2</v>
      </c>
      <c r="F24" s="243">
        <f>'2021-2022 mjcc'!M166</f>
        <v>20005.2</v>
      </c>
    </row>
    <row r="25" spans="1:6" ht="34.5" hidden="1">
      <c r="A25" s="323">
        <f>'2021-2022 mjcc'!D167</f>
        <v>1141</v>
      </c>
      <c r="B25" s="241" t="s">
        <v>333</v>
      </c>
      <c r="C25" s="242" t="str">
        <f>'2021-2022 mjcc'!F167</f>
        <v xml:space="preserve"> Ցերեկային աջակցության կենտրոններում ծառայությունների մատուցում՝ պետական վկայագրերի միջոցով </v>
      </c>
      <c r="D25" s="243">
        <f>'2021-2022 mjcc'!K167</f>
        <v>0</v>
      </c>
      <c r="E25" s="243">
        <f>'2021-2022 mjcc'!L167</f>
        <v>0</v>
      </c>
      <c r="F25" s="243">
        <f>'2021-2022 mjcc'!M167</f>
        <v>0</v>
      </c>
    </row>
    <row r="26" spans="1:6" ht="17.25" hidden="1">
      <c r="A26" s="323">
        <f>'2021-2022 mjcc'!D168</f>
        <v>1141</v>
      </c>
      <c r="B26" s="241" t="s">
        <v>333</v>
      </c>
      <c r="C26" s="242" t="str">
        <f>'2021-2022 mjcc'!F168</f>
        <v xml:space="preserve">Անկախ ապրելակերպին աջակցող ծառայությունների տրամադրում </v>
      </c>
      <c r="D26" s="243">
        <f>'2021-2022 mjcc'!K168</f>
        <v>0</v>
      </c>
      <c r="E26" s="243">
        <f>'2021-2022 mjcc'!L168</f>
        <v>0</v>
      </c>
      <c r="F26" s="243">
        <f>'2021-2022 mjcc'!M168</f>
        <v>0</v>
      </c>
    </row>
    <row r="27" spans="1:6" ht="17.25">
      <c r="A27" s="241">
        <f>'2021-2022 mjcc'!D169</f>
        <v>1141</v>
      </c>
      <c r="B27" s="241" t="s">
        <v>333</v>
      </c>
      <c r="C27" s="242" t="str">
        <f>'2021-2022 mjcc'!F169</f>
        <v>Խնամակալության նպաստի տրամադրում</v>
      </c>
      <c r="D27" s="243">
        <f>'2021-2022 mjcc'!K169</f>
        <v>2226000</v>
      </c>
      <c r="E27" s="243">
        <f>'2021-2022 mjcc'!L169</f>
        <v>2226000</v>
      </c>
      <c r="F27" s="243">
        <f>'2021-2022 mjcc'!M169</f>
        <v>2226000</v>
      </c>
    </row>
    <row r="76" spans="3:3">
      <c r="C76" s="236"/>
    </row>
    <row r="77" spans="3:3">
      <c r="C77" s="236"/>
    </row>
    <row r="78" spans="3:3">
      <c r="C78" s="236"/>
    </row>
    <row r="80" spans="3:3">
      <c r="C80" s="236"/>
    </row>
    <row r="83" spans="6:9">
      <c r="F83" s="235">
        <v>0</v>
      </c>
      <c r="G83" s="235">
        <v>0</v>
      </c>
      <c r="H83" s="235">
        <v>0</v>
      </c>
      <c r="I83" s="235">
        <v>0</v>
      </c>
    </row>
    <row r="84" spans="6:9">
      <c r="F84" s="235">
        <v>0</v>
      </c>
      <c r="G84" s="235">
        <v>0</v>
      </c>
      <c r="H84" s="235">
        <v>0</v>
      </c>
      <c r="I84" s="235">
        <v>0</v>
      </c>
    </row>
  </sheetData>
  <mergeCells count="6">
    <mergeCell ref="F5:F6"/>
    <mergeCell ref="A7:C7"/>
    <mergeCell ref="A5:B5"/>
    <mergeCell ref="C5:C6"/>
    <mergeCell ref="D5:D6"/>
    <mergeCell ref="E5:E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102"/>
  <sheetViews>
    <sheetView topLeftCell="A10" workbookViewId="0">
      <selection activeCell="A32" sqref="A32:B35"/>
    </sheetView>
  </sheetViews>
  <sheetFormatPr defaultRowHeight="12.75"/>
  <cols>
    <col min="3" max="3" width="43.85546875" customWidth="1"/>
    <col min="4" max="4" width="13.28515625" customWidth="1"/>
    <col min="10" max="10" width="11.7109375" customWidth="1"/>
    <col min="13" max="13" width="13.7109375" customWidth="1"/>
    <col min="16" max="16" width="12.85546875" customWidth="1"/>
    <col min="19" max="20" width="11.85546875" customWidth="1"/>
    <col min="21" max="21" width="12.28515625" customWidth="1"/>
    <col min="22" max="22" width="15.28515625" customWidth="1"/>
    <col min="31" max="31" width="14.42578125" customWidth="1"/>
    <col min="32" max="32" width="13.5703125" customWidth="1"/>
  </cols>
  <sheetData>
    <row r="2" spans="1:32" ht="17.25">
      <c r="A2" s="9" t="s">
        <v>209</v>
      </c>
    </row>
    <row r="4" spans="1:32" ht="14.25">
      <c r="A4" s="11" t="s">
        <v>210</v>
      </c>
    </row>
    <row r="5" spans="1:32" ht="13.5" thickBot="1"/>
    <row r="6" spans="1:32" s="61" customFormat="1" ht="81" customHeight="1" thickBot="1">
      <c r="A6" s="409" t="s">
        <v>121</v>
      </c>
      <c r="B6" s="410"/>
      <c r="C6" s="415" t="s">
        <v>122</v>
      </c>
      <c r="D6" s="409" t="s">
        <v>211</v>
      </c>
      <c r="E6" s="418"/>
      <c r="F6" s="419"/>
      <c r="G6" s="422" t="s">
        <v>212</v>
      </c>
      <c r="H6" s="418"/>
      <c r="I6" s="419"/>
      <c r="J6" s="422" t="s">
        <v>213</v>
      </c>
      <c r="K6" s="418"/>
      <c r="L6" s="419"/>
      <c r="M6" s="422" t="s">
        <v>275</v>
      </c>
      <c r="N6" s="418"/>
      <c r="O6" s="419"/>
      <c r="P6" s="422" t="s">
        <v>215</v>
      </c>
      <c r="Q6" s="418"/>
      <c r="R6" s="419"/>
      <c r="S6" s="422" t="s">
        <v>214</v>
      </c>
      <c r="T6" s="418"/>
      <c r="U6" s="419"/>
      <c r="V6" s="426" t="s">
        <v>208</v>
      </c>
      <c r="W6" s="427"/>
      <c r="X6" s="427"/>
      <c r="Y6" s="427"/>
      <c r="Z6" s="427"/>
      <c r="AA6" s="427"/>
      <c r="AB6" s="427"/>
      <c r="AC6" s="427"/>
      <c r="AD6" s="428"/>
      <c r="AE6" s="433" t="s">
        <v>216</v>
      </c>
      <c r="AF6" s="405" t="s">
        <v>217</v>
      </c>
    </row>
    <row r="7" spans="1:32" s="61" customFormat="1" ht="17.25" thickBot="1">
      <c r="A7" s="411"/>
      <c r="B7" s="412"/>
      <c r="C7" s="416"/>
      <c r="D7" s="413"/>
      <c r="E7" s="420"/>
      <c r="F7" s="421"/>
      <c r="G7" s="423"/>
      <c r="H7" s="420"/>
      <c r="I7" s="421"/>
      <c r="J7" s="423"/>
      <c r="K7" s="420"/>
      <c r="L7" s="421"/>
      <c r="M7" s="423"/>
      <c r="N7" s="420"/>
      <c r="O7" s="421"/>
      <c r="P7" s="423"/>
      <c r="Q7" s="420"/>
      <c r="R7" s="421"/>
      <c r="S7" s="423"/>
      <c r="T7" s="420"/>
      <c r="U7" s="421"/>
      <c r="V7" s="437" t="s">
        <v>218</v>
      </c>
      <c r="W7" s="438"/>
      <c r="X7" s="439"/>
      <c r="Y7" s="437" t="s">
        <v>219</v>
      </c>
      <c r="Z7" s="438"/>
      <c r="AA7" s="439"/>
      <c r="AB7" s="437" t="s">
        <v>220</v>
      </c>
      <c r="AC7" s="438"/>
      <c r="AD7" s="439"/>
      <c r="AE7" s="434"/>
      <c r="AF7" s="436"/>
    </row>
    <row r="8" spans="1:32" s="61" customFormat="1" ht="33" customHeight="1">
      <c r="A8" s="411"/>
      <c r="B8" s="412"/>
      <c r="C8" s="416"/>
      <c r="D8" s="424" t="s">
        <v>162</v>
      </c>
      <c r="E8" s="429" t="s">
        <v>221</v>
      </c>
      <c r="F8" s="431" t="s">
        <v>222</v>
      </c>
      <c r="G8" s="405" t="s">
        <v>162</v>
      </c>
      <c r="H8" s="405" t="s">
        <v>221</v>
      </c>
      <c r="I8" s="405" t="s">
        <v>222</v>
      </c>
      <c r="J8" s="442" t="s">
        <v>162</v>
      </c>
      <c r="K8" s="429" t="s">
        <v>221</v>
      </c>
      <c r="L8" s="429" t="s">
        <v>222</v>
      </c>
      <c r="M8" s="407" t="s">
        <v>162</v>
      </c>
      <c r="N8" s="405" t="s">
        <v>221</v>
      </c>
      <c r="O8" s="405" t="s">
        <v>222</v>
      </c>
      <c r="P8" s="403" t="s">
        <v>162</v>
      </c>
      <c r="Q8" s="405" t="s">
        <v>221</v>
      </c>
      <c r="R8" s="405" t="s">
        <v>222</v>
      </c>
      <c r="S8" s="403" t="s">
        <v>162</v>
      </c>
      <c r="T8" s="405" t="s">
        <v>221</v>
      </c>
      <c r="U8" s="405" t="s">
        <v>222</v>
      </c>
      <c r="V8" s="403" t="s">
        <v>162</v>
      </c>
      <c r="W8" s="405" t="s">
        <v>221</v>
      </c>
      <c r="X8" s="405" t="s">
        <v>222</v>
      </c>
      <c r="Y8" s="403" t="s">
        <v>162</v>
      </c>
      <c r="Z8" s="405" t="s">
        <v>221</v>
      </c>
      <c r="AA8" s="405" t="s">
        <v>222</v>
      </c>
      <c r="AB8" s="403" t="s">
        <v>162</v>
      </c>
      <c r="AC8" s="405" t="s">
        <v>221</v>
      </c>
      <c r="AD8" s="440" t="s">
        <v>222</v>
      </c>
      <c r="AE8" s="434"/>
      <c r="AF8" s="436"/>
    </row>
    <row r="9" spans="1:32" s="61" customFormat="1" ht="23.25" customHeight="1" thickBot="1">
      <c r="A9" s="413"/>
      <c r="B9" s="414"/>
      <c r="C9" s="417"/>
      <c r="D9" s="425"/>
      <c r="E9" s="430"/>
      <c r="F9" s="432"/>
      <c r="G9" s="406"/>
      <c r="H9" s="406"/>
      <c r="I9" s="406"/>
      <c r="J9" s="443"/>
      <c r="K9" s="430"/>
      <c r="L9" s="430"/>
      <c r="M9" s="408"/>
      <c r="N9" s="406"/>
      <c r="O9" s="406"/>
      <c r="P9" s="404"/>
      <c r="Q9" s="406"/>
      <c r="R9" s="406"/>
      <c r="S9" s="404"/>
      <c r="T9" s="406"/>
      <c r="U9" s="406"/>
      <c r="V9" s="404"/>
      <c r="W9" s="406"/>
      <c r="X9" s="406"/>
      <c r="Y9" s="404"/>
      <c r="Z9" s="406"/>
      <c r="AA9" s="406"/>
      <c r="AB9" s="404"/>
      <c r="AC9" s="406"/>
      <c r="AD9" s="441"/>
      <c r="AE9" s="435"/>
      <c r="AF9" s="406"/>
    </row>
    <row r="10" spans="1:32" s="61" customFormat="1" ht="17.25" thickBot="1">
      <c r="A10" s="400" t="s">
        <v>223</v>
      </c>
      <c r="B10" s="401"/>
      <c r="C10" s="402"/>
      <c r="D10" s="62"/>
      <c r="E10" s="62"/>
      <c r="F10" s="63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3"/>
      <c r="S10" s="62"/>
      <c r="T10" s="62"/>
      <c r="U10" s="62"/>
      <c r="V10" s="62"/>
      <c r="W10" s="63">
        <f>X15/W15</f>
        <v>0.35867162545767967</v>
      </c>
      <c r="X10" s="63">
        <f>X21/W21</f>
        <v>0.19952638365757494</v>
      </c>
      <c r="Y10" s="62"/>
      <c r="Z10" s="62"/>
      <c r="AA10" s="62"/>
      <c r="AB10" s="64"/>
      <c r="AC10" s="64"/>
      <c r="AD10" s="64"/>
      <c r="AE10" s="64"/>
      <c r="AF10" s="64"/>
    </row>
    <row r="11" spans="1:32" s="61" customFormat="1" ht="33.75" thickBot="1">
      <c r="A11" s="395">
        <v>1206</v>
      </c>
      <c r="B11" s="396"/>
      <c r="C11" s="65" t="s">
        <v>276</v>
      </c>
      <c r="D11" s="66">
        <f>D12+D16+D22</f>
        <v>10307284.708726799</v>
      </c>
      <c r="E11" s="66">
        <f t="shared" ref="E11:L11" si="0">E12+E16+E22</f>
        <v>8425886.3539199997</v>
      </c>
      <c r="F11" s="66">
        <f t="shared" si="0"/>
        <v>1881398.3548067997</v>
      </c>
      <c r="G11" s="67">
        <f t="shared" si="0"/>
        <v>3797022.5195999998</v>
      </c>
      <c r="H11" s="66">
        <f t="shared" si="0"/>
        <v>3134576.7816000003</v>
      </c>
      <c r="I11" s="66">
        <f t="shared" si="0"/>
        <v>662445.7379999999</v>
      </c>
      <c r="J11" s="66">
        <f t="shared" si="0"/>
        <v>696685.94289999991</v>
      </c>
      <c r="K11" s="66">
        <f t="shared" si="0"/>
        <v>572685.26850000001</v>
      </c>
      <c r="L11" s="66">
        <f t="shared" si="0"/>
        <v>124000.6744</v>
      </c>
      <c r="M11" s="66">
        <v>1843300</v>
      </c>
      <c r="N11" s="66">
        <v>1519800</v>
      </c>
      <c r="O11" s="66">
        <v>323500</v>
      </c>
      <c r="P11" s="66">
        <f>P12+P16+P22</f>
        <v>2730771.969797649</v>
      </c>
      <c r="Q11" s="66">
        <f t="shared" ref="Q11:R11" si="1">Q12+Q16+Q22</f>
        <v>2155894.5572899994</v>
      </c>
      <c r="R11" s="66">
        <f t="shared" si="1"/>
        <v>574877.41250764963</v>
      </c>
      <c r="S11" s="66">
        <f>S12+S16+S22</f>
        <v>3779490.2193291504</v>
      </c>
      <c r="T11" s="66">
        <f t="shared" ref="T11:U11" si="2">T12+T16+T22</f>
        <v>3135415.0150299999</v>
      </c>
      <c r="U11" s="66">
        <f t="shared" si="2"/>
        <v>644075.20429915003</v>
      </c>
      <c r="V11" s="66">
        <f>V12+V16+V22</f>
        <v>2048078.9773482368</v>
      </c>
      <c r="W11" s="66">
        <f t="shared" ref="W11:X11" si="3">W12+W16+W22</f>
        <v>1616920.9179674995</v>
      </c>
      <c r="X11" s="66">
        <f t="shared" si="3"/>
        <v>431158.05938073725</v>
      </c>
      <c r="Y11" s="66">
        <f>Y12+Y16+Y22</f>
        <v>409615.79546964739</v>
      </c>
      <c r="Z11" s="66">
        <f>Z12+Z16+Z22</f>
        <v>323384.18359349988</v>
      </c>
      <c r="AA11" s="66">
        <f t="shared" ref="AA11" si="4">AA12+AA16+AA22</f>
        <v>86231.61187614745</v>
      </c>
      <c r="AB11" s="66">
        <f>AB12+AB16+AB22</f>
        <v>273077.19697976497</v>
      </c>
      <c r="AC11" s="66">
        <f>AC12+AC16+AC22</f>
        <v>215589.45572899995</v>
      </c>
      <c r="AD11" s="66">
        <f t="shared" ref="AD11" si="5">AD12+AD16+AD22</f>
        <v>57487.741250764971</v>
      </c>
      <c r="AE11" s="66"/>
      <c r="AF11" s="66"/>
    </row>
    <row r="12" spans="1:32" s="61" customFormat="1" ht="66.75" thickBot="1">
      <c r="A12" s="397"/>
      <c r="B12" s="399">
        <v>11001</v>
      </c>
      <c r="C12" s="158" t="s">
        <v>80</v>
      </c>
      <c r="D12" s="66">
        <f t="shared" ref="D12:L14" si="6">D13</f>
        <v>2812502.2043267996</v>
      </c>
      <c r="E12" s="66">
        <f t="shared" si="6"/>
        <v>2180234.2669199998</v>
      </c>
      <c r="F12" s="66">
        <f t="shared" si="6"/>
        <v>632267.93740679987</v>
      </c>
      <c r="G12" s="67">
        <f t="shared" si="6"/>
        <v>1178991.5654</v>
      </c>
      <c r="H12" s="66">
        <f t="shared" si="6"/>
        <v>946603.73580000002</v>
      </c>
      <c r="I12" s="66">
        <f t="shared" si="6"/>
        <v>232387.8296</v>
      </c>
      <c r="J12" s="66">
        <f t="shared" si="6"/>
        <v>231763.3089</v>
      </c>
      <c r="K12" s="66">
        <f t="shared" si="6"/>
        <v>181470.28169999999</v>
      </c>
      <c r="L12" s="66">
        <f t="shared" si="6"/>
        <v>50293.027200000004</v>
      </c>
      <c r="M12" s="66">
        <v>546841.1</v>
      </c>
      <c r="N12" s="66">
        <v>439417.59999999998</v>
      </c>
      <c r="O12" s="66">
        <v>107423.50000000001</v>
      </c>
      <c r="P12" s="66">
        <f t="shared" ref="P12:AD14" si="7">P13</f>
        <v>1167059.4995876497</v>
      </c>
      <c r="Q12" s="66">
        <f t="shared" si="7"/>
        <v>858970.98144999985</v>
      </c>
      <c r="R12" s="66">
        <f t="shared" si="7"/>
        <v>308088.51813764987</v>
      </c>
      <c r="S12" s="66">
        <f t="shared" si="7"/>
        <v>466451.13933915005</v>
      </c>
      <c r="T12" s="66">
        <f t="shared" si="7"/>
        <v>374659.54967000004</v>
      </c>
      <c r="U12" s="66">
        <f t="shared" si="7"/>
        <v>91791.589669150009</v>
      </c>
      <c r="V12" s="66">
        <f t="shared" si="7"/>
        <v>875294.62469073734</v>
      </c>
      <c r="W12" s="66">
        <f t="shared" si="7"/>
        <v>644228.23608749988</v>
      </c>
      <c r="X12" s="66">
        <f t="shared" si="7"/>
        <v>231066.3886032374</v>
      </c>
      <c r="Y12" s="66">
        <f>Y13</f>
        <v>175058.92493814745</v>
      </c>
      <c r="Z12" s="66">
        <f t="shared" si="7"/>
        <v>128845.64721749997</v>
      </c>
      <c r="AA12" s="66">
        <f t="shared" si="7"/>
        <v>46213.277720647478</v>
      </c>
      <c r="AB12" s="66">
        <f>AB13</f>
        <v>116705.94995876498</v>
      </c>
      <c r="AC12" s="66">
        <f t="shared" si="7"/>
        <v>85897.098144999996</v>
      </c>
      <c r="AD12" s="66">
        <f t="shared" si="7"/>
        <v>30808.851813764988</v>
      </c>
      <c r="AE12" s="68"/>
      <c r="AF12" s="68"/>
    </row>
    <row r="13" spans="1:32" s="61" customFormat="1" ht="17.25" thickBot="1">
      <c r="A13" s="398"/>
      <c r="B13" s="399"/>
      <c r="C13" s="69" t="s">
        <v>277</v>
      </c>
      <c r="D13" s="66">
        <f t="shared" si="6"/>
        <v>2812502.2043267996</v>
      </c>
      <c r="E13" s="66">
        <f t="shared" si="6"/>
        <v>2180234.2669199998</v>
      </c>
      <c r="F13" s="66">
        <f t="shared" si="6"/>
        <v>632267.93740679987</v>
      </c>
      <c r="G13" s="67">
        <f t="shared" si="6"/>
        <v>1178991.5654</v>
      </c>
      <c r="H13" s="66">
        <f t="shared" si="6"/>
        <v>946603.73580000002</v>
      </c>
      <c r="I13" s="66">
        <f t="shared" si="6"/>
        <v>232387.8296</v>
      </c>
      <c r="J13" s="66">
        <f t="shared" si="6"/>
        <v>231763.3089</v>
      </c>
      <c r="K13" s="66">
        <f t="shared" si="6"/>
        <v>181470.28169999999</v>
      </c>
      <c r="L13" s="66">
        <f t="shared" si="6"/>
        <v>50293.027200000004</v>
      </c>
      <c r="M13" s="66">
        <v>546841.1</v>
      </c>
      <c r="N13" s="66">
        <v>439417.59999999998</v>
      </c>
      <c r="O13" s="66">
        <v>107423.50000000001</v>
      </c>
      <c r="P13" s="66">
        <f t="shared" si="7"/>
        <v>1167059.4995876497</v>
      </c>
      <c r="Q13" s="66">
        <f t="shared" si="7"/>
        <v>858970.98144999985</v>
      </c>
      <c r="R13" s="66">
        <f t="shared" si="7"/>
        <v>308088.51813764987</v>
      </c>
      <c r="S13" s="66">
        <f t="shared" si="7"/>
        <v>466451.13933915005</v>
      </c>
      <c r="T13" s="66">
        <f t="shared" si="7"/>
        <v>374659.54967000004</v>
      </c>
      <c r="U13" s="66">
        <f t="shared" si="7"/>
        <v>91791.589669150009</v>
      </c>
      <c r="V13" s="66">
        <f t="shared" si="7"/>
        <v>875294.62469073734</v>
      </c>
      <c r="W13" s="66">
        <f t="shared" si="7"/>
        <v>644228.23608749988</v>
      </c>
      <c r="X13" s="66">
        <f t="shared" si="7"/>
        <v>231066.3886032374</v>
      </c>
      <c r="Y13" s="66">
        <f t="shared" si="7"/>
        <v>175058.92493814745</v>
      </c>
      <c r="Z13" s="66">
        <f t="shared" si="7"/>
        <v>128845.64721749997</v>
      </c>
      <c r="AA13" s="66">
        <f t="shared" si="7"/>
        <v>46213.277720647478</v>
      </c>
      <c r="AB13" s="66">
        <f t="shared" si="7"/>
        <v>116705.94995876498</v>
      </c>
      <c r="AC13" s="66">
        <f t="shared" si="7"/>
        <v>85897.098144999996</v>
      </c>
      <c r="AD13" s="66">
        <f t="shared" si="7"/>
        <v>30808.851813764988</v>
      </c>
      <c r="AE13" s="68"/>
      <c r="AF13" s="68"/>
    </row>
    <row r="14" spans="1:32" s="61" customFormat="1" ht="17.25" thickBot="1">
      <c r="A14" s="398"/>
      <c r="B14" s="399"/>
      <c r="C14" s="69" t="s">
        <v>278</v>
      </c>
      <c r="D14" s="66">
        <f t="shared" si="6"/>
        <v>2812502.2043267996</v>
      </c>
      <c r="E14" s="66">
        <f t="shared" si="6"/>
        <v>2180234.2669199998</v>
      </c>
      <c r="F14" s="66">
        <f t="shared" si="6"/>
        <v>632267.93740679987</v>
      </c>
      <c r="G14" s="67">
        <f t="shared" si="6"/>
        <v>1178991.5654</v>
      </c>
      <c r="H14" s="66">
        <f t="shared" si="6"/>
        <v>946603.73580000002</v>
      </c>
      <c r="I14" s="66">
        <f t="shared" si="6"/>
        <v>232387.8296</v>
      </c>
      <c r="J14" s="66">
        <f t="shared" si="6"/>
        <v>231763.3089</v>
      </c>
      <c r="K14" s="66">
        <f t="shared" si="6"/>
        <v>181470.28169999999</v>
      </c>
      <c r="L14" s="66">
        <f t="shared" si="6"/>
        <v>50293.027200000004</v>
      </c>
      <c r="M14" s="66">
        <v>546841.1</v>
      </c>
      <c r="N14" s="66">
        <v>439417.59999999998</v>
      </c>
      <c r="O14" s="66">
        <v>107423.50000000001</v>
      </c>
      <c r="P14" s="66">
        <f t="shared" si="7"/>
        <v>1167059.4995876497</v>
      </c>
      <c r="Q14" s="66">
        <f t="shared" si="7"/>
        <v>858970.98144999985</v>
      </c>
      <c r="R14" s="66">
        <f t="shared" si="7"/>
        <v>308088.51813764987</v>
      </c>
      <c r="S14" s="66">
        <f>S15</f>
        <v>466451.13933915005</v>
      </c>
      <c r="T14" s="66">
        <f t="shared" si="7"/>
        <v>374659.54967000004</v>
      </c>
      <c r="U14" s="66">
        <f t="shared" si="7"/>
        <v>91791.589669150009</v>
      </c>
      <c r="V14" s="66">
        <f>V15</f>
        <v>875294.62469073734</v>
      </c>
      <c r="W14" s="66">
        <f t="shared" si="7"/>
        <v>644228.23608749988</v>
      </c>
      <c r="X14" s="66">
        <f t="shared" si="7"/>
        <v>231066.3886032374</v>
      </c>
      <c r="Y14" s="66">
        <f>Y15</f>
        <v>175058.92493814745</v>
      </c>
      <c r="Z14" s="66">
        <f t="shared" si="7"/>
        <v>128845.64721749997</v>
      </c>
      <c r="AA14" s="66">
        <f t="shared" si="7"/>
        <v>46213.277720647478</v>
      </c>
      <c r="AB14" s="66">
        <f>AB15</f>
        <v>116705.94995876498</v>
      </c>
      <c r="AC14" s="66">
        <f t="shared" si="7"/>
        <v>85897.098144999996</v>
      </c>
      <c r="AD14" s="66">
        <f t="shared" si="7"/>
        <v>30808.851813764988</v>
      </c>
      <c r="AE14" s="66"/>
      <c r="AF14" s="66"/>
    </row>
    <row r="15" spans="1:32" s="61" customFormat="1" ht="19.5" customHeight="1" thickBot="1">
      <c r="A15" s="398"/>
      <c r="B15" s="399"/>
      <c r="C15" s="70" t="s">
        <v>279</v>
      </c>
      <c r="D15" s="71">
        <f>E15+F15</f>
        <v>2812502.2043267996</v>
      </c>
      <c r="E15" s="71">
        <f>H15+T15+W15+Z15+AC15</f>
        <v>2180234.2669199998</v>
      </c>
      <c r="F15" s="71">
        <f>I15+U15+X15+AA15+AD15</f>
        <v>632267.93740679987</v>
      </c>
      <c r="G15" s="71">
        <f>H15+I15</f>
        <v>1178991.5654</v>
      </c>
      <c r="H15" s="72">
        <v>946603.73580000002</v>
      </c>
      <c r="I15" s="72">
        <v>232387.8296</v>
      </c>
      <c r="J15" s="73">
        <f>K15+L15</f>
        <v>231763.3089</v>
      </c>
      <c r="K15" s="73">
        <v>181470.28169999999</v>
      </c>
      <c r="L15" s="73">
        <v>50293.027200000004</v>
      </c>
      <c r="M15" s="73">
        <v>546841.1</v>
      </c>
      <c r="N15" s="73">
        <v>439417.59999999998</v>
      </c>
      <c r="O15" s="73">
        <v>107423.50000000001</v>
      </c>
      <c r="P15" s="72">
        <f>Q15+R15</f>
        <v>1167059.4995876497</v>
      </c>
      <c r="Q15" s="72">
        <f>W15+Z15+AC15</f>
        <v>858970.98144999985</v>
      </c>
      <c r="R15" s="72">
        <f>X15+AA15+AD15</f>
        <v>308088.51813764987</v>
      </c>
      <c r="S15" s="72">
        <f>T15+U15</f>
        <v>466451.13933915005</v>
      </c>
      <c r="T15" s="72">
        <v>374659.54967000004</v>
      </c>
      <c r="U15" s="72">
        <v>91791.589669150009</v>
      </c>
      <c r="V15" s="72">
        <f>W15+X15</f>
        <v>875294.62469073734</v>
      </c>
      <c r="W15" s="72">
        <v>644228.23608749988</v>
      </c>
      <c r="X15" s="72">
        <v>231066.3886032374</v>
      </c>
      <c r="Y15" s="72">
        <f>Z15+AA15</f>
        <v>175058.92493814745</v>
      </c>
      <c r="Z15" s="72">
        <v>128845.64721749997</v>
      </c>
      <c r="AA15" s="72">
        <v>46213.277720647478</v>
      </c>
      <c r="AB15" s="72">
        <f>AC15+AD15</f>
        <v>116705.94995876498</v>
      </c>
      <c r="AC15" s="72">
        <v>85897.098144999996</v>
      </c>
      <c r="AD15" s="72">
        <v>30808.851813764988</v>
      </c>
      <c r="AE15" s="66"/>
      <c r="AF15" s="66"/>
    </row>
    <row r="16" spans="1:32" s="61" customFormat="1" ht="51.75" thickBot="1">
      <c r="A16" s="389"/>
      <c r="B16" s="392">
        <v>32001</v>
      </c>
      <c r="C16" s="69" t="s">
        <v>280</v>
      </c>
      <c r="D16" s="66">
        <f>D17</f>
        <v>4882762.08</v>
      </c>
      <c r="E16" s="66">
        <f t="shared" ref="E16:G20" si="8">E17</f>
        <v>4068968.4</v>
      </c>
      <c r="F16" s="74">
        <f t="shared" si="8"/>
        <v>813793.67999999993</v>
      </c>
      <c r="G16" s="67">
        <f>G17</f>
        <v>1982514.3672</v>
      </c>
      <c r="H16" s="66">
        <f t="shared" ref="H16:L20" si="9">H17</f>
        <v>1651911.6871</v>
      </c>
      <c r="I16" s="74">
        <f t="shared" si="9"/>
        <v>330602.68009999994</v>
      </c>
      <c r="J16" s="66">
        <f t="shared" si="9"/>
        <v>407237.94400000002</v>
      </c>
      <c r="K16" s="66">
        <f t="shared" si="9"/>
        <v>339364.9535</v>
      </c>
      <c r="L16" s="74">
        <f t="shared" si="9"/>
        <v>67872.9905</v>
      </c>
      <c r="M16" s="66">
        <v>786117.6</v>
      </c>
      <c r="N16" s="66">
        <v>655098</v>
      </c>
      <c r="O16" s="74">
        <v>131019.6</v>
      </c>
      <c r="P16" s="66">
        <f t="shared" ref="P16:S20" si="10">P17</f>
        <v>773515.73729999945</v>
      </c>
      <c r="Q16" s="66">
        <f t="shared" si="10"/>
        <v>644850.95770999952</v>
      </c>
      <c r="R16" s="74">
        <f t="shared" si="10"/>
        <v>128664.77958999999</v>
      </c>
      <c r="S16" s="66">
        <f>S17</f>
        <v>2126731.9755000002</v>
      </c>
      <c r="T16" s="66">
        <f t="shared" ref="T16:AA20" si="11">T17</f>
        <v>1772205.7551900002</v>
      </c>
      <c r="U16" s="66">
        <f t="shared" si="11"/>
        <v>354526.22031</v>
      </c>
      <c r="V16" s="66">
        <f>V17</f>
        <v>580136.80297499965</v>
      </c>
      <c r="W16" s="66">
        <f t="shared" si="11"/>
        <v>483638.21828249964</v>
      </c>
      <c r="X16" s="66">
        <f t="shared" si="11"/>
        <v>96498.584692499993</v>
      </c>
      <c r="Y16" s="66">
        <f>Y17</f>
        <v>116027.36059499993</v>
      </c>
      <c r="Z16" s="66">
        <f t="shared" si="11"/>
        <v>96727.643656499931</v>
      </c>
      <c r="AA16" s="66">
        <f t="shared" si="11"/>
        <v>19299.716938499998</v>
      </c>
      <c r="AB16" s="66">
        <f>AB17</f>
        <v>77351.57372999996</v>
      </c>
      <c r="AC16" s="66">
        <f t="shared" ref="AB16:AD20" si="12">AC17</f>
        <v>64485.095770999957</v>
      </c>
      <c r="AD16" s="66">
        <f t="shared" si="12"/>
        <v>12866.477959</v>
      </c>
      <c r="AE16" s="66"/>
      <c r="AF16" s="66"/>
    </row>
    <row r="17" spans="1:32" s="61" customFormat="1" ht="17.25" thickBot="1">
      <c r="A17" s="390"/>
      <c r="B17" s="393"/>
      <c r="C17" s="69" t="s">
        <v>277</v>
      </c>
      <c r="D17" s="68">
        <f t="shared" ref="D17:D20" si="13">D18</f>
        <v>4882762.08</v>
      </c>
      <c r="E17" s="68">
        <f t="shared" si="8"/>
        <v>4068968.4</v>
      </c>
      <c r="F17" s="75">
        <f t="shared" si="8"/>
        <v>813793.67999999993</v>
      </c>
      <c r="G17" s="76">
        <f t="shared" si="8"/>
        <v>1982514.3672</v>
      </c>
      <c r="H17" s="68">
        <f t="shared" si="9"/>
        <v>1651911.6871</v>
      </c>
      <c r="I17" s="75">
        <f t="shared" si="9"/>
        <v>330602.68009999994</v>
      </c>
      <c r="J17" s="68">
        <f t="shared" si="9"/>
        <v>407237.94400000002</v>
      </c>
      <c r="K17" s="68">
        <f t="shared" si="9"/>
        <v>339364.9535</v>
      </c>
      <c r="L17" s="75">
        <f t="shared" si="9"/>
        <v>67872.9905</v>
      </c>
      <c r="M17" s="68">
        <v>786117.6</v>
      </c>
      <c r="N17" s="68">
        <v>655098</v>
      </c>
      <c r="O17" s="75">
        <v>131019.6</v>
      </c>
      <c r="P17" s="68">
        <f t="shared" si="10"/>
        <v>773515.73729999945</v>
      </c>
      <c r="Q17" s="68">
        <f t="shared" si="10"/>
        <v>644850.95770999952</v>
      </c>
      <c r="R17" s="75">
        <f t="shared" si="10"/>
        <v>128664.77958999999</v>
      </c>
      <c r="S17" s="66">
        <f t="shared" si="10"/>
        <v>2126731.9755000002</v>
      </c>
      <c r="T17" s="66">
        <f t="shared" si="11"/>
        <v>1772205.7551900002</v>
      </c>
      <c r="U17" s="66">
        <f t="shared" si="11"/>
        <v>354526.22031</v>
      </c>
      <c r="V17" s="66">
        <f t="shared" si="11"/>
        <v>580136.80297499965</v>
      </c>
      <c r="W17" s="66">
        <f t="shared" si="11"/>
        <v>483638.21828249964</v>
      </c>
      <c r="X17" s="66">
        <f t="shared" si="11"/>
        <v>96498.584692499993</v>
      </c>
      <c r="Y17" s="66">
        <f t="shared" si="11"/>
        <v>116027.36059499993</v>
      </c>
      <c r="Z17" s="66">
        <f t="shared" si="11"/>
        <v>96727.643656499931</v>
      </c>
      <c r="AA17" s="66">
        <f t="shared" si="11"/>
        <v>19299.716938499998</v>
      </c>
      <c r="AB17" s="66">
        <f>AB18</f>
        <v>77351.57372999996</v>
      </c>
      <c r="AC17" s="66">
        <f t="shared" si="12"/>
        <v>64485.095770999957</v>
      </c>
      <c r="AD17" s="66">
        <f t="shared" si="12"/>
        <v>12866.477959</v>
      </c>
      <c r="AE17" s="68"/>
      <c r="AF17" s="68"/>
    </row>
    <row r="18" spans="1:32" s="61" customFormat="1" ht="17.25" thickBot="1">
      <c r="A18" s="390"/>
      <c r="B18" s="393"/>
      <c r="C18" s="69" t="s">
        <v>281</v>
      </c>
      <c r="D18" s="68">
        <f t="shared" si="13"/>
        <v>4882762.08</v>
      </c>
      <c r="E18" s="68">
        <f t="shared" si="8"/>
        <v>4068968.4</v>
      </c>
      <c r="F18" s="75">
        <f t="shared" si="8"/>
        <v>813793.67999999993</v>
      </c>
      <c r="G18" s="76">
        <f t="shared" si="8"/>
        <v>1982514.3672</v>
      </c>
      <c r="H18" s="68">
        <f t="shared" si="9"/>
        <v>1651911.6871</v>
      </c>
      <c r="I18" s="75">
        <f t="shared" si="9"/>
        <v>330602.68009999994</v>
      </c>
      <c r="J18" s="68">
        <f t="shared" si="9"/>
        <v>407237.94400000002</v>
      </c>
      <c r="K18" s="68">
        <f t="shared" si="9"/>
        <v>339364.9535</v>
      </c>
      <c r="L18" s="75">
        <f t="shared" si="9"/>
        <v>67872.9905</v>
      </c>
      <c r="M18" s="68">
        <v>786117.6</v>
      </c>
      <c r="N18" s="68">
        <v>655098</v>
      </c>
      <c r="O18" s="75">
        <v>131019.6</v>
      </c>
      <c r="P18" s="68">
        <f t="shared" si="10"/>
        <v>773515.73729999945</v>
      </c>
      <c r="Q18" s="68">
        <f t="shared" si="10"/>
        <v>644850.95770999952</v>
      </c>
      <c r="R18" s="75">
        <f t="shared" si="10"/>
        <v>128664.77958999999</v>
      </c>
      <c r="S18" s="66">
        <f t="shared" si="10"/>
        <v>2126731.9755000002</v>
      </c>
      <c r="T18" s="66">
        <f t="shared" si="11"/>
        <v>1772205.7551900002</v>
      </c>
      <c r="U18" s="66">
        <f t="shared" si="11"/>
        <v>354526.22031</v>
      </c>
      <c r="V18" s="66">
        <f t="shared" si="11"/>
        <v>580136.80297499965</v>
      </c>
      <c r="W18" s="66">
        <f t="shared" si="11"/>
        <v>483638.21828249964</v>
      </c>
      <c r="X18" s="66">
        <f t="shared" si="11"/>
        <v>96498.584692499993</v>
      </c>
      <c r="Y18" s="66">
        <f t="shared" si="11"/>
        <v>116027.36059499993</v>
      </c>
      <c r="Z18" s="66">
        <f t="shared" si="11"/>
        <v>96727.643656499931</v>
      </c>
      <c r="AA18" s="66">
        <f t="shared" si="11"/>
        <v>19299.716938499998</v>
      </c>
      <c r="AB18" s="66">
        <f t="shared" si="12"/>
        <v>77351.57372999996</v>
      </c>
      <c r="AC18" s="66">
        <f t="shared" si="12"/>
        <v>64485.095770999957</v>
      </c>
      <c r="AD18" s="66">
        <f t="shared" si="12"/>
        <v>12866.477959</v>
      </c>
      <c r="AE18" s="68"/>
      <c r="AF18" s="68"/>
    </row>
    <row r="19" spans="1:32" s="61" customFormat="1" ht="17.25" thickBot="1">
      <c r="A19" s="390"/>
      <c r="B19" s="393"/>
      <c r="C19" s="69" t="s">
        <v>282</v>
      </c>
      <c r="D19" s="66">
        <f t="shared" si="13"/>
        <v>4882762.08</v>
      </c>
      <c r="E19" s="66">
        <f t="shared" si="8"/>
        <v>4068968.4</v>
      </c>
      <c r="F19" s="74">
        <f t="shared" si="8"/>
        <v>813793.67999999993</v>
      </c>
      <c r="G19" s="67">
        <f t="shared" si="8"/>
        <v>1982514.3672</v>
      </c>
      <c r="H19" s="66">
        <f t="shared" si="9"/>
        <v>1651911.6871</v>
      </c>
      <c r="I19" s="74">
        <f t="shared" si="9"/>
        <v>330602.68009999994</v>
      </c>
      <c r="J19" s="66">
        <f t="shared" si="9"/>
        <v>407237.94400000002</v>
      </c>
      <c r="K19" s="66">
        <f t="shared" si="9"/>
        <v>339364.9535</v>
      </c>
      <c r="L19" s="74">
        <f t="shared" si="9"/>
        <v>67872.9905</v>
      </c>
      <c r="M19" s="66">
        <v>786117.6</v>
      </c>
      <c r="N19" s="66">
        <v>655098</v>
      </c>
      <c r="O19" s="74">
        <v>131019.6</v>
      </c>
      <c r="P19" s="66">
        <f t="shared" si="10"/>
        <v>773515.73729999945</v>
      </c>
      <c r="Q19" s="66">
        <f t="shared" si="10"/>
        <v>644850.95770999952</v>
      </c>
      <c r="R19" s="74">
        <f t="shared" si="10"/>
        <v>128664.77958999999</v>
      </c>
      <c r="S19" s="66">
        <f t="shared" si="10"/>
        <v>2126731.9755000002</v>
      </c>
      <c r="T19" s="66">
        <f t="shared" si="11"/>
        <v>1772205.7551900002</v>
      </c>
      <c r="U19" s="66">
        <f t="shared" si="11"/>
        <v>354526.22031</v>
      </c>
      <c r="V19" s="66">
        <f t="shared" si="11"/>
        <v>580136.80297499965</v>
      </c>
      <c r="W19" s="66">
        <f t="shared" si="11"/>
        <v>483638.21828249964</v>
      </c>
      <c r="X19" s="66">
        <f t="shared" si="11"/>
        <v>96498.584692499993</v>
      </c>
      <c r="Y19" s="66">
        <f t="shared" si="11"/>
        <v>116027.36059499993</v>
      </c>
      <c r="Z19" s="66">
        <f t="shared" si="11"/>
        <v>96727.643656499931</v>
      </c>
      <c r="AA19" s="66">
        <f t="shared" si="11"/>
        <v>19299.716938499998</v>
      </c>
      <c r="AB19" s="66">
        <f>AB20</f>
        <v>77351.57372999996</v>
      </c>
      <c r="AC19" s="66">
        <f t="shared" si="12"/>
        <v>64485.095770999957</v>
      </c>
      <c r="AD19" s="66">
        <f t="shared" si="12"/>
        <v>12866.477959</v>
      </c>
      <c r="AE19" s="66"/>
      <c r="AF19" s="66"/>
    </row>
    <row r="20" spans="1:32" s="61" customFormat="1" ht="17.25" thickBot="1">
      <c r="A20" s="390"/>
      <c r="B20" s="393"/>
      <c r="C20" s="69" t="s">
        <v>283</v>
      </c>
      <c r="D20" s="77">
        <f t="shared" si="13"/>
        <v>4882762.08</v>
      </c>
      <c r="E20" s="77">
        <f t="shared" si="8"/>
        <v>4068968.4</v>
      </c>
      <c r="F20" s="78">
        <f t="shared" si="8"/>
        <v>813793.67999999993</v>
      </c>
      <c r="G20" s="79">
        <f t="shared" si="8"/>
        <v>1982514.3672</v>
      </c>
      <c r="H20" s="77">
        <f t="shared" si="9"/>
        <v>1651911.6871</v>
      </c>
      <c r="I20" s="78">
        <f t="shared" si="9"/>
        <v>330602.68009999994</v>
      </c>
      <c r="J20" s="77">
        <f t="shared" si="9"/>
        <v>407237.94400000002</v>
      </c>
      <c r="K20" s="77">
        <f t="shared" si="9"/>
        <v>339364.9535</v>
      </c>
      <c r="L20" s="78">
        <f t="shared" si="9"/>
        <v>67872.9905</v>
      </c>
      <c r="M20" s="77">
        <v>786117.6</v>
      </c>
      <c r="N20" s="77">
        <v>655098</v>
      </c>
      <c r="O20" s="78">
        <v>131019.6</v>
      </c>
      <c r="P20" s="77">
        <f t="shared" si="10"/>
        <v>773515.73729999945</v>
      </c>
      <c r="Q20" s="77">
        <f t="shared" si="10"/>
        <v>644850.95770999952</v>
      </c>
      <c r="R20" s="78">
        <f t="shared" si="10"/>
        <v>128664.77958999999</v>
      </c>
      <c r="S20" s="66">
        <f t="shared" si="10"/>
        <v>2126731.9755000002</v>
      </c>
      <c r="T20" s="66">
        <f t="shared" si="11"/>
        <v>1772205.7551900002</v>
      </c>
      <c r="U20" s="66">
        <f t="shared" si="11"/>
        <v>354526.22031</v>
      </c>
      <c r="V20" s="66">
        <f t="shared" si="11"/>
        <v>580136.80297499965</v>
      </c>
      <c r="W20" s="66">
        <f t="shared" si="11"/>
        <v>483638.21828249964</v>
      </c>
      <c r="X20" s="66">
        <f t="shared" si="11"/>
        <v>96498.584692499993</v>
      </c>
      <c r="Y20" s="66">
        <f t="shared" si="11"/>
        <v>116027.36059499993</v>
      </c>
      <c r="Z20" s="66">
        <f t="shared" si="11"/>
        <v>96727.643656499931</v>
      </c>
      <c r="AA20" s="66">
        <f t="shared" si="11"/>
        <v>19299.716938499998</v>
      </c>
      <c r="AB20" s="66">
        <f>AB21</f>
        <v>77351.57372999996</v>
      </c>
      <c r="AC20" s="66">
        <f t="shared" si="12"/>
        <v>64485.095770999957</v>
      </c>
      <c r="AD20" s="66">
        <f t="shared" si="12"/>
        <v>12866.477959</v>
      </c>
      <c r="AE20" s="66"/>
      <c r="AF20" s="66"/>
    </row>
    <row r="21" spans="1:32" s="61" customFormat="1" ht="17.25" thickBot="1">
      <c r="A21" s="391"/>
      <c r="B21" s="394"/>
      <c r="C21" s="70" t="s">
        <v>271</v>
      </c>
      <c r="D21" s="71">
        <f>E21+F21</f>
        <v>4882762.08</v>
      </c>
      <c r="E21" s="71">
        <f>H21+T21+W21+Z21+AC21</f>
        <v>4068968.4</v>
      </c>
      <c r="F21" s="71">
        <f>I21+U21+X21+AA21+AD21</f>
        <v>813793.67999999993</v>
      </c>
      <c r="G21" s="71">
        <f>H21+I21</f>
        <v>1982514.3672</v>
      </c>
      <c r="H21" s="72">
        <v>1651911.6871</v>
      </c>
      <c r="I21" s="71">
        <v>330602.68009999994</v>
      </c>
      <c r="J21" s="73">
        <f>K21+L21</f>
        <v>407237.94400000002</v>
      </c>
      <c r="K21" s="73">
        <v>339364.9535</v>
      </c>
      <c r="L21" s="73">
        <v>67872.9905</v>
      </c>
      <c r="M21" s="73">
        <v>786117.6</v>
      </c>
      <c r="N21" s="73">
        <v>655098</v>
      </c>
      <c r="O21" s="73">
        <v>131019.6</v>
      </c>
      <c r="P21" s="72">
        <f>Q21+R21</f>
        <v>773515.73729999945</v>
      </c>
      <c r="Q21" s="72">
        <f>W21+Z21+AC21</f>
        <v>644850.95770999952</v>
      </c>
      <c r="R21" s="72">
        <f>X21+AA21+AD21</f>
        <v>128664.77958999999</v>
      </c>
      <c r="S21" s="72">
        <f>T21+U21</f>
        <v>2126731.9755000002</v>
      </c>
      <c r="T21" s="72">
        <v>1772205.7551900002</v>
      </c>
      <c r="U21" s="72">
        <v>354526.22031</v>
      </c>
      <c r="V21" s="72">
        <f>W21+X21</f>
        <v>580136.80297499965</v>
      </c>
      <c r="W21" s="72">
        <v>483638.21828249964</v>
      </c>
      <c r="X21" s="72">
        <v>96498.584692499993</v>
      </c>
      <c r="Y21" s="72">
        <f>Z21+AA21</f>
        <v>116027.36059499993</v>
      </c>
      <c r="Z21" s="72">
        <v>96727.643656499931</v>
      </c>
      <c r="AA21" s="72">
        <v>19299.716938499998</v>
      </c>
      <c r="AB21" s="72">
        <f>AC21+AD21</f>
        <v>77351.57372999996</v>
      </c>
      <c r="AC21" s="72">
        <v>64485.095770999957</v>
      </c>
      <c r="AD21" s="72">
        <v>12866.477959</v>
      </c>
      <c r="AE21" s="66"/>
      <c r="AF21" s="66"/>
    </row>
    <row r="22" spans="1:32" s="61" customFormat="1" ht="116.25" thickBot="1">
      <c r="A22" s="389"/>
      <c r="B22" s="392">
        <v>32002</v>
      </c>
      <c r="C22" s="158" t="s">
        <v>84</v>
      </c>
      <c r="D22" s="66">
        <f t="shared" ref="D22:L26" si="14">D23</f>
        <v>2612020.4243999999</v>
      </c>
      <c r="E22" s="66">
        <f t="shared" si="14"/>
        <v>2176683.6869999999</v>
      </c>
      <c r="F22" s="66">
        <f t="shared" si="14"/>
        <v>435336.73739999981</v>
      </c>
      <c r="G22" s="67">
        <f t="shared" si="14"/>
        <v>635516.58699999994</v>
      </c>
      <c r="H22" s="66">
        <f t="shared" si="14"/>
        <v>536061.35869999998</v>
      </c>
      <c r="I22" s="66">
        <f t="shared" si="14"/>
        <v>99455.228300000002</v>
      </c>
      <c r="J22" s="66">
        <f t="shared" si="14"/>
        <v>57684.689999999995</v>
      </c>
      <c r="K22" s="66">
        <f t="shared" si="14"/>
        <v>51850.033299999996</v>
      </c>
      <c r="L22" s="66">
        <f t="shared" si="14"/>
        <v>5834.6567000000005</v>
      </c>
      <c r="M22" s="66">
        <v>510341.30000000005</v>
      </c>
      <c r="N22" s="66">
        <v>425284.4</v>
      </c>
      <c r="O22" s="66">
        <v>85056.9</v>
      </c>
      <c r="P22" s="66">
        <f t="shared" ref="P22:S26" si="15">P23</f>
        <v>790196.73290999979</v>
      </c>
      <c r="Q22" s="66">
        <f t="shared" si="15"/>
        <v>652072.61812999996</v>
      </c>
      <c r="R22" s="66">
        <f t="shared" si="15"/>
        <v>138124.11477999977</v>
      </c>
      <c r="S22" s="66">
        <f>S23</f>
        <v>1186307.1044900001</v>
      </c>
      <c r="T22" s="66">
        <f t="shared" ref="T22:AA26" si="16">T23</f>
        <v>988549.71016999998</v>
      </c>
      <c r="U22" s="66">
        <f t="shared" si="16"/>
        <v>197757.39431999999</v>
      </c>
      <c r="V22" s="66">
        <f>V23</f>
        <v>592647.54968249984</v>
      </c>
      <c r="W22" s="66">
        <f t="shared" si="16"/>
        <v>489054.4635975</v>
      </c>
      <c r="X22" s="66">
        <f t="shared" si="16"/>
        <v>103593.08608499984</v>
      </c>
      <c r="Y22" s="66">
        <f>Y23</f>
        <v>118529.50993649996</v>
      </c>
      <c r="Z22" s="66">
        <f>Z23</f>
        <v>97810.892719499985</v>
      </c>
      <c r="AA22" s="66">
        <f t="shared" si="16"/>
        <v>20718.61721699997</v>
      </c>
      <c r="AB22" s="66">
        <f>AB23</f>
        <v>79019.673290999985</v>
      </c>
      <c r="AC22" s="66">
        <f t="shared" ref="AB22:AD26" si="17">AC23</f>
        <v>65207.261812999997</v>
      </c>
      <c r="AD22" s="66">
        <f t="shared" si="17"/>
        <v>13812.41147799998</v>
      </c>
      <c r="AE22" s="66"/>
      <c r="AF22" s="66"/>
    </row>
    <row r="23" spans="1:32" s="61" customFormat="1" ht="17.25" thickBot="1">
      <c r="A23" s="390"/>
      <c r="B23" s="393"/>
      <c r="C23" s="69" t="s">
        <v>277</v>
      </c>
      <c r="D23" s="66">
        <f t="shared" si="14"/>
        <v>2612020.4243999999</v>
      </c>
      <c r="E23" s="66">
        <f t="shared" si="14"/>
        <v>2176683.6869999999</v>
      </c>
      <c r="F23" s="66">
        <f t="shared" si="14"/>
        <v>435336.73739999981</v>
      </c>
      <c r="G23" s="67">
        <f t="shared" si="14"/>
        <v>635516.58699999994</v>
      </c>
      <c r="H23" s="66">
        <f t="shared" si="14"/>
        <v>536061.35869999998</v>
      </c>
      <c r="I23" s="66">
        <f t="shared" si="14"/>
        <v>99455.228300000002</v>
      </c>
      <c r="J23" s="66">
        <f t="shared" si="14"/>
        <v>57684.689999999995</v>
      </c>
      <c r="K23" s="66">
        <f t="shared" si="14"/>
        <v>51850.033299999996</v>
      </c>
      <c r="L23" s="66">
        <f t="shared" si="14"/>
        <v>5834.6567000000005</v>
      </c>
      <c r="M23" s="66">
        <v>510341.30000000005</v>
      </c>
      <c r="N23" s="66">
        <v>425284.4</v>
      </c>
      <c r="O23" s="66">
        <v>85056.9</v>
      </c>
      <c r="P23" s="66">
        <f t="shared" si="15"/>
        <v>790196.73290999979</v>
      </c>
      <c r="Q23" s="66">
        <f t="shared" si="15"/>
        <v>652072.61812999996</v>
      </c>
      <c r="R23" s="66">
        <f t="shared" si="15"/>
        <v>138124.11477999977</v>
      </c>
      <c r="S23" s="66">
        <f t="shared" si="15"/>
        <v>1186307.1044900001</v>
      </c>
      <c r="T23" s="66">
        <f t="shared" si="16"/>
        <v>988549.71016999998</v>
      </c>
      <c r="U23" s="66">
        <f t="shared" si="16"/>
        <v>197757.39431999999</v>
      </c>
      <c r="V23" s="66">
        <f t="shared" si="16"/>
        <v>592647.54968249984</v>
      </c>
      <c r="W23" s="66">
        <f t="shared" si="16"/>
        <v>489054.4635975</v>
      </c>
      <c r="X23" s="66">
        <f t="shared" si="16"/>
        <v>103593.08608499984</v>
      </c>
      <c r="Y23" s="66">
        <f t="shared" si="16"/>
        <v>118529.50993649996</v>
      </c>
      <c r="Z23" s="66">
        <f t="shared" si="16"/>
        <v>97810.892719499985</v>
      </c>
      <c r="AA23" s="66">
        <f t="shared" si="16"/>
        <v>20718.61721699997</v>
      </c>
      <c r="AB23" s="66">
        <f>AB24</f>
        <v>79019.673290999985</v>
      </c>
      <c r="AC23" s="66">
        <f t="shared" si="17"/>
        <v>65207.261812999997</v>
      </c>
      <c r="AD23" s="66">
        <f t="shared" si="17"/>
        <v>13812.41147799998</v>
      </c>
      <c r="AE23" s="66"/>
      <c r="AF23" s="66"/>
    </row>
    <row r="24" spans="1:32" s="61" customFormat="1" ht="17.25" thickBot="1">
      <c r="A24" s="390"/>
      <c r="B24" s="393"/>
      <c r="C24" s="69" t="s">
        <v>281</v>
      </c>
      <c r="D24" s="66">
        <f t="shared" si="14"/>
        <v>2612020.4243999999</v>
      </c>
      <c r="E24" s="66">
        <f t="shared" si="14"/>
        <v>2176683.6869999999</v>
      </c>
      <c r="F24" s="66">
        <f t="shared" si="14"/>
        <v>435336.73739999981</v>
      </c>
      <c r="G24" s="67">
        <f t="shared" si="14"/>
        <v>635516.58699999994</v>
      </c>
      <c r="H24" s="66">
        <f t="shared" si="14"/>
        <v>536061.35869999998</v>
      </c>
      <c r="I24" s="66">
        <f t="shared" si="14"/>
        <v>99455.228300000002</v>
      </c>
      <c r="J24" s="66">
        <f t="shared" si="14"/>
        <v>57684.689999999995</v>
      </c>
      <c r="K24" s="66">
        <f t="shared" si="14"/>
        <v>51850.033299999996</v>
      </c>
      <c r="L24" s="66">
        <f t="shared" si="14"/>
        <v>5834.6567000000005</v>
      </c>
      <c r="M24" s="66">
        <v>510341.30000000005</v>
      </c>
      <c r="N24" s="66">
        <v>425284.4</v>
      </c>
      <c r="O24" s="66">
        <v>85056.9</v>
      </c>
      <c r="P24" s="66">
        <f t="shared" si="15"/>
        <v>790196.73290999979</v>
      </c>
      <c r="Q24" s="66">
        <f t="shared" si="15"/>
        <v>652072.61812999996</v>
      </c>
      <c r="R24" s="66">
        <f t="shared" si="15"/>
        <v>138124.11477999977</v>
      </c>
      <c r="S24" s="66">
        <f t="shared" si="15"/>
        <v>1186307.1044900001</v>
      </c>
      <c r="T24" s="66">
        <f t="shared" si="16"/>
        <v>988549.71016999998</v>
      </c>
      <c r="U24" s="66">
        <f t="shared" si="16"/>
        <v>197757.39431999999</v>
      </c>
      <c r="V24" s="66">
        <f t="shared" si="16"/>
        <v>592647.54968249984</v>
      </c>
      <c r="W24" s="66">
        <f t="shared" si="16"/>
        <v>489054.4635975</v>
      </c>
      <c r="X24" s="66">
        <f t="shared" si="16"/>
        <v>103593.08608499984</v>
      </c>
      <c r="Y24" s="66">
        <f t="shared" si="16"/>
        <v>118529.50993649996</v>
      </c>
      <c r="Z24" s="66">
        <f t="shared" si="16"/>
        <v>97810.892719499985</v>
      </c>
      <c r="AA24" s="66">
        <f t="shared" si="16"/>
        <v>20718.61721699997</v>
      </c>
      <c r="AB24" s="66">
        <f t="shared" si="17"/>
        <v>79019.673290999985</v>
      </c>
      <c r="AC24" s="66">
        <f t="shared" si="17"/>
        <v>65207.261812999997</v>
      </c>
      <c r="AD24" s="66">
        <f t="shared" si="17"/>
        <v>13812.41147799998</v>
      </c>
      <c r="AE24" s="66"/>
      <c r="AF24" s="66"/>
    </row>
    <row r="25" spans="1:32" s="61" customFormat="1" ht="17.25" thickBot="1">
      <c r="A25" s="390"/>
      <c r="B25" s="393"/>
      <c r="C25" s="69" t="s">
        <v>282</v>
      </c>
      <c r="D25" s="66">
        <f t="shared" si="14"/>
        <v>2612020.4243999999</v>
      </c>
      <c r="E25" s="66">
        <f t="shared" si="14"/>
        <v>2176683.6869999999</v>
      </c>
      <c r="F25" s="66">
        <f t="shared" si="14"/>
        <v>435336.73739999981</v>
      </c>
      <c r="G25" s="67">
        <f t="shared" si="14"/>
        <v>635516.58699999994</v>
      </c>
      <c r="H25" s="66">
        <f t="shared" si="14"/>
        <v>536061.35869999998</v>
      </c>
      <c r="I25" s="66">
        <f t="shared" si="14"/>
        <v>99455.228300000002</v>
      </c>
      <c r="J25" s="66">
        <f t="shared" si="14"/>
        <v>57684.689999999995</v>
      </c>
      <c r="K25" s="66">
        <f t="shared" si="14"/>
        <v>51850.033299999996</v>
      </c>
      <c r="L25" s="66">
        <f t="shared" si="14"/>
        <v>5834.6567000000005</v>
      </c>
      <c r="M25" s="66">
        <v>510341.30000000005</v>
      </c>
      <c r="N25" s="66">
        <v>425284.4</v>
      </c>
      <c r="O25" s="66">
        <v>85056.9</v>
      </c>
      <c r="P25" s="66">
        <f t="shared" si="15"/>
        <v>790196.73290999979</v>
      </c>
      <c r="Q25" s="66">
        <f t="shared" si="15"/>
        <v>652072.61812999996</v>
      </c>
      <c r="R25" s="66">
        <f t="shared" si="15"/>
        <v>138124.11477999977</v>
      </c>
      <c r="S25" s="66">
        <f t="shared" si="15"/>
        <v>1186307.1044900001</v>
      </c>
      <c r="T25" s="66">
        <f t="shared" si="16"/>
        <v>988549.71016999998</v>
      </c>
      <c r="U25" s="66">
        <f t="shared" si="16"/>
        <v>197757.39431999999</v>
      </c>
      <c r="V25" s="66">
        <f t="shared" si="16"/>
        <v>592647.54968249984</v>
      </c>
      <c r="W25" s="66">
        <f t="shared" si="16"/>
        <v>489054.4635975</v>
      </c>
      <c r="X25" s="66">
        <f t="shared" si="16"/>
        <v>103593.08608499984</v>
      </c>
      <c r="Y25" s="66">
        <f t="shared" si="16"/>
        <v>118529.50993649996</v>
      </c>
      <c r="Z25" s="66">
        <f t="shared" si="16"/>
        <v>97810.892719499985</v>
      </c>
      <c r="AA25" s="66">
        <f t="shared" si="16"/>
        <v>20718.61721699997</v>
      </c>
      <c r="AB25" s="66">
        <f>AB26</f>
        <v>79019.673290999985</v>
      </c>
      <c r="AC25" s="66">
        <f t="shared" si="17"/>
        <v>65207.261812999997</v>
      </c>
      <c r="AD25" s="66">
        <f t="shared" si="17"/>
        <v>13812.41147799998</v>
      </c>
      <c r="AE25" s="66"/>
      <c r="AF25" s="66"/>
    </row>
    <row r="26" spans="1:32" s="61" customFormat="1" ht="17.25" thickBot="1">
      <c r="A26" s="390"/>
      <c r="B26" s="393"/>
      <c r="C26" s="69" t="s">
        <v>284</v>
      </c>
      <c r="D26" s="66">
        <f t="shared" si="14"/>
        <v>2612020.4243999999</v>
      </c>
      <c r="E26" s="66">
        <f t="shared" si="14"/>
        <v>2176683.6869999999</v>
      </c>
      <c r="F26" s="66">
        <f t="shared" si="14"/>
        <v>435336.73739999981</v>
      </c>
      <c r="G26" s="67">
        <f t="shared" si="14"/>
        <v>635516.58699999994</v>
      </c>
      <c r="H26" s="66">
        <f t="shared" si="14"/>
        <v>536061.35869999998</v>
      </c>
      <c r="I26" s="66">
        <f t="shared" si="14"/>
        <v>99455.228300000002</v>
      </c>
      <c r="J26" s="66">
        <f t="shared" si="14"/>
        <v>57684.689999999995</v>
      </c>
      <c r="K26" s="66">
        <f t="shared" si="14"/>
        <v>51850.033299999996</v>
      </c>
      <c r="L26" s="66">
        <f t="shared" si="14"/>
        <v>5834.6567000000005</v>
      </c>
      <c r="M26" s="66">
        <v>510341.30000000005</v>
      </c>
      <c r="N26" s="66">
        <v>425284.4</v>
      </c>
      <c r="O26" s="66">
        <v>85056.9</v>
      </c>
      <c r="P26" s="66">
        <f t="shared" si="15"/>
        <v>790196.73290999979</v>
      </c>
      <c r="Q26" s="66">
        <f t="shared" si="15"/>
        <v>652072.61812999996</v>
      </c>
      <c r="R26" s="66">
        <f t="shared" si="15"/>
        <v>138124.11477999977</v>
      </c>
      <c r="S26" s="66">
        <f t="shared" si="15"/>
        <v>1186307.1044900001</v>
      </c>
      <c r="T26" s="66">
        <f t="shared" si="16"/>
        <v>988549.71016999998</v>
      </c>
      <c r="U26" s="66">
        <f t="shared" si="16"/>
        <v>197757.39431999999</v>
      </c>
      <c r="V26" s="66">
        <f t="shared" si="16"/>
        <v>592647.54968249984</v>
      </c>
      <c r="W26" s="66">
        <f t="shared" si="16"/>
        <v>489054.4635975</v>
      </c>
      <c r="X26" s="66">
        <f t="shared" si="16"/>
        <v>103593.08608499984</v>
      </c>
      <c r="Y26" s="66">
        <f t="shared" si="16"/>
        <v>118529.50993649996</v>
      </c>
      <c r="Z26" s="66">
        <f t="shared" si="16"/>
        <v>97810.892719499985</v>
      </c>
      <c r="AA26" s="66">
        <f t="shared" si="16"/>
        <v>20718.61721699997</v>
      </c>
      <c r="AB26" s="66">
        <f>AB27</f>
        <v>79019.673290999985</v>
      </c>
      <c r="AC26" s="66">
        <f t="shared" si="17"/>
        <v>65207.261812999997</v>
      </c>
      <c r="AD26" s="66">
        <f t="shared" si="17"/>
        <v>13812.41147799998</v>
      </c>
      <c r="AE26" s="66"/>
      <c r="AF26" s="66"/>
    </row>
    <row r="27" spans="1:32" s="61" customFormat="1" ht="24.75" customHeight="1" thickBot="1">
      <c r="A27" s="391"/>
      <c r="B27" s="394"/>
      <c r="C27" s="70" t="s">
        <v>285</v>
      </c>
      <c r="D27" s="71">
        <f>E27+F27</f>
        <v>2612020.4243999999</v>
      </c>
      <c r="E27" s="71">
        <f>H27+T27+W27+Z27+AC27</f>
        <v>2176683.6869999999</v>
      </c>
      <c r="F27" s="71">
        <f>I27+U27+X27+AA27+AD27</f>
        <v>435336.73739999981</v>
      </c>
      <c r="G27" s="71">
        <f>H27+I27</f>
        <v>635516.58699999994</v>
      </c>
      <c r="H27" s="72">
        <v>536061.35869999998</v>
      </c>
      <c r="I27" s="71">
        <v>99455.228300000002</v>
      </c>
      <c r="J27" s="73">
        <f>K27+L27</f>
        <v>57684.689999999995</v>
      </c>
      <c r="K27" s="73">
        <v>51850.033299999996</v>
      </c>
      <c r="L27" s="73">
        <v>5834.6567000000005</v>
      </c>
      <c r="M27" s="73">
        <v>510341.30000000005</v>
      </c>
      <c r="N27" s="73">
        <v>425284.4</v>
      </c>
      <c r="O27" s="73">
        <v>85056.9</v>
      </c>
      <c r="P27" s="72">
        <f>Q27+R27</f>
        <v>790196.73290999979</v>
      </c>
      <c r="Q27" s="72">
        <f>W27+Z27+AC27</f>
        <v>652072.61812999996</v>
      </c>
      <c r="R27" s="72">
        <f>X27+AA27+AD27</f>
        <v>138124.11477999977</v>
      </c>
      <c r="S27" s="72">
        <f>T27+U27</f>
        <v>1186307.1044900001</v>
      </c>
      <c r="T27" s="72">
        <v>988549.71016999998</v>
      </c>
      <c r="U27" s="72">
        <v>197757.39431999999</v>
      </c>
      <c r="V27" s="72">
        <f>W27+X27</f>
        <v>592647.54968249984</v>
      </c>
      <c r="W27" s="72">
        <v>489054.4635975</v>
      </c>
      <c r="X27" s="72">
        <v>103593.08608499984</v>
      </c>
      <c r="Y27" s="72">
        <f>Z27+AA27</f>
        <v>118529.50993649996</v>
      </c>
      <c r="Z27" s="72">
        <v>97810.892719499985</v>
      </c>
      <c r="AA27" s="72">
        <v>20718.61721699997</v>
      </c>
      <c r="AB27" s="72">
        <f>AC27+AD27</f>
        <v>79019.673290999985</v>
      </c>
      <c r="AC27" s="72">
        <v>65207.261812999997</v>
      </c>
      <c r="AD27" s="72">
        <v>13812.41147799998</v>
      </c>
      <c r="AE27" s="66"/>
      <c r="AF27" s="66"/>
    </row>
    <row r="28" spans="1:32" s="61" customFormat="1" ht="16.5">
      <c r="G28" s="80"/>
    </row>
    <row r="29" spans="1:32" s="61" customFormat="1" ht="16.5">
      <c r="G29" s="80"/>
    </row>
    <row r="30" spans="1:32" s="61" customFormat="1" ht="19.5">
      <c r="C30" s="81" t="s">
        <v>286</v>
      </c>
      <c r="G30" s="80"/>
    </row>
    <row r="31" spans="1:32" s="61" customFormat="1" ht="17.25" thickBot="1">
      <c r="G31" s="80"/>
    </row>
    <row r="32" spans="1:32" s="61" customFormat="1" ht="81" customHeight="1" thickBot="1">
      <c r="A32" s="409" t="s">
        <v>121</v>
      </c>
      <c r="B32" s="410"/>
      <c r="C32" s="415" t="s">
        <v>122</v>
      </c>
      <c r="D32" s="409" t="s">
        <v>211</v>
      </c>
      <c r="E32" s="418"/>
      <c r="F32" s="419"/>
      <c r="G32" s="422" t="s">
        <v>212</v>
      </c>
      <c r="H32" s="418"/>
      <c r="I32" s="419"/>
      <c r="J32" s="422" t="s">
        <v>213</v>
      </c>
      <c r="K32" s="418"/>
      <c r="L32" s="419"/>
      <c r="M32" s="422" t="s">
        <v>275</v>
      </c>
      <c r="N32" s="418"/>
      <c r="O32" s="419"/>
      <c r="P32" s="422" t="s">
        <v>215</v>
      </c>
      <c r="Q32" s="418"/>
      <c r="R32" s="419"/>
      <c r="S32" s="422" t="s">
        <v>214</v>
      </c>
      <c r="T32" s="418"/>
      <c r="U32" s="419"/>
      <c r="V32" s="426" t="s">
        <v>208</v>
      </c>
      <c r="W32" s="427"/>
      <c r="X32" s="427"/>
      <c r="Y32" s="427"/>
      <c r="Z32" s="427"/>
      <c r="AA32" s="427"/>
      <c r="AB32" s="427"/>
      <c r="AC32" s="427"/>
      <c r="AD32" s="428"/>
      <c r="AE32" s="433" t="s">
        <v>216</v>
      </c>
      <c r="AF32" s="405" t="s">
        <v>217</v>
      </c>
    </row>
    <row r="33" spans="1:32" s="61" customFormat="1" ht="17.25" thickBot="1">
      <c r="A33" s="411"/>
      <c r="B33" s="412"/>
      <c r="C33" s="416"/>
      <c r="D33" s="413"/>
      <c r="E33" s="420"/>
      <c r="F33" s="421"/>
      <c r="G33" s="423"/>
      <c r="H33" s="420"/>
      <c r="I33" s="421"/>
      <c r="J33" s="423"/>
      <c r="K33" s="420"/>
      <c r="L33" s="421"/>
      <c r="M33" s="423"/>
      <c r="N33" s="420"/>
      <c r="O33" s="421"/>
      <c r="P33" s="423"/>
      <c r="Q33" s="420"/>
      <c r="R33" s="421"/>
      <c r="S33" s="423"/>
      <c r="T33" s="420"/>
      <c r="U33" s="421"/>
      <c r="V33" s="437" t="s">
        <v>218</v>
      </c>
      <c r="W33" s="438"/>
      <c r="X33" s="439"/>
      <c r="Y33" s="437" t="s">
        <v>219</v>
      </c>
      <c r="Z33" s="438"/>
      <c r="AA33" s="439"/>
      <c r="AB33" s="437" t="s">
        <v>220</v>
      </c>
      <c r="AC33" s="438"/>
      <c r="AD33" s="439"/>
      <c r="AE33" s="434"/>
      <c r="AF33" s="436"/>
    </row>
    <row r="34" spans="1:32" s="61" customFormat="1" ht="33" customHeight="1">
      <c r="A34" s="411"/>
      <c r="B34" s="412"/>
      <c r="C34" s="416"/>
      <c r="D34" s="424" t="s">
        <v>162</v>
      </c>
      <c r="E34" s="429" t="s">
        <v>221</v>
      </c>
      <c r="F34" s="431" t="s">
        <v>222</v>
      </c>
      <c r="G34" s="403" t="s">
        <v>162</v>
      </c>
      <c r="H34" s="405" t="s">
        <v>221</v>
      </c>
      <c r="I34" s="405" t="s">
        <v>222</v>
      </c>
      <c r="J34" s="442" t="s">
        <v>162</v>
      </c>
      <c r="K34" s="429" t="s">
        <v>221</v>
      </c>
      <c r="L34" s="429" t="s">
        <v>222</v>
      </c>
      <c r="M34" s="407" t="s">
        <v>162</v>
      </c>
      <c r="N34" s="405" t="s">
        <v>221</v>
      </c>
      <c r="O34" s="405" t="s">
        <v>222</v>
      </c>
      <c r="P34" s="403" t="s">
        <v>162</v>
      </c>
      <c r="Q34" s="405" t="s">
        <v>221</v>
      </c>
      <c r="R34" s="405" t="s">
        <v>222</v>
      </c>
      <c r="S34" s="403" t="s">
        <v>162</v>
      </c>
      <c r="T34" s="405" t="s">
        <v>221</v>
      </c>
      <c r="U34" s="405" t="s">
        <v>222</v>
      </c>
      <c r="V34" s="403" t="s">
        <v>162</v>
      </c>
      <c r="W34" s="405" t="s">
        <v>221</v>
      </c>
      <c r="X34" s="405" t="s">
        <v>222</v>
      </c>
      <c r="Y34" s="403" t="s">
        <v>162</v>
      </c>
      <c r="Z34" s="405" t="s">
        <v>221</v>
      </c>
      <c r="AA34" s="405" t="s">
        <v>222</v>
      </c>
      <c r="AB34" s="403" t="s">
        <v>162</v>
      </c>
      <c r="AC34" s="405" t="s">
        <v>221</v>
      </c>
      <c r="AD34" s="440" t="s">
        <v>222</v>
      </c>
      <c r="AE34" s="434"/>
      <c r="AF34" s="436"/>
    </row>
    <row r="35" spans="1:32" s="61" customFormat="1" ht="23.25" customHeight="1" thickBot="1">
      <c r="A35" s="413"/>
      <c r="B35" s="414"/>
      <c r="C35" s="417"/>
      <c r="D35" s="425"/>
      <c r="E35" s="430"/>
      <c r="F35" s="432"/>
      <c r="G35" s="404"/>
      <c r="H35" s="406"/>
      <c r="I35" s="406"/>
      <c r="J35" s="443"/>
      <c r="K35" s="430"/>
      <c r="L35" s="430"/>
      <c r="M35" s="408"/>
      <c r="N35" s="406"/>
      <c r="O35" s="406"/>
      <c r="P35" s="404"/>
      <c r="Q35" s="406"/>
      <c r="R35" s="406"/>
      <c r="S35" s="404"/>
      <c r="T35" s="406"/>
      <c r="U35" s="406"/>
      <c r="V35" s="404"/>
      <c r="W35" s="406"/>
      <c r="X35" s="406"/>
      <c r="Y35" s="404"/>
      <c r="Z35" s="406"/>
      <c r="AA35" s="406"/>
      <c r="AB35" s="404"/>
      <c r="AC35" s="406"/>
      <c r="AD35" s="441"/>
      <c r="AE35" s="435"/>
      <c r="AF35" s="406"/>
    </row>
    <row r="36" spans="1:32" s="61" customFormat="1" ht="17.25" thickBot="1">
      <c r="A36" s="400" t="s">
        <v>223</v>
      </c>
      <c r="B36" s="401"/>
      <c r="C36" s="402"/>
      <c r="D36" s="62"/>
      <c r="E36" s="62"/>
      <c r="F36" s="62"/>
      <c r="G36" s="64"/>
      <c r="H36" s="64"/>
      <c r="I36" s="64"/>
      <c r="J36" s="159"/>
      <c r="K36" s="159"/>
      <c r="L36" s="159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</row>
    <row r="37" spans="1:32" s="61" customFormat="1" ht="33.75" thickBot="1">
      <c r="A37" s="395">
        <v>1206</v>
      </c>
      <c r="B37" s="396"/>
      <c r="C37" s="65" t="s">
        <v>276</v>
      </c>
      <c r="D37" s="66">
        <f t="shared" ref="D37:R37" si="18">D38+D42+D48</f>
        <v>21633.05358</v>
      </c>
      <c r="E37" s="66">
        <f t="shared" si="18"/>
        <v>17684.351999999999</v>
      </c>
      <c r="F37" s="66">
        <f t="shared" si="18"/>
        <v>3948.7015799999995</v>
      </c>
      <c r="G37" s="66">
        <f t="shared" si="18"/>
        <v>7900.1836299999995</v>
      </c>
      <c r="H37" s="66">
        <f t="shared" si="18"/>
        <v>6521.9352499999995</v>
      </c>
      <c r="I37" s="66">
        <f t="shared" si="18"/>
        <v>1378.24838</v>
      </c>
      <c r="J37" s="66">
        <f t="shared" si="18"/>
        <v>1452.89112</v>
      </c>
      <c r="K37" s="66">
        <f t="shared" si="18"/>
        <v>1194.1427799999999</v>
      </c>
      <c r="L37" s="66">
        <f t="shared" si="18"/>
        <v>258.74833999999993</v>
      </c>
      <c r="M37" s="66">
        <v>3788.5109599999996</v>
      </c>
      <c r="N37" s="66">
        <v>3123.62554</v>
      </c>
      <c r="O37" s="66">
        <v>664.88541999999984</v>
      </c>
      <c r="P37" s="66">
        <f t="shared" si="18"/>
        <v>5800.430250278825</v>
      </c>
      <c r="Q37" s="66">
        <f t="shared" si="18"/>
        <v>4581.7698645741493</v>
      </c>
      <c r="R37" s="66">
        <f t="shared" si="18"/>
        <v>1218.6603857046755</v>
      </c>
      <c r="S37" s="66">
        <f>S38+S42+S48</f>
        <v>7932.4396997211734</v>
      </c>
      <c r="T37" s="66">
        <f t="shared" ref="T37:U37" si="19">T38+T42+T48</f>
        <v>6580.6468854258501</v>
      </c>
      <c r="U37" s="66">
        <f t="shared" si="19"/>
        <v>1351.792814295324</v>
      </c>
      <c r="V37" s="66">
        <f>V38+V42+V48</f>
        <v>4350.3226877091201</v>
      </c>
      <c r="W37" s="66">
        <f t="shared" ref="W37:X37" si="20">W38+W42+W48</f>
        <v>3436.3273984306124</v>
      </c>
      <c r="X37" s="66">
        <f t="shared" si="20"/>
        <v>913.99528927850679</v>
      </c>
      <c r="Y37" s="66">
        <f>Y38+Y42+Y48</f>
        <v>870.06453754182394</v>
      </c>
      <c r="Z37" s="66">
        <f>Z38+Z42+Z48</f>
        <v>687.2654796861226</v>
      </c>
      <c r="AA37" s="66">
        <f>AA38+AA42+AA48</f>
        <v>182.79905785570134</v>
      </c>
      <c r="AB37" s="66">
        <f>AB38+AB42+AB48</f>
        <v>580.04302502788266</v>
      </c>
      <c r="AC37" s="66">
        <f t="shared" ref="AC37:AD37" si="21">AC38+AC42+AC48</f>
        <v>458.17698645741507</v>
      </c>
      <c r="AD37" s="66">
        <f t="shared" si="21"/>
        <v>121.86603857046757</v>
      </c>
      <c r="AE37" s="66"/>
      <c r="AF37" s="66"/>
    </row>
    <row r="38" spans="1:32" s="61" customFormat="1" ht="66.75" thickBot="1">
      <c r="A38" s="397"/>
      <c r="B38" s="399">
        <v>11001</v>
      </c>
      <c r="C38" s="158" t="s">
        <v>80</v>
      </c>
      <c r="D38" s="66">
        <f t="shared" ref="D38:S40" si="22">D39</f>
        <v>5902.9135800000004</v>
      </c>
      <c r="E38" s="66">
        <f t="shared" si="22"/>
        <v>4575.902</v>
      </c>
      <c r="F38" s="66">
        <f t="shared" si="22"/>
        <v>1327.0115799999999</v>
      </c>
      <c r="G38" s="66">
        <f t="shared" si="22"/>
        <v>2452.7547199999999</v>
      </c>
      <c r="H38" s="66">
        <f t="shared" si="22"/>
        <v>1969.4847400000001</v>
      </c>
      <c r="I38" s="66">
        <f t="shared" si="22"/>
        <v>483.26997999999998</v>
      </c>
      <c r="J38" s="66">
        <f t="shared" si="22"/>
        <v>483.21537999999998</v>
      </c>
      <c r="K38" s="66">
        <f t="shared" si="22"/>
        <v>378.37659000000002</v>
      </c>
      <c r="L38" s="66">
        <f t="shared" si="22"/>
        <v>104.83878999999995</v>
      </c>
      <c r="M38" s="66">
        <v>1123.91554</v>
      </c>
      <c r="N38" s="66">
        <v>903.12939000000006</v>
      </c>
      <c r="O38" s="66">
        <v>220.78614999999999</v>
      </c>
      <c r="P38" s="66">
        <f t="shared" si="22"/>
        <v>2471.1655775856316</v>
      </c>
      <c r="Q38" s="66">
        <f t="shared" si="22"/>
        <v>1820.0772741250053</v>
      </c>
      <c r="R38" s="66">
        <f t="shared" si="22"/>
        <v>651.08830346062609</v>
      </c>
      <c r="S38" s="66">
        <f t="shared" si="22"/>
        <v>978.99328241436865</v>
      </c>
      <c r="T38" s="66">
        <f t="shared" ref="T38:AD40" si="23">T39</f>
        <v>786.33998587499491</v>
      </c>
      <c r="U38" s="66">
        <f t="shared" si="23"/>
        <v>192.65329653937374</v>
      </c>
      <c r="V38" s="66">
        <f t="shared" si="23"/>
        <v>1853.3741831892235</v>
      </c>
      <c r="W38" s="66">
        <f t="shared" si="23"/>
        <v>1365.0579555937538</v>
      </c>
      <c r="X38" s="66">
        <f t="shared" si="23"/>
        <v>488.31622759546957</v>
      </c>
      <c r="Y38" s="66">
        <f t="shared" si="23"/>
        <v>370.67483663784469</v>
      </c>
      <c r="Z38" s="66">
        <f t="shared" si="23"/>
        <v>273.0115911187508</v>
      </c>
      <c r="AA38" s="66">
        <f t="shared" si="23"/>
        <v>97.663245519093906</v>
      </c>
      <c r="AB38" s="66">
        <f t="shared" si="23"/>
        <v>247.11655775856315</v>
      </c>
      <c r="AC38" s="66">
        <f t="shared" si="23"/>
        <v>182.00772741250054</v>
      </c>
      <c r="AD38" s="66">
        <f t="shared" si="23"/>
        <v>65.108830346062618</v>
      </c>
      <c r="AE38" s="68"/>
      <c r="AF38" s="68"/>
    </row>
    <row r="39" spans="1:32" s="61" customFormat="1" ht="24" customHeight="1" thickBot="1">
      <c r="A39" s="398"/>
      <c r="B39" s="399"/>
      <c r="C39" s="69" t="s">
        <v>277</v>
      </c>
      <c r="D39" s="66">
        <f t="shared" si="22"/>
        <v>5902.9135800000004</v>
      </c>
      <c r="E39" s="66">
        <f t="shared" si="22"/>
        <v>4575.902</v>
      </c>
      <c r="F39" s="66">
        <f t="shared" si="22"/>
        <v>1327.0115799999999</v>
      </c>
      <c r="G39" s="66">
        <f t="shared" si="22"/>
        <v>2452.7547199999999</v>
      </c>
      <c r="H39" s="66">
        <f t="shared" si="22"/>
        <v>1969.4847400000001</v>
      </c>
      <c r="I39" s="66">
        <f t="shared" si="22"/>
        <v>483.26997999999998</v>
      </c>
      <c r="J39" s="66">
        <f t="shared" si="22"/>
        <v>483.21537999999998</v>
      </c>
      <c r="K39" s="66">
        <f t="shared" si="22"/>
        <v>378.37659000000002</v>
      </c>
      <c r="L39" s="66">
        <f t="shared" si="22"/>
        <v>104.83878999999995</v>
      </c>
      <c r="M39" s="66">
        <v>1123.91554</v>
      </c>
      <c r="N39" s="66">
        <v>903.12939000000006</v>
      </c>
      <c r="O39" s="66">
        <v>220.78614999999999</v>
      </c>
      <c r="P39" s="66">
        <f t="shared" si="22"/>
        <v>2471.1655775856316</v>
      </c>
      <c r="Q39" s="66">
        <f t="shared" si="22"/>
        <v>1820.0772741250053</v>
      </c>
      <c r="R39" s="66">
        <f t="shared" si="22"/>
        <v>651.08830346062609</v>
      </c>
      <c r="S39" s="66">
        <f t="shared" si="22"/>
        <v>978.99328241436865</v>
      </c>
      <c r="T39" s="66">
        <f t="shared" si="23"/>
        <v>786.33998587499491</v>
      </c>
      <c r="U39" s="66">
        <f t="shared" si="23"/>
        <v>192.65329653937374</v>
      </c>
      <c r="V39" s="66">
        <f t="shared" si="23"/>
        <v>1853.3741831892235</v>
      </c>
      <c r="W39" s="66">
        <f t="shared" si="23"/>
        <v>1365.0579555937538</v>
      </c>
      <c r="X39" s="66">
        <f t="shared" si="23"/>
        <v>488.31622759546957</v>
      </c>
      <c r="Y39" s="66">
        <f t="shared" si="23"/>
        <v>370.67483663784469</v>
      </c>
      <c r="Z39" s="66">
        <f t="shared" si="23"/>
        <v>273.0115911187508</v>
      </c>
      <c r="AA39" s="66">
        <f t="shared" si="23"/>
        <v>97.663245519093906</v>
      </c>
      <c r="AB39" s="66">
        <f t="shared" si="23"/>
        <v>247.11655775856315</v>
      </c>
      <c r="AC39" s="66">
        <f t="shared" si="23"/>
        <v>182.00772741250054</v>
      </c>
      <c r="AD39" s="66">
        <f t="shared" si="23"/>
        <v>65.108830346062618</v>
      </c>
      <c r="AE39" s="68"/>
      <c r="AF39" s="68"/>
    </row>
    <row r="40" spans="1:32" s="61" customFormat="1" ht="21" customHeight="1" thickBot="1">
      <c r="A40" s="398"/>
      <c r="B40" s="399"/>
      <c r="C40" s="69" t="s">
        <v>278</v>
      </c>
      <c r="D40" s="66">
        <f t="shared" si="22"/>
        <v>5902.9135800000004</v>
      </c>
      <c r="E40" s="66">
        <f t="shared" si="22"/>
        <v>4575.902</v>
      </c>
      <c r="F40" s="66">
        <f t="shared" si="22"/>
        <v>1327.0115799999999</v>
      </c>
      <c r="G40" s="66">
        <f t="shared" si="22"/>
        <v>2452.7547199999999</v>
      </c>
      <c r="H40" s="66">
        <f t="shared" si="22"/>
        <v>1969.4847400000001</v>
      </c>
      <c r="I40" s="66">
        <f t="shared" si="22"/>
        <v>483.26997999999998</v>
      </c>
      <c r="J40" s="66">
        <f t="shared" si="22"/>
        <v>483.21537999999998</v>
      </c>
      <c r="K40" s="66">
        <f t="shared" si="22"/>
        <v>378.37659000000002</v>
      </c>
      <c r="L40" s="66">
        <f t="shared" si="22"/>
        <v>104.83878999999995</v>
      </c>
      <c r="M40" s="66">
        <v>1123.91554</v>
      </c>
      <c r="N40" s="66">
        <v>903.12939000000006</v>
      </c>
      <c r="O40" s="66">
        <v>220.78614999999999</v>
      </c>
      <c r="P40" s="66">
        <f t="shared" si="22"/>
        <v>2471.1655775856316</v>
      </c>
      <c r="Q40" s="66">
        <f t="shared" si="22"/>
        <v>1820.0772741250053</v>
      </c>
      <c r="R40" s="66">
        <f t="shared" si="22"/>
        <v>651.08830346062609</v>
      </c>
      <c r="S40" s="66">
        <f>S41</f>
        <v>978.99328241436865</v>
      </c>
      <c r="T40" s="66">
        <f t="shared" si="23"/>
        <v>786.33998587499491</v>
      </c>
      <c r="U40" s="66">
        <f t="shared" si="23"/>
        <v>192.65329653937374</v>
      </c>
      <c r="V40" s="66">
        <f>V41</f>
        <v>1853.3741831892235</v>
      </c>
      <c r="W40" s="66">
        <f t="shared" si="23"/>
        <v>1365.0579555937538</v>
      </c>
      <c r="X40" s="66">
        <f t="shared" si="23"/>
        <v>488.31622759546957</v>
      </c>
      <c r="Y40" s="66">
        <f>Y41</f>
        <v>370.67483663784469</v>
      </c>
      <c r="Z40" s="66">
        <f t="shared" si="23"/>
        <v>273.0115911187508</v>
      </c>
      <c r="AA40" s="66">
        <f t="shared" si="23"/>
        <v>97.663245519093906</v>
      </c>
      <c r="AB40" s="66">
        <f>AB41</f>
        <v>247.11655775856315</v>
      </c>
      <c r="AC40" s="66">
        <f t="shared" si="23"/>
        <v>182.00772741250054</v>
      </c>
      <c r="AD40" s="66">
        <f t="shared" si="23"/>
        <v>65.108830346062618</v>
      </c>
      <c r="AE40" s="66"/>
      <c r="AF40" s="66"/>
    </row>
    <row r="41" spans="1:32" s="61" customFormat="1" ht="23.25" customHeight="1" thickBot="1">
      <c r="A41" s="398"/>
      <c r="B41" s="399"/>
      <c r="C41" s="70" t="s">
        <v>279</v>
      </c>
      <c r="D41" s="71">
        <f>E41+F41</f>
        <v>5902.9135800000004</v>
      </c>
      <c r="E41" s="71">
        <f>H41+T41+W41+Z41+AC41</f>
        <v>4575.902</v>
      </c>
      <c r="F41" s="71">
        <f>I41+U41+X41+AA41+AD41</f>
        <v>1327.0115799999999</v>
      </c>
      <c r="G41" s="72">
        <f>H41+I41</f>
        <v>2452.7547199999999</v>
      </c>
      <c r="H41" s="72">
        <v>1969.4847400000001</v>
      </c>
      <c r="I41" s="72">
        <v>483.26997999999998</v>
      </c>
      <c r="J41" s="73">
        <f>K41+L41</f>
        <v>483.21537999999998</v>
      </c>
      <c r="K41" s="73">
        <v>378.37659000000002</v>
      </c>
      <c r="L41" s="73">
        <v>104.83878999999995</v>
      </c>
      <c r="M41" s="73">
        <v>1123.91554</v>
      </c>
      <c r="N41" s="73">
        <v>903.12939000000006</v>
      </c>
      <c r="O41" s="73">
        <v>220.78614999999999</v>
      </c>
      <c r="P41" s="72">
        <f>Q41+R41</f>
        <v>2471.1655775856316</v>
      </c>
      <c r="Q41" s="72">
        <f>E41-H41-T41</f>
        <v>1820.0772741250053</v>
      </c>
      <c r="R41" s="72">
        <f>F41-I41-U41</f>
        <v>651.08830346062609</v>
      </c>
      <c r="S41" s="72">
        <f>T41+U41</f>
        <v>978.99328241436865</v>
      </c>
      <c r="T41" s="72">
        <v>786.33998587499491</v>
      </c>
      <c r="U41" s="72">
        <v>192.65329653937374</v>
      </c>
      <c r="V41" s="72">
        <f>W41+X41</f>
        <v>1853.3741831892235</v>
      </c>
      <c r="W41" s="72">
        <v>1365.0579555937538</v>
      </c>
      <c r="X41" s="72">
        <v>488.31622759546957</v>
      </c>
      <c r="Y41" s="72">
        <f>Z41+AA41</f>
        <v>370.67483663784469</v>
      </c>
      <c r="Z41" s="72">
        <v>273.0115911187508</v>
      </c>
      <c r="AA41" s="72">
        <v>97.663245519093906</v>
      </c>
      <c r="AB41" s="72">
        <f>AC41+AD41</f>
        <v>247.11655775856315</v>
      </c>
      <c r="AC41" s="72">
        <v>182.00772741250054</v>
      </c>
      <c r="AD41" s="72">
        <v>65.108830346062618</v>
      </c>
      <c r="AE41" s="66"/>
      <c r="AF41" s="66"/>
    </row>
    <row r="42" spans="1:32" s="61" customFormat="1" ht="51.75" thickBot="1">
      <c r="A42" s="389"/>
      <c r="B42" s="392">
        <v>32001</v>
      </c>
      <c r="C42" s="69" t="s">
        <v>280</v>
      </c>
      <c r="D42" s="66">
        <f>D43</f>
        <v>10248</v>
      </c>
      <c r="E42" s="66">
        <f t="shared" ref="E42:G46" si="24">E43</f>
        <v>8540</v>
      </c>
      <c r="F42" s="74">
        <f t="shared" si="24"/>
        <v>1708</v>
      </c>
      <c r="G42" s="66">
        <f>G43</f>
        <v>4124.1482699999997</v>
      </c>
      <c r="H42" s="66">
        <f t="shared" ref="H42:S46" si="25">H43</f>
        <v>3436.4331899999997</v>
      </c>
      <c r="I42" s="74">
        <f t="shared" si="25"/>
        <v>687.71507999999994</v>
      </c>
      <c r="J42" s="66">
        <f t="shared" si="25"/>
        <v>850.92246999999998</v>
      </c>
      <c r="K42" s="66">
        <f t="shared" si="25"/>
        <v>709.10137999999995</v>
      </c>
      <c r="L42" s="74">
        <f t="shared" si="25"/>
        <v>141.82109</v>
      </c>
      <c r="M42" s="66">
        <v>1615.6974599999999</v>
      </c>
      <c r="N42" s="66">
        <v>1346.41455</v>
      </c>
      <c r="O42" s="74">
        <v>269.28290999999996</v>
      </c>
      <c r="P42" s="66">
        <f t="shared" si="25"/>
        <v>1660.2409851315952</v>
      </c>
      <c r="Q42" s="66">
        <f t="shared" si="25"/>
        <v>1384.0399762888801</v>
      </c>
      <c r="R42" s="74">
        <f t="shared" si="25"/>
        <v>276.20100884271505</v>
      </c>
      <c r="S42" s="66">
        <f>S43</f>
        <v>4463.6107448684052</v>
      </c>
      <c r="T42" s="66">
        <f t="shared" ref="T42:AD46" si="26">T43</f>
        <v>3719.5268337111202</v>
      </c>
      <c r="U42" s="66">
        <f t="shared" si="26"/>
        <v>744.083911157285</v>
      </c>
      <c r="V42" s="66">
        <f>V43</f>
        <v>1245.1807388486964</v>
      </c>
      <c r="W42" s="66">
        <f t="shared" si="26"/>
        <v>1038.0299822166601</v>
      </c>
      <c r="X42" s="66">
        <f t="shared" si="26"/>
        <v>207.15075663203629</v>
      </c>
      <c r="Y42" s="66">
        <f>Y43</f>
        <v>249.03614776973927</v>
      </c>
      <c r="Z42" s="66">
        <f t="shared" si="26"/>
        <v>207.605996443332</v>
      </c>
      <c r="AA42" s="66">
        <f t="shared" si="26"/>
        <v>41.430151326407255</v>
      </c>
      <c r="AB42" s="66">
        <f>AB43</f>
        <v>166.02409851315952</v>
      </c>
      <c r="AC42" s="66">
        <f t="shared" si="26"/>
        <v>138.40399762888802</v>
      </c>
      <c r="AD42" s="66">
        <f t="shared" si="26"/>
        <v>27.620100884271508</v>
      </c>
      <c r="AE42" s="66"/>
      <c r="AF42" s="66"/>
    </row>
    <row r="43" spans="1:32" s="61" customFormat="1" ht="17.25" thickBot="1">
      <c r="A43" s="390"/>
      <c r="B43" s="393"/>
      <c r="C43" s="69" t="s">
        <v>277</v>
      </c>
      <c r="D43" s="68">
        <f t="shared" ref="D43:D46" si="27">D44</f>
        <v>10248</v>
      </c>
      <c r="E43" s="68">
        <f t="shared" si="24"/>
        <v>8540</v>
      </c>
      <c r="F43" s="75">
        <f t="shared" si="24"/>
        <v>1708</v>
      </c>
      <c r="G43" s="68">
        <f t="shared" si="24"/>
        <v>4124.1482699999997</v>
      </c>
      <c r="H43" s="68">
        <f t="shared" si="25"/>
        <v>3436.4331899999997</v>
      </c>
      <c r="I43" s="75">
        <f t="shared" si="25"/>
        <v>687.71507999999994</v>
      </c>
      <c r="J43" s="68">
        <f t="shared" si="25"/>
        <v>850.92246999999998</v>
      </c>
      <c r="K43" s="68">
        <f t="shared" si="25"/>
        <v>709.10137999999995</v>
      </c>
      <c r="L43" s="75">
        <f t="shared" si="25"/>
        <v>141.82109</v>
      </c>
      <c r="M43" s="68">
        <v>1615.6974599999999</v>
      </c>
      <c r="N43" s="68">
        <v>1346.41455</v>
      </c>
      <c r="O43" s="75">
        <v>269.28290999999996</v>
      </c>
      <c r="P43" s="68">
        <f t="shared" si="25"/>
        <v>1660.2409851315952</v>
      </c>
      <c r="Q43" s="68">
        <f t="shared" si="25"/>
        <v>1384.0399762888801</v>
      </c>
      <c r="R43" s="75">
        <f t="shared" si="25"/>
        <v>276.20100884271505</v>
      </c>
      <c r="S43" s="66">
        <f t="shared" si="25"/>
        <v>4463.6107448684052</v>
      </c>
      <c r="T43" s="66">
        <f t="shared" si="26"/>
        <v>3719.5268337111202</v>
      </c>
      <c r="U43" s="66">
        <f t="shared" si="26"/>
        <v>744.083911157285</v>
      </c>
      <c r="V43" s="66">
        <f t="shared" si="26"/>
        <v>1245.1807388486964</v>
      </c>
      <c r="W43" s="66">
        <f t="shared" si="26"/>
        <v>1038.0299822166601</v>
      </c>
      <c r="X43" s="66">
        <f t="shared" si="26"/>
        <v>207.15075663203629</v>
      </c>
      <c r="Y43" s="66">
        <f t="shared" si="26"/>
        <v>249.03614776973927</v>
      </c>
      <c r="Z43" s="66">
        <f t="shared" si="26"/>
        <v>207.605996443332</v>
      </c>
      <c r="AA43" s="66">
        <f t="shared" si="26"/>
        <v>41.430151326407255</v>
      </c>
      <c r="AB43" s="66">
        <f t="shared" si="26"/>
        <v>166.02409851315952</v>
      </c>
      <c r="AC43" s="66">
        <f t="shared" si="26"/>
        <v>138.40399762888802</v>
      </c>
      <c r="AD43" s="66">
        <f t="shared" si="26"/>
        <v>27.620100884271508</v>
      </c>
      <c r="AE43" s="68"/>
      <c r="AF43" s="68"/>
    </row>
    <row r="44" spans="1:32" s="61" customFormat="1" ht="17.25" thickBot="1">
      <c r="A44" s="390"/>
      <c r="B44" s="393"/>
      <c r="C44" s="69" t="s">
        <v>281</v>
      </c>
      <c r="D44" s="68">
        <f t="shared" si="27"/>
        <v>10248</v>
      </c>
      <c r="E44" s="68">
        <f t="shared" si="24"/>
        <v>8540</v>
      </c>
      <c r="F44" s="75">
        <f t="shared" si="24"/>
        <v>1708</v>
      </c>
      <c r="G44" s="68">
        <f t="shared" si="24"/>
        <v>4124.1482699999997</v>
      </c>
      <c r="H44" s="68">
        <f t="shared" si="25"/>
        <v>3436.4331899999997</v>
      </c>
      <c r="I44" s="75">
        <f t="shared" si="25"/>
        <v>687.71507999999994</v>
      </c>
      <c r="J44" s="68">
        <f t="shared" si="25"/>
        <v>850.92246999999998</v>
      </c>
      <c r="K44" s="68">
        <f t="shared" si="25"/>
        <v>709.10137999999995</v>
      </c>
      <c r="L44" s="75">
        <f t="shared" si="25"/>
        <v>141.82109</v>
      </c>
      <c r="M44" s="68">
        <v>1615.6974599999999</v>
      </c>
      <c r="N44" s="68">
        <v>1346.41455</v>
      </c>
      <c r="O44" s="75">
        <v>269.28290999999996</v>
      </c>
      <c r="P44" s="68">
        <f t="shared" si="25"/>
        <v>1660.2409851315952</v>
      </c>
      <c r="Q44" s="68">
        <f t="shared" si="25"/>
        <v>1384.0399762888801</v>
      </c>
      <c r="R44" s="75">
        <f t="shared" si="25"/>
        <v>276.20100884271505</v>
      </c>
      <c r="S44" s="66">
        <f t="shared" si="25"/>
        <v>4463.6107448684052</v>
      </c>
      <c r="T44" s="66">
        <f t="shared" si="26"/>
        <v>3719.5268337111202</v>
      </c>
      <c r="U44" s="66">
        <f t="shared" si="26"/>
        <v>744.083911157285</v>
      </c>
      <c r="V44" s="66">
        <f t="shared" si="26"/>
        <v>1245.1807388486964</v>
      </c>
      <c r="W44" s="66">
        <f t="shared" si="26"/>
        <v>1038.0299822166601</v>
      </c>
      <c r="X44" s="66">
        <f t="shared" si="26"/>
        <v>207.15075663203629</v>
      </c>
      <c r="Y44" s="66">
        <f t="shared" si="26"/>
        <v>249.03614776973927</v>
      </c>
      <c r="Z44" s="66">
        <f t="shared" si="26"/>
        <v>207.605996443332</v>
      </c>
      <c r="AA44" s="66">
        <f t="shared" si="26"/>
        <v>41.430151326407255</v>
      </c>
      <c r="AB44" s="66">
        <f t="shared" si="26"/>
        <v>166.02409851315952</v>
      </c>
      <c r="AC44" s="66">
        <f t="shared" si="26"/>
        <v>138.40399762888802</v>
      </c>
      <c r="AD44" s="66">
        <f t="shared" si="26"/>
        <v>27.620100884271508</v>
      </c>
      <c r="AE44" s="68"/>
      <c r="AF44" s="68"/>
    </row>
    <row r="45" spans="1:32" s="61" customFormat="1" ht="17.25" thickBot="1">
      <c r="A45" s="390"/>
      <c r="B45" s="393"/>
      <c r="C45" s="69" t="s">
        <v>282</v>
      </c>
      <c r="D45" s="66">
        <f t="shared" si="27"/>
        <v>10248</v>
      </c>
      <c r="E45" s="66">
        <f t="shared" si="24"/>
        <v>8540</v>
      </c>
      <c r="F45" s="74">
        <f t="shared" si="24"/>
        <v>1708</v>
      </c>
      <c r="G45" s="66">
        <f t="shared" si="24"/>
        <v>4124.1482699999997</v>
      </c>
      <c r="H45" s="66">
        <f t="shared" si="25"/>
        <v>3436.4331899999997</v>
      </c>
      <c r="I45" s="74">
        <f t="shared" si="25"/>
        <v>687.71507999999994</v>
      </c>
      <c r="J45" s="66">
        <f t="shared" si="25"/>
        <v>850.92246999999998</v>
      </c>
      <c r="K45" s="66">
        <f t="shared" si="25"/>
        <v>709.10137999999995</v>
      </c>
      <c r="L45" s="74">
        <f t="shared" si="25"/>
        <v>141.82109</v>
      </c>
      <c r="M45" s="66">
        <v>1615.6974599999999</v>
      </c>
      <c r="N45" s="66">
        <v>1346.41455</v>
      </c>
      <c r="O45" s="74">
        <v>269.28290999999996</v>
      </c>
      <c r="P45" s="66">
        <f t="shared" si="25"/>
        <v>1660.2409851315952</v>
      </c>
      <c r="Q45" s="66">
        <f t="shared" si="25"/>
        <v>1384.0399762888801</v>
      </c>
      <c r="R45" s="74">
        <f t="shared" si="25"/>
        <v>276.20100884271505</v>
      </c>
      <c r="S45" s="66">
        <f t="shared" si="25"/>
        <v>4463.6107448684052</v>
      </c>
      <c r="T45" s="66">
        <f t="shared" si="26"/>
        <v>3719.5268337111202</v>
      </c>
      <c r="U45" s="66">
        <f t="shared" si="26"/>
        <v>744.083911157285</v>
      </c>
      <c r="V45" s="66">
        <f t="shared" si="26"/>
        <v>1245.1807388486964</v>
      </c>
      <c r="W45" s="66">
        <f t="shared" si="26"/>
        <v>1038.0299822166601</v>
      </c>
      <c r="X45" s="66">
        <f t="shared" si="26"/>
        <v>207.15075663203629</v>
      </c>
      <c r="Y45" s="66">
        <f t="shared" si="26"/>
        <v>249.03614776973927</v>
      </c>
      <c r="Z45" s="66">
        <f t="shared" si="26"/>
        <v>207.605996443332</v>
      </c>
      <c r="AA45" s="66">
        <f t="shared" si="26"/>
        <v>41.430151326407255</v>
      </c>
      <c r="AB45" s="66">
        <f t="shared" si="26"/>
        <v>166.02409851315952</v>
      </c>
      <c r="AC45" s="66">
        <f t="shared" si="26"/>
        <v>138.40399762888802</v>
      </c>
      <c r="AD45" s="66">
        <f t="shared" si="26"/>
        <v>27.620100884271508</v>
      </c>
      <c r="AE45" s="66"/>
      <c r="AF45" s="66"/>
    </row>
    <row r="46" spans="1:32" s="61" customFormat="1" ht="17.25" thickBot="1">
      <c r="A46" s="390"/>
      <c r="B46" s="393"/>
      <c r="C46" s="69" t="s">
        <v>283</v>
      </c>
      <c r="D46" s="77">
        <f t="shared" si="27"/>
        <v>10248</v>
      </c>
      <c r="E46" s="77">
        <f t="shared" si="24"/>
        <v>8540</v>
      </c>
      <c r="F46" s="78">
        <f t="shared" si="24"/>
        <v>1708</v>
      </c>
      <c r="G46" s="77">
        <f t="shared" si="24"/>
        <v>4124.1482699999997</v>
      </c>
      <c r="H46" s="77">
        <f t="shared" si="25"/>
        <v>3436.4331899999997</v>
      </c>
      <c r="I46" s="78">
        <f t="shared" si="25"/>
        <v>687.71507999999994</v>
      </c>
      <c r="J46" s="77">
        <f t="shared" si="25"/>
        <v>850.92246999999998</v>
      </c>
      <c r="K46" s="77">
        <f t="shared" si="25"/>
        <v>709.10137999999995</v>
      </c>
      <c r="L46" s="78">
        <f t="shared" si="25"/>
        <v>141.82109</v>
      </c>
      <c r="M46" s="77">
        <v>1615.6974599999999</v>
      </c>
      <c r="N46" s="77">
        <v>1346.41455</v>
      </c>
      <c r="O46" s="78">
        <v>269.28290999999996</v>
      </c>
      <c r="P46" s="77">
        <f t="shared" si="25"/>
        <v>1660.2409851315952</v>
      </c>
      <c r="Q46" s="77">
        <f t="shared" si="25"/>
        <v>1384.0399762888801</v>
      </c>
      <c r="R46" s="78">
        <f t="shared" si="25"/>
        <v>276.20100884271505</v>
      </c>
      <c r="S46" s="66">
        <f t="shared" si="25"/>
        <v>4463.6107448684052</v>
      </c>
      <c r="T46" s="66">
        <f t="shared" si="26"/>
        <v>3719.5268337111202</v>
      </c>
      <c r="U46" s="66">
        <f t="shared" si="26"/>
        <v>744.083911157285</v>
      </c>
      <c r="V46" s="66">
        <f t="shared" si="26"/>
        <v>1245.1807388486964</v>
      </c>
      <c r="W46" s="66">
        <f t="shared" si="26"/>
        <v>1038.0299822166601</v>
      </c>
      <c r="X46" s="66">
        <f t="shared" si="26"/>
        <v>207.15075663203629</v>
      </c>
      <c r="Y46" s="66">
        <f t="shared" si="26"/>
        <v>249.03614776973927</v>
      </c>
      <c r="Z46" s="66">
        <f t="shared" si="26"/>
        <v>207.605996443332</v>
      </c>
      <c r="AA46" s="66">
        <f t="shared" si="26"/>
        <v>41.430151326407255</v>
      </c>
      <c r="AB46" s="66">
        <f t="shared" si="26"/>
        <v>166.02409851315952</v>
      </c>
      <c r="AC46" s="66">
        <f t="shared" si="26"/>
        <v>138.40399762888802</v>
      </c>
      <c r="AD46" s="66">
        <f t="shared" si="26"/>
        <v>27.620100884271508</v>
      </c>
      <c r="AE46" s="66"/>
      <c r="AF46" s="66"/>
    </row>
    <row r="47" spans="1:32" s="61" customFormat="1" ht="17.25" thickBot="1">
      <c r="A47" s="391"/>
      <c r="B47" s="394"/>
      <c r="C47" s="70" t="s">
        <v>271</v>
      </c>
      <c r="D47" s="71">
        <f>E47+F47</f>
        <v>10248</v>
      </c>
      <c r="E47" s="71">
        <f>H47+T47+W47+Z47+AC47</f>
        <v>8540</v>
      </c>
      <c r="F47" s="71">
        <f>I47+U47+X47+AA47+AD47</f>
        <v>1708</v>
      </c>
      <c r="G47" s="72">
        <f>H47+I47</f>
        <v>4124.1482699999997</v>
      </c>
      <c r="H47" s="72">
        <v>3436.4331899999997</v>
      </c>
      <c r="I47" s="71">
        <v>687.71507999999994</v>
      </c>
      <c r="J47" s="73">
        <f>K47+L47</f>
        <v>850.92246999999998</v>
      </c>
      <c r="K47" s="73">
        <v>709.10137999999995</v>
      </c>
      <c r="L47" s="73">
        <v>141.82109</v>
      </c>
      <c r="M47" s="73">
        <v>1615.6974599999999</v>
      </c>
      <c r="N47" s="73">
        <v>1346.41455</v>
      </c>
      <c r="O47" s="73">
        <v>269.28290999999996</v>
      </c>
      <c r="P47" s="72">
        <f>Q47+R47</f>
        <v>1660.2409851315952</v>
      </c>
      <c r="Q47" s="72">
        <f>E47-H47-T47</f>
        <v>1384.0399762888801</v>
      </c>
      <c r="R47" s="72">
        <f>F47-I47-U47</f>
        <v>276.20100884271505</v>
      </c>
      <c r="S47" s="72">
        <f>T47+U47</f>
        <v>4463.6107448684052</v>
      </c>
      <c r="T47" s="72">
        <v>3719.5268337111202</v>
      </c>
      <c r="U47" s="72">
        <v>744.083911157285</v>
      </c>
      <c r="V47" s="72">
        <f>W47+X47</f>
        <v>1245.1807388486964</v>
      </c>
      <c r="W47" s="72">
        <v>1038.0299822166601</v>
      </c>
      <c r="X47" s="72">
        <v>207.15075663203629</v>
      </c>
      <c r="Y47" s="72">
        <f>Z47+AA47</f>
        <v>249.03614776973927</v>
      </c>
      <c r="Z47" s="72">
        <v>207.605996443332</v>
      </c>
      <c r="AA47" s="72">
        <v>41.430151326407255</v>
      </c>
      <c r="AB47" s="72">
        <f>AC47+AD47</f>
        <v>166.02409851315952</v>
      </c>
      <c r="AC47" s="72">
        <v>138.40399762888802</v>
      </c>
      <c r="AD47" s="72">
        <v>27.620100884271508</v>
      </c>
      <c r="AE47" s="66"/>
      <c r="AF47" s="66"/>
    </row>
    <row r="48" spans="1:32" s="61" customFormat="1" ht="116.25" thickBot="1">
      <c r="A48" s="389"/>
      <c r="B48" s="392">
        <v>32002</v>
      </c>
      <c r="C48" s="158" t="s">
        <v>84</v>
      </c>
      <c r="D48" s="66">
        <f t="shared" ref="D48:S52" si="28">D49</f>
        <v>5482.1399999999985</v>
      </c>
      <c r="E48" s="66">
        <f t="shared" si="28"/>
        <v>4568.4499999999989</v>
      </c>
      <c r="F48" s="66">
        <f t="shared" si="28"/>
        <v>913.68999999999949</v>
      </c>
      <c r="G48" s="66">
        <f t="shared" si="28"/>
        <v>1323.2806400000002</v>
      </c>
      <c r="H48" s="66">
        <f t="shared" si="28"/>
        <v>1116.0173200000002</v>
      </c>
      <c r="I48" s="66">
        <f t="shared" si="28"/>
        <v>207.26331999999999</v>
      </c>
      <c r="J48" s="66">
        <f t="shared" si="28"/>
        <v>118.75327</v>
      </c>
      <c r="K48" s="66">
        <f t="shared" si="28"/>
        <v>106.66481</v>
      </c>
      <c r="L48" s="66">
        <f t="shared" si="28"/>
        <v>12.088460000000001</v>
      </c>
      <c r="M48" s="66">
        <v>1048.89796</v>
      </c>
      <c r="N48" s="66">
        <v>874.08159999999998</v>
      </c>
      <c r="O48" s="66">
        <v>174.81635999999997</v>
      </c>
      <c r="P48" s="66">
        <f t="shared" si="28"/>
        <v>1669.0236875615988</v>
      </c>
      <c r="Q48" s="66">
        <f t="shared" si="28"/>
        <v>1377.6526141602644</v>
      </c>
      <c r="R48" s="66">
        <f t="shared" si="28"/>
        <v>291.37107340133429</v>
      </c>
      <c r="S48" s="66">
        <f>S49</f>
        <v>2489.8356724383998</v>
      </c>
      <c r="T48" s="66">
        <f t="shared" ref="T48:AD52" si="29">T49</f>
        <v>2074.7800658397346</v>
      </c>
      <c r="U48" s="66">
        <f t="shared" si="29"/>
        <v>415.05560659866518</v>
      </c>
      <c r="V48" s="66">
        <f>V49</f>
        <v>1251.7677656711999</v>
      </c>
      <c r="W48" s="66">
        <f t="shared" si="29"/>
        <v>1033.239460620199</v>
      </c>
      <c r="X48" s="66">
        <f t="shared" si="29"/>
        <v>218.52830505100081</v>
      </c>
      <c r="Y48" s="66">
        <f>Y49</f>
        <v>250.35355313423997</v>
      </c>
      <c r="Z48" s="66">
        <f t="shared" si="29"/>
        <v>206.6478921240398</v>
      </c>
      <c r="AA48" s="66">
        <f t="shared" si="29"/>
        <v>43.70566101020016</v>
      </c>
      <c r="AB48" s="66">
        <f>AB49</f>
        <v>166.90236875615997</v>
      </c>
      <c r="AC48" s="66">
        <f t="shared" si="29"/>
        <v>137.76526141602653</v>
      </c>
      <c r="AD48" s="66">
        <f t="shared" si="29"/>
        <v>29.13710734013344</v>
      </c>
      <c r="AE48" s="66"/>
      <c r="AF48" s="66"/>
    </row>
    <row r="49" spans="1:32" s="61" customFormat="1" ht="17.25" thickBot="1">
      <c r="A49" s="390"/>
      <c r="B49" s="393"/>
      <c r="C49" s="69" t="s">
        <v>277</v>
      </c>
      <c r="D49" s="66">
        <f t="shared" si="28"/>
        <v>5482.1399999999985</v>
      </c>
      <c r="E49" s="66">
        <f t="shared" si="28"/>
        <v>4568.4499999999989</v>
      </c>
      <c r="F49" s="66">
        <f t="shared" si="28"/>
        <v>913.68999999999949</v>
      </c>
      <c r="G49" s="66">
        <f t="shared" si="28"/>
        <v>1323.2806400000002</v>
      </c>
      <c r="H49" s="66">
        <f t="shared" si="28"/>
        <v>1116.0173200000002</v>
      </c>
      <c r="I49" s="66">
        <f t="shared" si="28"/>
        <v>207.26331999999999</v>
      </c>
      <c r="J49" s="66">
        <f t="shared" si="28"/>
        <v>118.75327</v>
      </c>
      <c r="K49" s="66">
        <f t="shared" si="28"/>
        <v>106.66481</v>
      </c>
      <c r="L49" s="66">
        <f t="shared" si="28"/>
        <v>12.088460000000001</v>
      </c>
      <c r="M49" s="66">
        <v>1048.89796</v>
      </c>
      <c r="N49" s="66">
        <v>874.08159999999998</v>
      </c>
      <c r="O49" s="66">
        <v>174.81635999999997</v>
      </c>
      <c r="P49" s="66">
        <f t="shared" si="28"/>
        <v>1669.0236875615988</v>
      </c>
      <c r="Q49" s="66">
        <f t="shared" si="28"/>
        <v>1377.6526141602644</v>
      </c>
      <c r="R49" s="66">
        <f t="shared" si="28"/>
        <v>291.37107340133429</v>
      </c>
      <c r="S49" s="66">
        <f t="shared" si="28"/>
        <v>2489.8356724383998</v>
      </c>
      <c r="T49" s="66">
        <f t="shared" si="29"/>
        <v>2074.7800658397346</v>
      </c>
      <c r="U49" s="66">
        <f t="shared" si="29"/>
        <v>415.05560659866518</v>
      </c>
      <c r="V49" s="66">
        <f t="shared" si="29"/>
        <v>1251.7677656711999</v>
      </c>
      <c r="W49" s="66">
        <f t="shared" si="29"/>
        <v>1033.239460620199</v>
      </c>
      <c r="X49" s="66">
        <f t="shared" si="29"/>
        <v>218.52830505100081</v>
      </c>
      <c r="Y49" s="66">
        <f t="shared" si="29"/>
        <v>250.35355313423997</v>
      </c>
      <c r="Z49" s="66">
        <f t="shared" si="29"/>
        <v>206.6478921240398</v>
      </c>
      <c r="AA49" s="66">
        <f t="shared" si="29"/>
        <v>43.70566101020016</v>
      </c>
      <c r="AB49" s="66">
        <f t="shared" si="29"/>
        <v>166.90236875615997</v>
      </c>
      <c r="AC49" s="66">
        <f t="shared" si="29"/>
        <v>137.76526141602653</v>
      </c>
      <c r="AD49" s="66">
        <f t="shared" si="29"/>
        <v>29.13710734013344</v>
      </c>
      <c r="AE49" s="66"/>
      <c r="AF49" s="66"/>
    </row>
    <row r="50" spans="1:32" s="61" customFormat="1" ht="17.25" thickBot="1">
      <c r="A50" s="390"/>
      <c r="B50" s="393"/>
      <c r="C50" s="69" t="s">
        <v>281</v>
      </c>
      <c r="D50" s="66">
        <f t="shared" si="28"/>
        <v>5482.1399999999985</v>
      </c>
      <c r="E50" s="66">
        <f t="shared" si="28"/>
        <v>4568.4499999999989</v>
      </c>
      <c r="F50" s="66">
        <f t="shared" si="28"/>
        <v>913.68999999999949</v>
      </c>
      <c r="G50" s="66">
        <f t="shared" si="28"/>
        <v>1323.2806400000002</v>
      </c>
      <c r="H50" s="66">
        <f t="shared" si="28"/>
        <v>1116.0173200000002</v>
      </c>
      <c r="I50" s="66">
        <f t="shared" si="28"/>
        <v>207.26331999999999</v>
      </c>
      <c r="J50" s="66">
        <f t="shared" si="28"/>
        <v>118.75327</v>
      </c>
      <c r="K50" s="66">
        <f t="shared" si="28"/>
        <v>106.66481</v>
      </c>
      <c r="L50" s="66">
        <f t="shared" si="28"/>
        <v>12.088460000000001</v>
      </c>
      <c r="M50" s="66">
        <v>1048.89796</v>
      </c>
      <c r="N50" s="66">
        <v>874.08159999999998</v>
      </c>
      <c r="O50" s="66">
        <v>174.81635999999997</v>
      </c>
      <c r="P50" s="66">
        <f t="shared" si="28"/>
        <v>1669.0236875615988</v>
      </c>
      <c r="Q50" s="66">
        <f t="shared" si="28"/>
        <v>1377.6526141602644</v>
      </c>
      <c r="R50" s="66">
        <f t="shared" si="28"/>
        <v>291.37107340133429</v>
      </c>
      <c r="S50" s="66">
        <f t="shared" si="28"/>
        <v>2489.8356724383998</v>
      </c>
      <c r="T50" s="66">
        <f t="shared" si="29"/>
        <v>2074.7800658397346</v>
      </c>
      <c r="U50" s="66">
        <f t="shared" si="29"/>
        <v>415.05560659866518</v>
      </c>
      <c r="V50" s="66">
        <f t="shared" si="29"/>
        <v>1251.7677656711999</v>
      </c>
      <c r="W50" s="66">
        <f t="shared" si="29"/>
        <v>1033.239460620199</v>
      </c>
      <c r="X50" s="66">
        <f t="shared" si="29"/>
        <v>218.52830505100081</v>
      </c>
      <c r="Y50" s="66">
        <f t="shared" si="29"/>
        <v>250.35355313423997</v>
      </c>
      <c r="Z50" s="66">
        <f t="shared" si="29"/>
        <v>206.6478921240398</v>
      </c>
      <c r="AA50" s="66">
        <f t="shared" si="29"/>
        <v>43.70566101020016</v>
      </c>
      <c r="AB50" s="66">
        <f t="shared" si="29"/>
        <v>166.90236875615997</v>
      </c>
      <c r="AC50" s="66">
        <f t="shared" si="29"/>
        <v>137.76526141602653</v>
      </c>
      <c r="AD50" s="66">
        <f t="shared" si="29"/>
        <v>29.13710734013344</v>
      </c>
      <c r="AE50" s="66"/>
      <c r="AF50" s="66"/>
    </row>
    <row r="51" spans="1:32" s="61" customFormat="1" ht="17.25" thickBot="1">
      <c r="A51" s="390"/>
      <c r="B51" s="393"/>
      <c r="C51" s="69" t="s">
        <v>282</v>
      </c>
      <c r="D51" s="66">
        <f t="shared" si="28"/>
        <v>5482.1399999999985</v>
      </c>
      <c r="E51" s="66">
        <f t="shared" si="28"/>
        <v>4568.4499999999989</v>
      </c>
      <c r="F51" s="66">
        <f t="shared" si="28"/>
        <v>913.68999999999949</v>
      </c>
      <c r="G51" s="66">
        <f t="shared" si="28"/>
        <v>1323.2806400000002</v>
      </c>
      <c r="H51" s="66">
        <f t="shared" si="28"/>
        <v>1116.0173200000002</v>
      </c>
      <c r="I51" s="66">
        <f t="shared" si="28"/>
        <v>207.26331999999999</v>
      </c>
      <c r="J51" s="66">
        <f t="shared" si="28"/>
        <v>118.75327</v>
      </c>
      <c r="K51" s="66">
        <f t="shared" si="28"/>
        <v>106.66481</v>
      </c>
      <c r="L51" s="66">
        <f t="shared" si="28"/>
        <v>12.088460000000001</v>
      </c>
      <c r="M51" s="66">
        <v>1048.89796</v>
      </c>
      <c r="N51" s="66">
        <v>874.08159999999998</v>
      </c>
      <c r="O51" s="66">
        <v>174.81635999999997</v>
      </c>
      <c r="P51" s="66">
        <f t="shared" si="28"/>
        <v>1669.0236875615988</v>
      </c>
      <c r="Q51" s="66">
        <f t="shared" si="28"/>
        <v>1377.6526141602644</v>
      </c>
      <c r="R51" s="66">
        <f t="shared" si="28"/>
        <v>291.37107340133429</v>
      </c>
      <c r="S51" s="66">
        <f t="shared" si="28"/>
        <v>2489.8356724383998</v>
      </c>
      <c r="T51" s="66">
        <f t="shared" si="29"/>
        <v>2074.7800658397346</v>
      </c>
      <c r="U51" s="66">
        <f t="shared" si="29"/>
        <v>415.05560659866518</v>
      </c>
      <c r="V51" s="66">
        <f t="shared" si="29"/>
        <v>1251.7677656711999</v>
      </c>
      <c r="W51" s="66">
        <f t="shared" si="29"/>
        <v>1033.239460620199</v>
      </c>
      <c r="X51" s="66">
        <f t="shared" si="29"/>
        <v>218.52830505100081</v>
      </c>
      <c r="Y51" s="66">
        <f t="shared" si="29"/>
        <v>250.35355313423997</v>
      </c>
      <c r="Z51" s="66">
        <f t="shared" si="29"/>
        <v>206.6478921240398</v>
      </c>
      <c r="AA51" s="66">
        <f t="shared" si="29"/>
        <v>43.70566101020016</v>
      </c>
      <c r="AB51" s="66">
        <f t="shared" si="29"/>
        <v>166.90236875615997</v>
      </c>
      <c r="AC51" s="66">
        <f t="shared" si="29"/>
        <v>137.76526141602653</v>
      </c>
      <c r="AD51" s="66">
        <f t="shared" si="29"/>
        <v>29.13710734013344</v>
      </c>
      <c r="AE51" s="66"/>
      <c r="AF51" s="66"/>
    </row>
    <row r="52" spans="1:32" s="61" customFormat="1" ht="17.25" thickBot="1">
      <c r="A52" s="390"/>
      <c r="B52" s="393"/>
      <c r="C52" s="69" t="s">
        <v>284</v>
      </c>
      <c r="D52" s="66">
        <f t="shared" si="28"/>
        <v>5482.1399999999985</v>
      </c>
      <c r="E52" s="66">
        <f t="shared" si="28"/>
        <v>4568.4499999999989</v>
      </c>
      <c r="F52" s="66">
        <f t="shared" si="28"/>
        <v>913.68999999999949</v>
      </c>
      <c r="G52" s="66">
        <f t="shared" si="28"/>
        <v>1323.2806400000002</v>
      </c>
      <c r="H52" s="66">
        <f t="shared" si="28"/>
        <v>1116.0173200000002</v>
      </c>
      <c r="I52" s="66">
        <f t="shared" si="28"/>
        <v>207.26331999999999</v>
      </c>
      <c r="J52" s="66">
        <f t="shared" si="28"/>
        <v>118.75327</v>
      </c>
      <c r="K52" s="66">
        <f t="shared" si="28"/>
        <v>106.66481</v>
      </c>
      <c r="L52" s="66">
        <f t="shared" si="28"/>
        <v>12.088460000000001</v>
      </c>
      <c r="M52" s="66">
        <v>1048.89796</v>
      </c>
      <c r="N52" s="66">
        <v>874.08159999999998</v>
      </c>
      <c r="O52" s="66">
        <v>174.81635999999997</v>
      </c>
      <c r="P52" s="66">
        <f t="shared" si="28"/>
        <v>1669.0236875615988</v>
      </c>
      <c r="Q52" s="66">
        <f t="shared" si="28"/>
        <v>1377.6526141602644</v>
      </c>
      <c r="R52" s="66">
        <f t="shared" si="28"/>
        <v>291.37107340133429</v>
      </c>
      <c r="S52" s="66">
        <f t="shared" si="28"/>
        <v>2489.8356724383998</v>
      </c>
      <c r="T52" s="66">
        <f t="shared" si="29"/>
        <v>2074.7800658397346</v>
      </c>
      <c r="U52" s="66">
        <f t="shared" si="29"/>
        <v>415.05560659866518</v>
      </c>
      <c r="V52" s="66">
        <f t="shared" si="29"/>
        <v>1251.7677656711999</v>
      </c>
      <c r="W52" s="66">
        <f t="shared" si="29"/>
        <v>1033.239460620199</v>
      </c>
      <c r="X52" s="66">
        <f t="shared" si="29"/>
        <v>218.52830505100081</v>
      </c>
      <c r="Y52" s="66">
        <f t="shared" si="29"/>
        <v>250.35355313423997</v>
      </c>
      <c r="Z52" s="66">
        <f t="shared" si="29"/>
        <v>206.6478921240398</v>
      </c>
      <c r="AA52" s="66">
        <f t="shared" si="29"/>
        <v>43.70566101020016</v>
      </c>
      <c r="AB52" s="66">
        <f t="shared" si="29"/>
        <v>166.90236875615997</v>
      </c>
      <c r="AC52" s="66">
        <f t="shared" si="29"/>
        <v>137.76526141602653</v>
      </c>
      <c r="AD52" s="66">
        <f t="shared" si="29"/>
        <v>29.13710734013344</v>
      </c>
      <c r="AE52" s="66"/>
      <c r="AF52" s="66"/>
    </row>
    <row r="53" spans="1:32" s="61" customFormat="1" ht="17.25" thickBot="1">
      <c r="A53" s="391"/>
      <c r="B53" s="394"/>
      <c r="C53" s="70" t="s">
        <v>285</v>
      </c>
      <c r="D53" s="71">
        <f>E53+F53</f>
        <v>5482.1399999999985</v>
      </c>
      <c r="E53" s="71">
        <f>H53+T53+W53+Z53+AC53</f>
        <v>4568.4499999999989</v>
      </c>
      <c r="F53" s="71">
        <f>I53+U53+X53+AA53+AD53</f>
        <v>913.68999999999949</v>
      </c>
      <c r="G53" s="72">
        <f>H53+I53</f>
        <v>1323.2806400000002</v>
      </c>
      <c r="H53" s="71">
        <v>1116.0173200000002</v>
      </c>
      <c r="I53" s="71">
        <v>207.26331999999999</v>
      </c>
      <c r="J53" s="73">
        <f>K53+L53</f>
        <v>118.75327</v>
      </c>
      <c r="K53" s="73">
        <v>106.66481</v>
      </c>
      <c r="L53" s="73">
        <v>12.088460000000001</v>
      </c>
      <c r="M53" s="73">
        <v>1048.89796</v>
      </c>
      <c r="N53" s="73">
        <v>874.08159999999998</v>
      </c>
      <c r="O53" s="73">
        <v>174.81635999999997</v>
      </c>
      <c r="P53" s="72">
        <f>Q53+R53</f>
        <v>1669.0236875615988</v>
      </c>
      <c r="Q53" s="72">
        <f>E53-H53-T53</f>
        <v>1377.6526141602644</v>
      </c>
      <c r="R53" s="72">
        <f>F53-I53-U53</f>
        <v>291.37107340133429</v>
      </c>
      <c r="S53" s="72">
        <f>T53+U53</f>
        <v>2489.8356724383998</v>
      </c>
      <c r="T53" s="72">
        <v>2074.7800658397346</v>
      </c>
      <c r="U53" s="72">
        <v>415.05560659866518</v>
      </c>
      <c r="V53" s="72">
        <f>W53+X53</f>
        <v>1251.7677656711999</v>
      </c>
      <c r="W53" s="72">
        <v>1033.239460620199</v>
      </c>
      <c r="X53" s="72">
        <v>218.52830505100081</v>
      </c>
      <c r="Y53" s="72">
        <f>Z53+AA53</f>
        <v>250.35355313423997</v>
      </c>
      <c r="Z53" s="72">
        <v>206.6478921240398</v>
      </c>
      <c r="AA53" s="72">
        <v>43.70566101020016</v>
      </c>
      <c r="AB53" s="72">
        <f>AC53+AD53</f>
        <v>166.90236875615997</v>
      </c>
      <c r="AC53" s="72">
        <v>137.76526141602653</v>
      </c>
      <c r="AD53" s="72">
        <v>29.13710734013344</v>
      </c>
      <c r="AE53" s="66"/>
      <c r="AF53" s="66"/>
    </row>
    <row r="54" spans="1:32" s="61" customFormat="1" ht="16.5"/>
    <row r="55" spans="1:32" s="61" customFormat="1" ht="16.5">
      <c r="W55" s="160" t="s">
        <v>311</v>
      </c>
      <c r="X55" s="161" t="s">
        <v>312</v>
      </c>
      <c r="Y55" s="61">
        <v>476.46</v>
      </c>
    </row>
    <row r="56" spans="1:32" s="61" customFormat="1" ht="16.5"/>
    <row r="57" spans="1:32" s="61" customFormat="1" ht="19.5">
      <c r="C57" s="81" t="s">
        <v>286</v>
      </c>
    </row>
    <row r="94" spans="5:5">
      <c r="E94" s="35"/>
    </row>
    <row r="95" spans="5:5">
      <c r="E95" s="35"/>
    </row>
    <row r="96" spans="5:5">
      <c r="E96" s="35"/>
    </row>
    <row r="98" spans="5:11">
      <c r="E98" s="35"/>
    </row>
    <row r="101" spans="5:11">
      <c r="H101">
        <v>0</v>
      </c>
      <c r="I101">
        <v>0</v>
      </c>
      <c r="J101">
        <v>0</v>
      </c>
      <c r="K101">
        <v>0</v>
      </c>
    </row>
    <row r="102" spans="5:11">
      <c r="H102">
        <v>0</v>
      </c>
      <c r="I102">
        <v>0</v>
      </c>
      <c r="J102">
        <v>0</v>
      </c>
      <c r="K102">
        <v>0</v>
      </c>
    </row>
  </sheetData>
  <mergeCells count="98">
    <mergeCell ref="A48:A53"/>
    <mergeCell ref="B48:B53"/>
    <mergeCell ref="A37:B37"/>
    <mergeCell ref="A38:A41"/>
    <mergeCell ref="B38:B41"/>
    <mergeCell ref="A42:A47"/>
    <mergeCell ref="B42:B47"/>
    <mergeCell ref="J32:L33"/>
    <mergeCell ref="M32:O33"/>
    <mergeCell ref="P32:R33"/>
    <mergeCell ref="S32:U33"/>
    <mergeCell ref="V32:AD32"/>
    <mergeCell ref="A36:C36"/>
    <mergeCell ref="A32:B35"/>
    <mergeCell ref="C32:C35"/>
    <mergeCell ref="D32:F33"/>
    <mergeCell ref="G32:I33"/>
    <mergeCell ref="AF32:AF35"/>
    <mergeCell ref="V33:X33"/>
    <mergeCell ref="Y33:AA33"/>
    <mergeCell ref="AB33:AD33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AE32:AE35"/>
    <mergeCell ref="P34:P35"/>
    <mergeCell ref="Q34:Q35"/>
    <mergeCell ref="R34:R35"/>
    <mergeCell ref="S34:S35"/>
    <mergeCell ref="T34:T35"/>
    <mergeCell ref="U34:U35"/>
    <mergeCell ref="V34:V35"/>
    <mergeCell ref="W34:W35"/>
    <mergeCell ref="X34:X35"/>
    <mergeCell ref="Y34:Y35"/>
    <mergeCell ref="Z34:Z35"/>
    <mergeCell ref="AA34:AA35"/>
    <mergeCell ref="AB34:AB35"/>
    <mergeCell ref="AC34:AC35"/>
    <mergeCell ref="AD34:AD35"/>
    <mergeCell ref="H8:H9"/>
    <mergeCell ref="I8:I9"/>
    <mergeCell ref="J8:J9"/>
    <mergeCell ref="K8:K9"/>
    <mergeCell ref="L8:L9"/>
    <mergeCell ref="P6:R7"/>
    <mergeCell ref="S6:U7"/>
    <mergeCell ref="T8:T9"/>
    <mergeCell ref="U8:U9"/>
    <mergeCell ref="N8:N9"/>
    <mergeCell ref="O8:O9"/>
    <mergeCell ref="P8:P9"/>
    <mergeCell ref="Q8:Q9"/>
    <mergeCell ref="R8:R9"/>
    <mergeCell ref="S8:S9"/>
    <mergeCell ref="AE6:AE9"/>
    <mergeCell ref="AF6:AF9"/>
    <mergeCell ref="V7:X7"/>
    <mergeCell ref="Y7:AA7"/>
    <mergeCell ref="AB7:AD7"/>
    <mergeCell ref="AB8:AB9"/>
    <mergeCell ref="AC8:AC9"/>
    <mergeCell ref="AD8:AD9"/>
    <mergeCell ref="V8:V9"/>
    <mergeCell ref="W8:W9"/>
    <mergeCell ref="X8:X9"/>
    <mergeCell ref="A10:C10"/>
    <mergeCell ref="Y8:Y9"/>
    <mergeCell ref="Z8:Z9"/>
    <mergeCell ref="AA8:AA9"/>
    <mergeCell ref="M8:M9"/>
    <mergeCell ref="A6:B9"/>
    <mergeCell ref="C6:C9"/>
    <mergeCell ref="D6:F7"/>
    <mergeCell ref="G6:I7"/>
    <mergeCell ref="J6:L7"/>
    <mergeCell ref="M6:O7"/>
    <mergeCell ref="D8:D9"/>
    <mergeCell ref="V6:AD6"/>
    <mergeCell ref="E8:E9"/>
    <mergeCell ref="F8:F9"/>
    <mergeCell ref="G8:G9"/>
    <mergeCell ref="A22:A27"/>
    <mergeCell ref="B22:B27"/>
    <mergeCell ref="A11:B11"/>
    <mergeCell ref="A12:A15"/>
    <mergeCell ref="B12:B15"/>
    <mergeCell ref="A16:A21"/>
    <mergeCell ref="B16:B21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2:O212"/>
  <sheetViews>
    <sheetView topLeftCell="D1" zoomScale="73" zoomScaleNormal="73" workbookViewId="0">
      <selection activeCell="M80" sqref="M80"/>
    </sheetView>
  </sheetViews>
  <sheetFormatPr defaultColWidth="20.140625" defaultRowHeight="17.25"/>
  <cols>
    <col min="1" max="1" width="10.7109375" style="275" customWidth="1"/>
    <col min="2" max="2" width="19.42578125" style="275" customWidth="1"/>
    <col min="3" max="3" width="56.42578125" style="276" customWidth="1"/>
    <col min="4" max="4" width="20.140625" style="275"/>
    <col min="5" max="6" width="20.140625" style="276"/>
    <col min="7" max="7" width="13.5703125" style="276" customWidth="1"/>
    <col min="8" max="8" width="9.140625" style="276" customWidth="1"/>
    <col min="9" max="9" width="9.85546875" style="276" customWidth="1"/>
    <col min="10" max="10" width="20.140625" style="276" customWidth="1"/>
    <col min="11" max="11" width="16.5703125" style="276" customWidth="1"/>
    <col min="12" max="12" width="18.42578125" style="276" customWidth="1"/>
    <col min="13" max="16384" width="20.140625" style="276"/>
  </cols>
  <sheetData>
    <row r="2" spans="1:15">
      <c r="A2" s="33" t="s">
        <v>204</v>
      </c>
    </row>
    <row r="3" spans="1:15">
      <c r="B3" s="277" t="s">
        <v>224</v>
      </c>
      <c r="D3" s="338"/>
      <c r="E3" s="338"/>
      <c r="F3" s="338"/>
    </row>
    <row r="4" spans="1:15">
      <c r="O4" s="278" t="s">
        <v>205</v>
      </c>
    </row>
    <row r="6" spans="1:15" s="279" customFormat="1">
      <c r="A6" s="446" t="s">
        <v>121</v>
      </c>
      <c r="B6" s="446"/>
      <c r="C6" s="446" t="s">
        <v>225</v>
      </c>
      <c r="D6" s="454" t="s">
        <v>308</v>
      </c>
      <c r="E6" s="454"/>
      <c r="F6" s="454"/>
      <c r="G6" s="454" t="s">
        <v>307</v>
      </c>
      <c r="H6" s="454"/>
      <c r="I6" s="454"/>
      <c r="J6" s="446" t="s">
        <v>226</v>
      </c>
      <c r="K6" s="446"/>
      <c r="L6" s="446"/>
      <c r="M6" s="447" t="s">
        <v>306</v>
      </c>
      <c r="N6" s="448"/>
      <c r="O6" s="449"/>
    </row>
    <row r="7" spans="1:15" s="279" customFormat="1">
      <c r="A7" s="446"/>
      <c r="B7" s="446"/>
      <c r="C7" s="446"/>
      <c r="D7" s="454"/>
      <c r="E7" s="454"/>
      <c r="F7" s="454"/>
      <c r="G7" s="454"/>
      <c r="H7" s="454"/>
      <c r="I7" s="454"/>
      <c r="J7" s="446" t="s">
        <v>227</v>
      </c>
      <c r="K7" s="446"/>
      <c r="L7" s="446"/>
      <c r="M7" s="450"/>
      <c r="N7" s="451"/>
      <c r="O7" s="452"/>
    </row>
    <row r="8" spans="1:15" s="279" customFormat="1">
      <c r="A8" s="280" t="s">
        <v>206</v>
      </c>
      <c r="B8" s="280" t="s">
        <v>207</v>
      </c>
      <c r="C8" s="281" t="s">
        <v>225</v>
      </c>
      <c r="D8" s="280" t="s">
        <v>218</v>
      </c>
      <c r="E8" s="280" t="s">
        <v>219</v>
      </c>
      <c r="F8" s="280" t="s">
        <v>220</v>
      </c>
      <c r="G8" s="280" t="s">
        <v>218</v>
      </c>
      <c r="H8" s="280" t="s">
        <v>219</v>
      </c>
      <c r="I8" s="280" t="s">
        <v>220</v>
      </c>
      <c r="J8" s="280" t="s">
        <v>218</v>
      </c>
      <c r="K8" s="280" t="s">
        <v>219</v>
      </c>
      <c r="L8" s="280" t="s">
        <v>220</v>
      </c>
      <c r="M8" s="280" t="s">
        <v>218</v>
      </c>
      <c r="N8" s="280" t="s">
        <v>219</v>
      </c>
      <c r="O8" s="280" t="s">
        <v>220</v>
      </c>
    </row>
    <row r="9" spans="1:15" s="279" customFormat="1">
      <c r="A9" s="280"/>
      <c r="B9" s="280"/>
      <c r="C9" s="281" t="s">
        <v>162</v>
      </c>
      <c r="D9" s="282">
        <f>D10+D159+D187</f>
        <v>569515714.51776838</v>
      </c>
      <c r="E9" s="282">
        <f t="shared" ref="E9:O9" si="0">E10+E159</f>
        <v>618513804.58862579</v>
      </c>
      <c r="F9" s="282">
        <f t="shared" si="0"/>
        <v>666536547.57813609</v>
      </c>
      <c r="G9" s="282">
        <f t="shared" si="0"/>
        <v>0</v>
      </c>
      <c r="H9" s="282">
        <f t="shared" si="0"/>
        <v>0</v>
      </c>
      <c r="I9" s="282">
        <f t="shared" si="0"/>
        <v>0</v>
      </c>
      <c r="J9" s="282">
        <f t="shared" si="0"/>
        <v>2274587.6</v>
      </c>
      <c r="K9" s="282">
        <f t="shared" si="0"/>
        <v>2312375.2000000002</v>
      </c>
      <c r="L9" s="282">
        <f t="shared" si="0"/>
        <v>2312375.2000000002</v>
      </c>
      <c r="M9" s="282">
        <f t="shared" si="0"/>
        <v>571790302.11776841</v>
      </c>
      <c r="N9" s="282">
        <f t="shared" si="0"/>
        <v>620826179.78862584</v>
      </c>
      <c r="O9" s="282">
        <f t="shared" si="0"/>
        <v>668848922.77813613</v>
      </c>
    </row>
    <row r="10" spans="1:15">
      <c r="A10" s="453" t="s">
        <v>228</v>
      </c>
      <c r="B10" s="453"/>
      <c r="C10" s="453"/>
      <c r="D10" s="282">
        <f t="shared" ref="D10:O10" si="1">D11+D16+D23+D25+D37+D42+D47+D67+D72+D82+D91+D116+D119+D132+D136+D145</f>
        <v>565460562.11776841</v>
      </c>
      <c r="E10" s="282">
        <f t="shared" si="1"/>
        <v>614124093.68862581</v>
      </c>
      <c r="F10" s="282">
        <f t="shared" si="1"/>
        <v>661854956.67813611</v>
      </c>
      <c r="G10" s="282">
        <f t="shared" si="1"/>
        <v>0</v>
      </c>
      <c r="H10" s="282">
        <f t="shared" si="1"/>
        <v>0</v>
      </c>
      <c r="I10" s="282">
        <f t="shared" si="1"/>
        <v>0</v>
      </c>
      <c r="J10" s="282">
        <f t="shared" si="1"/>
        <v>0</v>
      </c>
      <c r="K10" s="282">
        <f t="shared" si="1"/>
        <v>0</v>
      </c>
      <c r="L10" s="282">
        <f t="shared" si="1"/>
        <v>0</v>
      </c>
      <c r="M10" s="282">
        <f t="shared" si="1"/>
        <v>565460562.11776841</v>
      </c>
      <c r="N10" s="282">
        <f t="shared" si="1"/>
        <v>614124093.68862581</v>
      </c>
      <c r="O10" s="282">
        <f t="shared" si="1"/>
        <v>661854956.67813611</v>
      </c>
    </row>
    <row r="11" spans="1:15">
      <c r="A11" s="283">
        <f>'2021-2022 mjcc'!D8</f>
        <v>1005</v>
      </c>
      <c r="B11" s="283"/>
      <c r="C11" s="284" t="str">
        <f>'2021-2022 mjcc'!F8</f>
        <v xml:space="preserve"> Պարգևավճարներ և պատվովճարներ </v>
      </c>
      <c r="D11" s="285">
        <f t="shared" ref="D11:O11" si="2">SUM(D12:D15)</f>
        <v>14245018</v>
      </c>
      <c r="E11" s="285">
        <f t="shared" si="2"/>
        <v>14131018</v>
      </c>
      <c r="F11" s="285">
        <f t="shared" si="2"/>
        <v>14083018</v>
      </c>
      <c r="G11" s="285">
        <f t="shared" si="2"/>
        <v>0</v>
      </c>
      <c r="H11" s="285">
        <f t="shared" si="2"/>
        <v>0</v>
      </c>
      <c r="I11" s="285">
        <f t="shared" si="2"/>
        <v>0</v>
      </c>
      <c r="J11" s="285">
        <f t="shared" si="2"/>
        <v>0</v>
      </c>
      <c r="K11" s="285">
        <f t="shared" si="2"/>
        <v>0</v>
      </c>
      <c r="L11" s="285">
        <f t="shared" si="2"/>
        <v>0</v>
      </c>
      <c r="M11" s="285">
        <f t="shared" si="2"/>
        <v>14245018</v>
      </c>
      <c r="N11" s="285">
        <f t="shared" si="2"/>
        <v>14131018</v>
      </c>
      <c r="O11" s="285">
        <f t="shared" si="2"/>
        <v>14083018</v>
      </c>
    </row>
    <row r="12" spans="1:15" ht="86.25">
      <c r="A12" s="286"/>
      <c r="B12" s="286" t="str">
        <f>'2021-2022 mjcc'!E9</f>
        <v xml:space="preserve"> 11001</v>
      </c>
      <c r="C12" s="287" t="str">
        <f>'2021-2022 mjcc'!F9</f>
        <v xml:space="preserve"> Զոհված՛ հետմահու «Հայաստանի ազգային հերոս»  ՀՀ բարձրագույն կոչում ստացած կամ «Մարտական խաչ» շքանշանով պարգևատրված անձի ընտանիքին պարգևավճարի տրամադրման ապահովում</v>
      </c>
      <c r="D12" s="288">
        <f>'2021-2022 mjcc'!K9</f>
        <v>610</v>
      </c>
      <c r="E12" s="288">
        <f>'2021-2022 mjcc'!L9</f>
        <v>610</v>
      </c>
      <c r="F12" s="288">
        <f>'2021-2022 mjcc'!M9</f>
        <v>610</v>
      </c>
      <c r="G12" s="289"/>
      <c r="H12" s="289"/>
      <c r="I12" s="289"/>
      <c r="J12" s="289"/>
      <c r="K12" s="289"/>
      <c r="L12" s="289"/>
      <c r="M12" s="290">
        <f>D12-G12+J12</f>
        <v>610</v>
      </c>
      <c r="N12" s="290">
        <f t="shared" ref="N12:O12" si="3">E12-H12+K12</f>
        <v>610</v>
      </c>
      <c r="O12" s="290">
        <f t="shared" si="3"/>
        <v>610</v>
      </c>
    </row>
    <row r="13" spans="1:15" ht="103.5">
      <c r="A13" s="286"/>
      <c r="B13" s="286" t="str">
        <f>'2021-2022 mjcc'!E10</f>
        <v xml:space="preserve"> 12001</v>
      </c>
      <c r="C13" s="287" t="str">
        <f>'2021-2022 mjcc'!F10</f>
        <v xml:space="preserve"> Զինծառայողներին,  ՀՄՊ մասնակիցներին, այլ պետություններում մարտական գործողությունների մասնակիցներին, զոհված (մահացած) զինծառայողի ընտանիքի անդամներին, ընտանիքներին տրվող պարգևավճարներ</v>
      </c>
      <c r="D13" s="288">
        <f>'2021-2022 mjcc'!K10</f>
        <v>13879008</v>
      </c>
      <c r="E13" s="288">
        <f>'2021-2022 mjcc'!L10</f>
        <v>13879008</v>
      </c>
      <c r="F13" s="288">
        <f>'2021-2022 mjcc'!M10</f>
        <v>13879008</v>
      </c>
      <c r="G13" s="289"/>
      <c r="H13" s="289"/>
      <c r="I13" s="289"/>
      <c r="J13" s="289"/>
      <c r="K13" s="289"/>
      <c r="L13" s="289"/>
      <c r="M13" s="290">
        <f t="shared" ref="M13:M15" si="4">D13-G13+J13</f>
        <v>13879008</v>
      </c>
      <c r="N13" s="290">
        <f t="shared" ref="N13:N15" si="5">E13-H13+K13</f>
        <v>13879008</v>
      </c>
      <c r="O13" s="290">
        <f t="shared" ref="O13:O15" si="6">F13-I13+L13</f>
        <v>13879008</v>
      </c>
    </row>
    <row r="14" spans="1:15">
      <c r="A14" s="286"/>
      <c r="B14" s="286" t="str">
        <f>'2021-2022 mjcc'!E11</f>
        <v xml:space="preserve"> 12002</v>
      </c>
      <c r="C14" s="287" t="str">
        <f>'2021-2022 mjcc'!F11</f>
        <v xml:space="preserve"> Վետերանների պատվովճարներ</v>
      </c>
      <c r="D14" s="288">
        <f>'2021-2022 mjcc'!K11</f>
        <v>199200</v>
      </c>
      <c r="E14" s="288">
        <f>'2021-2022 mjcc'!L11</f>
        <v>85200</v>
      </c>
      <c r="F14" s="288">
        <f>'2021-2022 mjcc'!M11</f>
        <v>37200</v>
      </c>
      <c r="G14" s="289"/>
      <c r="H14" s="289"/>
      <c r="I14" s="289"/>
      <c r="J14" s="289"/>
      <c r="K14" s="289"/>
      <c r="L14" s="289"/>
      <c r="M14" s="290">
        <f t="shared" si="4"/>
        <v>199200</v>
      </c>
      <c r="N14" s="290">
        <f t="shared" si="5"/>
        <v>85200</v>
      </c>
      <c r="O14" s="290">
        <f t="shared" si="6"/>
        <v>37200</v>
      </c>
    </row>
    <row r="15" spans="1:15" ht="69">
      <c r="A15" s="286"/>
      <c r="B15" s="286" t="str">
        <f>'2021-2022 mjcc'!E12</f>
        <v xml:space="preserve"> 12003</v>
      </c>
      <c r="C15" s="287" t="str">
        <f>'2021-2022 mjcc'!F12</f>
        <v xml:space="preserve"> Զոհված՛ հետմահու «Հայաստանի ազգային հերոս» ՀՀ բարձրագույն կոչում ստացած կամ «Մարտական խաչ» շքանշանով պարգևատրված անձի ընտանիքին տրվող պարգևավճար</v>
      </c>
      <c r="D15" s="288">
        <f>'2021-2022 mjcc'!K12</f>
        <v>166200</v>
      </c>
      <c r="E15" s="288">
        <f>'2021-2022 mjcc'!L12</f>
        <v>166200</v>
      </c>
      <c r="F15" s="288">
        <f>'2021-2022 mjcc'!M12</f>
        <v>166200</v>
      </c>
      <c r="G15" s="289"/>
      <c r="H15" s="289"/>
      <c r="I15" s="289"/>
      <c r="J15" s="289"/>
      <c r="K15" s="289"/>
      <c r="L15" s="289"/>
      <c r="M15" s="290">
        <f t="shared" si="4"/>
        <v>166200</v>
      </c>
      <c r="N15" s="290">
        <f t="shared" si="5"/>
        <v>166200</v>
      </c>
      <c r="O15" s="290">
        <f t="shared" si="6"/>
        <v>166200</v>
      </c>
    </row>
    <row r="16" spans="1:15">
      <c r="A16" s="283">
        <f>'2021-2022 mjcc'!D13</f>
        <v>1011</v>
      </c>
      <c r="B16" s="283"/>
      <c r="C16" s="284" t="str">
        <f>'2021-2022 mjcc'!F13</f>
        <v xml:space="preserve"> Անապահով սոցիալական խմբերին աջակցություն </v>
      </c>
      <c r="D16" s="285">
        <f>SUM(D17:D22)</f>
        <v>37634894.659999996</v>
      </c>
      <c r="E16" s="285">
        <f t="shared" ref="E16:O16" si="7">SUM(E17:E22)</f>
        <v>37634894.659999996</v>
      </c>
      <c r="F16" s="285">
        <f t="shared" si="7"/>
        <v>37634894.659999996</v>
      </c>
      <c r="G16" s="285">
        <f t="shared" si="7"/>
        <v>0</v>
      </c>
      <c r="H16" s="285">
        <f t="shared" si="7"/>
        <v>0</v>
      </c>
      <c r="I16" s="285">
        <f t="shared" si="7"/>
        <v>0</v>
      </c>
      <c r="J16" s="285">
        <f t="shared" si="7"/>
        <v>0</v>
      </c>
      <c r="K16" s="285">
        <f t="shared" si="7"/>
        <v>0</v>
      </c>
      <c r="L16" s="285">
        <f t="shared" si="7"/>
        <v>0</v>
      </c>
      <c r="M16" s="285">
        <f t="shared" si="7"/>
        <v>37634894.659999996</v>
      </c>
      <c r="N16" s="285">
        <f t="shared" si="7"/>
        <v>37634894.659999996</v>
      </c>
      <c r="O16" s="285">
        <f t="shared" si="7"/>
        <v>37634894.659999996</v>
      </c>
    </row>
    <row r="17" spans="1:15" ht="34.5">
      <c r="A17" s="291"/>
      <c r="B17" s="291" t="str">
        <f>'2021-2022 mjcc'!E14</f>
        <v xml:space="preserve"> 11001</v>
      </c>
      <c r="C17" s="292" t="str">
        <f>'2021-2022 mjcc'!F14</f>
        <v xml:space="preserve"> Ընտանիքի կենսամակարդակի բարձրացմանն ուղղված նպաստների իրականացման ապահովում</v>
      </c>
      <c r="D17" s="293">
        <f>'2021-2022 mjcc'!K14</f>
        <v>372271.4</v>
      </c>
      <c r="E17" s="293">
        <f>'2021-2022 mjcc'!L14</f>
        <v>372271.4</v>
      </c>
      <c r="F17" s="293">
        <f>'2021-2022 mjcc'!M14</f>
        <v>372271.4</v>
      </c>
      <c r="G17" s="294"/>
      <c r="H17" s="294"/>
      <c r="I17" s="294"/>
      <c r="J17" s="294"/>
      <c r="K17" s="294"/>
      <c r="L17" s="294"/>
      <c r="M17" s="295">
        <f t="shared" ref="M17:M22" si="8">D17-G17+J17</f>
        <v>372271.4</v>
      </c>
      <c r="N17" s="295">
        <f t="shared" ref="N17:N22" si="9">E17-H17+K17</f>
        <v>372271.4</v>
      </c>
      <c r="O17" s="295">
        <f t="shared" ref="O17:O22" si="10">F17-I17+L17</f>
        <v>372271.4</v>
      </c>
    </row>
    <row r="18" spans="1:15" ht="69">
      <c r="A18" s="291"/>
      <c r="B18" s="291" t="str">
        <f>'2021-2022 mjcc'!E15</f>
        <v xml:space="preserve"> 11002</v>
      </c>
      <c r="C18" s="292" t="str">
        <f>'2021-2022 mjcc'!F15</f>
        <v xml:space="preserve"> Համայնքային ենթակայության սոցիալական ծառայությունների կողմից սոցիալական աջակցության քաղաքականության իրականացման ապահովում</v>
      </c>
      <c r="D18" s="293">
        <f>'2021-2022 mjcc'!K15</f>
        <v>0</v>
      </c>
      <c r="E18" s="293">
        <f>'2021-2022 mjcc'!L15</f>
        <v>0</v>
      </c>
      <c r="F18" s="293">
        <f>'2021-2022 mjcc'!M15</f>
        <v>0</v>
      </c>
      <c r="G18" s="294"/>
      <c r="H18" s="294"/>
      <c r="I18" s="294"/>
      <c r="J18" s="294"/>
      <c r="K18" s="294"/>
      <c r="L18" s="294"/>
      <c r="M18" s="295">
        <f t="shared" si="8"/>
        <v>0</v>
      </c>
      <c r="N18" s="295">
        <f t="shared" si="9"/>
        <v>0</v>
      </c>
      <c r="O18" s="295">
        <f t="shared" si="10"/>
        <v>0</v>
      </c>
    </row>
    <row r="19" spans="1:15" ht="51.75">
      <c r="A19" s="291"/>
      <c r="B19" s="291" t="str">
        <f>'2021-2022 mjcc'!E16</f>
        <v xml:space="preserve"> 11004</v>
      </c>
      <c r="C19" s="292" t="str">
        <f>'2021-2022 mjcc'!F16</f>
        <v xml:space="preserve"> Ընտանիքի կենսամակարդակի բարձրացմանն ուղղված նպաստների տրամադրման համար անհրաժեշտ ձևաթղթերի տպագրություն</v>
      </c>
      <c r="D19" s="293">
        <f>'2021-2022 mjcc'!K16</f>
        <v>4807.3999999999996</v>
      </c>
      <c r="E19" s="293">
        <f>'2021-2022 mjcc'!L16</f>
        <v>4807.3999999999996</v>
      </c>
      <c r="F19" s="293">
        <f>'2021-2022 mjcc'!M16</f>
        <v>4807.3999999999996</v>
      </c>
      <c r="G19" s="294"/>
      <c r="H19" s="294"/>
      <c r="I19" s="294"/>
      <c r="J19" s="294"/>
      <c r="K19" s="294"/>
      <c r="L19" s="294"/>
      <c r="M19" s="295">
        <f t="shared" si="8"/>
        <v>4807.3999999999996</v>
      </c>
      <c r="N19" s="295">
        <f t="shared" si="9"/>
        <v>4807.3999999999996</v>
      </c>
      <c r="O19" s="295">
        <f t="shared" si="10"/>
        <v>4807.3999999999996</v>
      </c>
    </row>
    <row r="20" spans="1:15" ht="34.5">
      <c r="A20" s="291"/>
      <c r="B20" s="291" t="str">
        <f>'2021-2022 mjcc'!E17</f>
        <v xml:space="preserve"> 12001</v>
      </c>
      <c r="C20" s="292" t="str">
        <f>'2021-2022 mjcc'!F17</f>
        <v xml:space="preserve"> Ընտանիքի կենսամակարդակի բարձրացմանն ուղղված նպաստներ</v>
      </c>
      <c r="D20" s="293">
        <f>'2021-2022 mjcc'!K17</f>
        <v>37227144.799999997</v>
      </c>
      <c r="E20" s="293">
        <f>'2021-2022 mjcc'!L17</f>
        <v>37227144.799999997</v>
      </c>
      <c r="F20" s="293">
        <f>'2021-2022 mjcc'!M17</f>
        <v>37227144.799999997</v>
      </c>
      <c r="G20" s="294"/>
      <c r="H20" s="294"/>
      <c r="I20" s="294"/>
      <c r="J20" s="294"/>
      <c r="K20" s="294"/>
      <c r="L20" s="294"/>
      <c r="M20" s="295">
        <f t="shared" si="8"/>
        <v>37227144.799999997</v>
      </c>
      <c r="N20" s="295">
        <f t="shared" si="9"/>
        <v>37227144.799999997</v>
      </c>
      <c r="O20" s="295">
        <f t="shared" si="10"/>
        <v>37227144.799999997</v>
      </c>
    </row>
    <row r="21" spans="1:15" ht="34.5">
      <c r="A21" s="291"/>
      <c r="B21" s="291">
        <f>'2021-2022 mjcc'!E18</f>
        <v>11003</v>
      </c>
      <c r="C21" s="292" t="str">
        <f>'2021-2022 mjcc'!F18</f>
        <v>Սոցիալական դեպքի վարման ծառայության ձեռք բերում</v>
      </c>
      <c r="D21" s="293">
        <f>'2021-2022 mjcc'!K18</f>
        <v>0</v>
      </c>
      <c r="E21" s="293">
        <f>'2021-2022 mjcc'!L18</f>
        <v>0</v>
      </c>
      <c r="F21" s="293">
        <f>'2021-2022 mjcc'!M18</f>
        <v>0</v>
      </c>
      <c r="G21" s="294"/>
      <c r="H21" s="294"/>
      <c r="I21" s="294"/>
      <c r="J21" s="294"/>
      <c r="K21" s="294"/>
      <c r="L21" s="294"/>
      <c r="M21" s="295">
        <f t="shared" si="8"/>
        <v>0</v>
      </c>
      <c r="N21" s="295">
        <f t="shared" si="9"/>
        <v>0</v>
      </c>
      <c r="O21" s="295">
        <f t="shared" si="10"/>
        <v>0</v>
      </c>
    </row>
    <row r="22" spans="1:15">
      <c r="A22" s="291"/>
      <c r="B22" s="291">
        <f>'2021-2022 mjcc'!E19</f>
        <v>11005</v>
      </c>
      <c r="C22" s="292" t="str">
        <f>'2021-2022 mjcc'!F19</f>
        <v>Սոցիալական շտապ օգնություն</v>
      </c>
      <c r="D22" s="293">
        <f>'2021-2022 mjcc'!K19</f>
        <v>30671.06</v>
      </c>
      <c r="E22" s="293">
        <f>'2021-2022 mjcc'!L19</f>
        <v>30671.06</v>
      </c>
      <c r="F22" s="293">
        <f>'2021-2022 mjcc'!M19</f>
        <v>30671.06</v>
      </c>
      <c r="G22" s="294"/>
      <c r="H22" s="294"/>
      <c r="I22" s="294"/>
      <c r="J22" s="294"/>
      <c r="K22" s="294"/>
      <c r="L22" s="294"/>
      <c r="M22" s="295">
        <f t="shared" si="8"/>
        <v>30671.06</v>
      </c>
      <c r="N22" s="295">
        <f t="shared" si="9"/>
        <v>30671.06</v>
      </c>
      <c r="O22" s="295">
        <f t="shared" si="10"/>
        <v>30671.06</v>
      </c>
    </row>
    <row r="23" spans="1:15">
      <c r="A23" s="283">
        <f>'2021-2022 mjcc'!D20</f>
        <v>1015</v>
      </c>
      <c r="B23" s="283"/>
      <c r="C23" s="284" t="str">
        <f>'2021-2022 mjcc'!F20</f>
        <v xml:space="preserve"> Սոցիալական փաթեթների ապահովում </v>
      </c>
      <c r="D23" s="285">
        <f>D24</f>
        <v>10619496</v>
      </c>
      <c r="E23" s="285">
        <f t="shared" ref="E23:O23" si="11">E24</f>
        <v>10619496</v>
      </c>
      <c r="F23" s="285">
        <f t="shared" si="11"/>
        <v>10619496</v>
      </c>
      <c r="G23" s="285">
        <f t="shared" si="11"/>
        <v>0</v>
      </c>
      <c r="H23" s="285">
        <f t="shared" si="11"/>
        <v>0</v>
      </c>
      <c r="I23" s="285">
        <f t="shared" si="11"/>
        <v>0</v>
      </c>
      <c r="J23" s="285">
        <f t="shared" si="11"/>
        <v>0</v>
      </c>
      <c r="K23" s="285">
        <f t="shared" si="11"/>
        <v>0</v>
      </c>
      <c r="L23" s="285">
        <f t="shared" si="11"/>
        <v>0</v>
      </c>
      <c r="M23" s="285">
        <f t="shared" si="11"/>
        <v>10619496</v>
      </c>
      <c r="N23" s="285">
        <f t="shared" si="11"/>
        <v>10619496</v>
      </c>
      <c r="O23" s="285">
        <f t="shared" si="11"/>
        <v>10619496</v>
      </c>
    </row>
    <row r="24" spans="1:15" ht="51.75">
      <c r="A24" s="291"/>
      <c r="B24" s="291" t="str">
        <f>'2021-2022 mjcc'!E21</f>
        <v xml:space="preserve"> 12001</v>
      </c>
      <c r="C24" s="292" t="str">
        <f>'2021-2022 mjcc'!F21</f>
        <v xml:space="preserve"> Պետական հիմնարկների և կազմակերպությունների աշխատողների սոցիալական փաթեթով ապահովում</v>
      </c>
      <c r="D24" s="293">
        <f>'2021-2022 mjcc'!K21</f>
        <v>10619496</v>
      </c>
      <c r="E24" s="293">
        <f>'2021-2022 mjcc'!L21</f>
        <v>10619496</v>
      </c>
      <c r="F24" s="293">
        <f>'2021-2022 mjcc'!M21</f>
        <v>10619496</v>
      </c>
      <c r="G24" s="294"/>
      <c r="H24" s="294"/>
      <c r="I24" s="294"/>
      <c r="J24" s="294"/>
      <c r="K24" s="294"/>
      <c r="L24" s="294"/>
      <c r="M24" s="295">
        <f>D24-G24+J24</f>
        <v>10619496</v>
      </c>
      <c r="N24" s="295">
        <f t="shared" ref="N24" si="12">E24-H24+K24</f>
        <v>10619496</v>
      </c>
      <c r="O24" s="295">
        <f t="shared" ref="O24" si="13">F24-I24+L24</f>
        <v>10619496</v>
      </c>
    </row>
    <row r="25" spans="1:15">
      <c r="A25" s="283">
        <f>'2021-2022 mjcc'!D22</f>
        <v>1032</v>
      </c>
      <c r="B25" s="283"/>
      <c r="C25" s="284" t="str">
        <f>'2021-2022 mjcc'!F22</f>
        <v xml:space="preserve"> Խնամքի ծառայություններ 18 տարեկանից բարձր տարիքի անձանց </v>
      </c>
      <c r="D25" s="285">
        <f t="shared" ref="D25:O25" si="14">SUM(D26:D36)</f>
        <v>3405800.8000000007</v>
      </c>
      <c r="E25" s="285">
        <f t="shared" si="14"/>
        <v>3405800.8000000007</v>
      </c>
      <c r="F25" s="285">
        <f t="shared" si="14"/>
        <v>3405800.8000000007</v>
      </c>
      <c r="G25" s="285">
        <f t="shared" si="14"/>
        <v>0</v>
      </c>
      <c r="H25" s="285">
        <f t="shared" si="14"/>
        <v>0</v>
      </c>
      <c r="I25" s="285">
        <f t="shared" si="14"/>
        <v>0</v>
      </c>
      <c r="J25" s="285">
        <f t="shared" si="14"/>
        <v>0</v>
      </c>
      <c r="K25" s="285">
        <f t="shared" si="14"/>
        <v>0</v>
      </c>
      <c r="L25" s="285">
        <f t="shared" si="14"/>
        <v>0</v>
      </c>
      <c r="M25" s="285">
        <f t="shared" si="14"/>
        <v>3405800.8000000007</v>
      </c>
      <c r="N25" s="285">
        <f t="shared" si="14"/>
        <v>3405800.8000000007</v>
      </c>
      <c r="O25" s="285">
        <f t="shared" si="14"/>
        <v>3405800.8000000007</v>
      </c>
    </row>
    <row r="26" spans="1:15" ht="51.75">
      <c r="A26" s="291"/>
      <c r="B26" s="291" t="str">
        <f>'2021-2022 mjcc'!E23</f>
        <v xml:space="preserve"> 11001</v>
      </c>
      <c r="C26" s="292" t="str">
        <f>'2021-2022 mjcc'!F23</f>
        <v xml:space="preserve"> Տարեցների և հաշմանդամություն ունեցող 18 տարին լրացած անձանց շուրջօրյա խնամքի ծառայություններ</v>
      </c>
      <c r="D26" s="293">
        <f>'2021-2022 mjcc'!K23</f>
        <v>2512293.2000000002</v>
      </c>
      <c r="E26" s="293">
        <f>'2021-2022 mjcc'!L23</f>
        <v>2512293.2000000002</v>
      </c>
      <c r="F26" s="293">
        <f>'2021-2022 mjcc'!M23</f>
        <v>2512293.2000000002</v>
      </c>
      <c r="G26" s="294"/>
      <c r="H26" s="294"/>
      <c r="I26" s="294"/>
      <c r="J26" s="294"/>
      <c r="K26" s="294"/>
      <c r="L26" s="294"/>
      <c r="M26" s="295">
        <f t="shared" ref="M26:M36" si="15">D26-G26+J26</f>
        <v>2512293.2000000002</v>
      </c>
      <c r="N26" s="295">
        <f t="shared" ref="N26:N36" si="16">E26-H26+K26</f>
        <v>2512293.2000000002</v>
      </c>
      <c r="O26" s="295">
        <f t="shared" ref="O26:O36" si="17">F26-I26+L26</f>
        <v>2512293.2000000002</v>
      </c>
    </row>
    <row r="27" spans="1:15" ht="51.75">
      <c r="A27" s="291"/>
      <c r="B27" s="291" t="str">
        <f>'2021-2022 mjcc'!E25</f>
        <v xml:space="preserve"> 11002</v>
      </c>
      <c r="C27" s="292" t="str">
        <f>'2021-2022 mjcc'!F25</f>
        <v>Տարեցներին և հաշմանդամություն ունեցող անձանց տնային պայմաններում խնամքի ծառայություններ</v>
      </c>
      <c r="D27" s="293">
        <f>'2021-2022 mjcc'!K25</f>
        <v>452370.7</v>
      </c>
      <c r="E27" s="293">
        <f>'2021-2022 mjcc'!L25</f>
        <v>452370.7</v>
      </c>
      <c r="F27" s="293">
        <f>'2021-2022 mjcc'!M25</f>
        <v>452370.7</v>
      </c>
      <c r="G27" s="294"/>
      <c r="H27" s="294"/>
      <c r="I27" s="294"/>
      <c r="J27" s="294"/>
      <c r="K27" s="294"/>
      <c r="L27" s="294"/>
      <c r="M27" s="295">
        <f t="shared" ref="M27" si="18">D27-G27+J27</f>
        <v>452370.7</v>
      </c>
      <c r="N27" s="295">
        <f t="shared" ref="N27" si="19">E27-H27+K27</f>
        <v>452370.7</v>
      </c>
      <c r="O27" s="295">
        <f t="shared" ref="O27" si="20">F27-I27+L27</f>
        <v>452370.7</v>
      </c>
    </row>
    <row r="28" spans="1:15" ht="51.75">
      <c r="A28" s="291"/>
      <c r="B28" s="291">
        <f>'2021-2022 mjcc'!E26</f>
        <v>11003</v>
      </c>
      <c r="C28" s="292" t="str">
        <f>'2021-2022 mjcc'!F26</f>
        <v>Տարեցներին և հաշմանդամություն ունեցող անձանց տնային պայմաններում խնամքի ծառայություններ</v>
      </c>
      <c r="D28" s="293">
        <f>'2021-2022 mjcc'!K26</f>
        <v>262500</v>
      </c>
      <c r="E28" s="293">
        <f>'2021-2022 mjcc'!L26</f>
        <v>262500</v>
      </c>
      <c r="F28" s="293">
        <f>'2021-2022 mjcc'!M26</f>
        <v>262500</v>
      </c>
      <c r="G28" s="294"/>
      <c r="H28" s="294"/>
      <c r="I28" s="294"/>
      <c r="J28" s="294"/>
      <c r="K28" s="294"/>
      <c r="L28" s="294"/>
      <c r="M28" s="295">
        <f t="shared" si="15"/>
        <v>262500</v>
      </c>
      <c r="N28" s="295">
        <f t="shared" si="16"/>
        <v>262500</v>
      </c>
      <c r="O28" s="295">
        <f t="shared" si="17"/>
        <v>262500</v>
      </c>
    </row>
    <row r="29" spans="1:15" ht="34.5">
      <c r="A29" s="291"/>
      <c r="B29" s="291">
        <f>'2021-2022 mjcc'!E27</f>
        <v>11004</v>
      </c>
      <c r="C29" s="292" t="str">
        <f>'2021-2022 mjcc'!F27</f>
        <v xml:space="preserve">Տարեցներին, հաշմանդամություն ունեցող անձանց ցերեկային խնամքի ծառայություններ </v>
      </c>
      <c r="D29" s="293">
        <f>'2021-2022 mjcc'!K27</f>
        <v>30007.9</v>
      </c>
      <c r="E29" s="293">
        <f>'2021-2022 mjcc'!L27</f>
        <v>30007.9</v>
      </c>
      <c r="F29" s="293">
        <f>'2021-2022 mjcc'!M27</f>
        <v>30007.9</v>
      </c>
      <c r="G29" s="294"/>
      <c r="H29" s="294"/>
      <c r="I29" s="294"/>
      <c r="J29" s="294"/>
      <c r="K29" s="294"/>
      <c r="L29" s="294"/>
      <c r="M29" s="295">
        <f t="shared" si="15"/>
        <v>30007.9</v>
      </c>
      <c r="N29" s="295">
        <f t="shared" si="16"/>
        <v>30007.9</v>
      </c>
      <c r="O29" s="295">
        <f t="shared" si="17"/>
        <v>30007.9</v>
      </c>
    </row>
    <row r="30" spans="1:15">
      <c r="A30" s="291"/>
      <c r="B30" s="291">
        <f>'2021-2022 mjcc'!E28</f>
        <v>11005</v>
      </c>
      <c r="C30" s="292" t="str">
        <f>'2021-2022 mjcc'!F28</f>
        <v xml:space="preserve">Տարեցների շուրջօրյա խնամք ծառայություններ </v>
      </c>
      <c r="D30" s="293">
        <f>'2021-2022 mjcc'!K28</f>
        <v>96954.6</v>
      </c>
      <c r="E30" s="293">
        <f>'2021-2022 mjcc'!L28</f>
        <v>96954.6</v>
      </c>
      <c r="F30" s="293">
        <f>'2021-2022 mjcc'!M28</f>
        <v>96954.6</v>
      </c>
      <c r="G30" s="294"/>
      <c r="H30" s="294"/>
      <c r="I30" s="294"/>
      <c r="J30" s="294"/>
      <c r="K30" s="294"/>
      <c r="L30" s="294"/>
      <c r="M30" s="295">
        <f t="shared" si="15"/>
        <v>96954.6</v>
      </c>
      <c r="N30" s="295">
        <f t="shared" si="16"/>
        <v>96954.6</v>
      </c>
      <c r="O30" s="295">
        <f t="shared" si="17"/>
        <v>96954.6</v>
      </c>
    </row>
    <row r="31" spans="1:15" ht="34.5">
      <c r="A31" s="291"/>
      <c r="B31" s="291">
        <f>'2021-2022 mjcc'!E29</f>
        <v>11006</v>
      </c>
      <c r="C31" s="292" t="str">
        <f>'2021-2022 mjcc'!F29</f>
        <v>Անօթևան մարդկանց համար ժամանակավոր օթևանի տրամադրման ծառայություններ</v>
      </c>
      <c r="D31" s="293">
        <f>'2021-2022 mjcc'!K29</f>
        <v>0</v>
      </c>
      <c r="E31" s="293">
        <f>'2021-2022 mjcc'!L29</f>
        <v>0</v>
      </c>
      <c r="F31" s="293">
        <f>'2021-2022 mjcc'!M29</f>
        <v>0</v>
      </c>
      <c r="G31" s="294"/>
      <c r="H31" s="294"/>
      <c r="I31" s="294"/>
      <c r="J31" s="294"/>
      <c r="K31" s="294"/>
      <c r="L31" s="294"/>
      <c r="M31" s="295">
        <f t="shared" si="15"/>
        <v>0</v>
      </c>
      <c r="N31" s="295">
        <f t="shared" si="16"/>
        <v>0</v>
      </c>
      <c r="O31" s="295">
        <f t="shared" si="17"/>
        <v>0</v>
      </c>
    </row>
    <row r="32" spans="1:15" ht="34.5">
      <c r="A32" s="291"/>
      <c r="B32" s="291">
        <f>'2021-2022 mjcc'!E30</f>
        <v>11007</v>
      </c>
      <c r="C32" s="292" t="str">
        <f>'2021-2022 mjcc'!F30</f>
        <v xml:space="preserve"> Սոցիալական բնակարանային ֆոնդի սպասարկման ծառայություններ</v>
      </c>
      <c r="D32" s="293">
        <f>'2021-2022 mjcc'!K30</f>
        <v>19963.2</v>
      </c>
      <c r="E32" s="293">
        <f>'2021-2022 mjcc'!L30</f>
        <v>19963.2</v>
      </c>
      <c r="F32" s="293">
        <f>'2021-2022 mjcc'!M30</f>
        <v>19963.2</v>
      </c>
      <c r="G32" s="294"/>
      <c r="H32" s="294"/>
      <c r="I32" s="294"/>
      <c r="J32" s="294"/>
      <c r="K32" s="294"/>
      <c r="L32" s="294"/>
      <c r="M32" s="295">
        <f t="shared" si="15"/>
        <v>19963.2</v>
      </c>
      <c r="N32" s="295">
        <f t="shared" si="16"/>
        <v>19963.2</v>
      </c>
      <c r="O32" s="295">
        <f t="shared" si="17"/>
        <v>19963.2</v>
      </c>
    </row>
    <row r="33" spans="1:15" ht="34.5">
      <c r="A33" s="291"/>
      <c r="B33" s="291">
        <f>'2021-2022 mjcc'!E31</f>
        <v>11008</v>
      </c>
      <c r="C33" s="292" t="str">
        <f>'2021-2022 mjcc'!F31</f>
        <v>Մտավոր խնդիրներ ունեցող անձանց  շուրջօրյա խնամքի ծառայություններ</v>
      </c>
      <c r="D33" s="293">
        <f>'2021-2022 mjcc'!K31</f>
        <v>0</v>
      </c>
      <c r="E33" s="293">
        <f>'2021-2022 mjcc'!L31</f>
        <v>0</v>
      </c>
      <c r="F33" s="293">
        <f>'2021-2022 mjcc'!M31</f>
        <v>0</v>
      </c>
      <c r="G33" s="294"/>
      <c r="H33" s="294"/>
      <c r="I33" s="294"/>
      <c r="J33" s="294"/>
      <c r="K33" s="294"/>
      <c r="L33" s="294"/>
      <c r="M33" s="295">
        <f t="shared" si="15"/>
        <v>0</v>
      </c>
      <c r="N33" s="295">
        <f t="shared" si="16"/>
        <v>0</v>
      </c>
      <c r="O33" s="295">
        <f t="shared" si="17"/>
        <v>0</v>
      </c>
    </row>
    <row r="34" spans="1:15" ht="34.5">
      <c r="A34" s="291"/>
      <c r="B34" s="291">
        <f>'2021-2022 mjcc'!E32</f>
        <v>11009</v>
      </c>
      <c r="C34" s="292" t="str">
        <f>'2021-2022 mjcc'!F32</f>
        <v>Հոգեկան առողջության խնդիրներ ունեցող անձանց շուրջօրյա խնամքի ծառայություններ</v>
      </c>
      <c r="D34" s="293">
        <f>'2021-2022 mjcc'!K32</f>
        <v>0</v>
      </c>
      <c r="E34" s="293">
        <f>'2021-2022 mjcc'!L32</f>
        <v>0</v>
      </c>
      <c r="F34" s="293">
        <f>'2021-2022 mjcc'!M32</f>
        <v>0</v>
      </c>
      <c r="G34" s="294"/>
      <c r="H34" s="294"/>
      <c r="I34" s="294"/>
      <c r="J34" s="294"/>
      <c r="K34" s="294"/>
      <c r="L34" s="294"/>
      <c r="M34" s="295">
        <f t="shared" si="15"/>
        <v>0</v>
      </c>
      <c r="N34" s="295">
        <f t="shared" si="16"/>
        <v>0</v>
      </c>
      <c r="O34" s="295">
        <f t="shared" si="17"/>
        <v>0</v>
      </c>
    </row>
    <row r="35" spans="1:15" ht="51.75">
      <c r="A35" s="291"/>
      <c r="B35" s="291">
        <f>'2021-2022 mjcc'!E33</f>
        <v>11010</v>
      </c>
      <c r="C35" s="292" t="str">
        <f>'2021-2022 mjcc'!F33</f>
        <v>Հատուկ խմբերին դասված որոշակի կատեգորիայի անձանց կացարանով ապահովման ծառայություններ</v>
      </c>
      <c r="D35" s="293">
        <f>'2021-2022 mjcc'!K33</f>
        <v>6711.2</v>
      </c>
      <c r="E35" s="293">
        <f>'2021-2022 mjcc'!L33</f>
        <v>6711.2</v>
      </c>
      <c r="F35" s="293">
        <f>'2021-2022 mjcc'!M33</f>
        <v>6711.2</v>
      </c>
      <c r="G35" s="294"/>
      <c r="H35" s="294"/>
      <c r="I35" s="294"/>
      <c r="J35" s="294"/>
      <c r="K35" s="294"/>
      <c r="L35" s="294"/>
      <c r="M35" s="295">
        <f t="shared" si="15"/>
        <v>6711.2</v>
      </c>
      <c r="N35" s="295">
        <f t="shared" si="16"/>
        <v>6711.2</v>
      </c>
      <c r="O35" s="295">
        <f t="shared" si="17"/>
        <v>6711.2</v>
      </c>
    </row>
    <row r="36" spans="1:15" ht="34.5">
      <c r="A36" s="291"/>
      <c r="B36" s="291">
        <f>'2021-2022 mjcc'!E34</f>
        <v>11011</v>
      </c>
      <c r="C36" s="292" t="str">
        <f>'2021-2022 mjcc'!F34</f>
        <v>   Տնային խնամքի ծառայություններ հոգեկան առողջության խնդիրներ ունեցող անձանց համար</v>
      </c>
      <c r="D36" s="293">
        <f>'2021-2022 mjcc'!K34</f>
        <v>25000</v>
      </c>
      <c r="E36" s="293">
        <f>'2021-2022 mjcc'!L34</f>
        <v>25000</v>
      </c>
      <c r="F36" s="293">
        <f>'2021-2022 mjcc'!M34</f>
        <v>25000</v>
      </c>
      <c r="G36" s="294"/>
      <c r="H36" s="294"/>
      <c r="I36" s="294"/>
      <c r="J36" s="294"/>
      <c r="K36" s="294"/>
      <c r="L36" s="294"/>
      <c r="M36" s="295">
        <f t="shared" si="15"/>
        <v>25000</v>
      </c>
      <c r="N36" s="295">
        <f t="shared" si="16"/>
        <v>25000</v>
      </c>
      <c r="O36" s="295">
        <f t="shared" si="17"/>
        <v>25000</v>
      </c>
    </row>
    <row r="37" spans="1:15">
      <c r="A37" s="283">
        <f>'2021-2022 mjcc'!D35</f>
        <v>1068</v>
      </c>
      <c r="B37" s="283"/>
      <c r="C37" s="284" t="str">
        <f>'2021-2022 mjcc'!F35</f>
        <v xml:space="preserve"> Ժողովրդագրական վիճակի բարելավում </v>
      </c>
      <c r="D37" s="285">
        <f>SUM(D38:D41)</f>
        <v>26513535.300000001</v>
      </c>
      <c r="E37" s="285">
        <f t="shared" ref="E37:O37" si="21">SUM(E38:E41)</f>
        <v>31724167.100000001</v>
      </c>
      <c r="F37" s="285">
        <f t="shared" si="21"/>
        <v>33383396.100000001</v>
      </c>
      <c r="G37" s="285">
        <f t="shared" si="21"/>
        <v>0</v>
      </c>
      <c r="H37" s="285">
        <f t="shared" si="21"/>
        <v>0</v>
      </c>
      <c r="I37" s="285">
        <f t="shared" si="21"/>
        <v>0</v>
      </c>
      <c r="J37" s="285">
        <f t="shared" si="21"/>
        <v>0</v>
      </c>
      <c r="K37" s="285">
        <f t="shared" si="21"/>
        <v>0</v>
      </c>
      <c r="L37" s="285">
        <f t="shared" si="21"/>
        <v>0</v>
      </c>
      <c r="M37" s="285">
        <f t="shared" si="21"/>
        <v>26513535.300000001</v>
      </c>
      <c r="N37" s="285">
        <f t="shared" si="21"/>
        <v>31724167.100000001</v>
      </c>
      <c r="O37" s="285">
        <f t="shared" si="21"/>
        <v>33383396.100000001</v>
      </c>
    </row>
    <row r="38" spans="1:15" ht="34.5">
      <c r="A38" s="286"/>
      <c r="B38" s="286" t="str">
        <f>'2021-2022 mjcc'!E36</f>
        <v xml:space="preserve"> 11001</v>
      </c>
      <c r="C38" s="287" t="str">
        <f>'2021-2022 mjcc'!F36</f>
        <v xml:space="preserve"> Մինչև 2 տարեկան երեխայի խնամքի նպաստի տրամադրման ապահովում</v>
      </c>
      <c r="D38" s="288">
        <f>'2021-2022 mjcc'!K36</f>
        <v>10261.299999999999</v>
      </c>
      <c r="E38" s="288">
        <f>'2021-2022 mjcc'!L36</f>
        <v>6882.5</v>
      </c>
      <c r="F38" s="288">
        <f>'2021-2022 mjcc'!M36</f>
        <v>4936.3999999999996</v>
      </c>
      <c r="G38" s="289"/>
      <c r="H38" s="289"/>
      <c r="I38" s="289"/>
      <c r="J38" s="289"/>
      <c r="K38" s="289"/>
      <c r="L38" s="289"/>
      <c r="M38" s="290">
        <f t="shared" ref="M38:M41" si="22">D38-G38+J38</f>
        <v>10261.299999999999</v>
      </c>
      <c r="N38" s="290">
        <f t="shared" ref="N38:N41" si="23">E38-H38+K38</f>
        <v>6882.5</v>
      </c>
      <c r="O38" s="290">
        <f t="shared" ref="O38:O41" si="24">F38-I38+L38</f>
        <v>4936.3999999999996</v>
      </c>
    </row>
    <row r="39" spans="1:15">
      <c r="A39" s="286"/>
      <c r="B39" s="286" t="str">
        <f>'2021-2022 mjcc'!E37</f>
        <v xml:space="preserve"> 12001</v>
      </c>
      <c r="C39" s="287" t="str">
        <f>'2021-2022 mjcc'!F37</f>
        <v xml:space="preserve"> Մինչև 2 տարեկան երեխայի խնամքի նպաստ</v>
      </c>
      <c r="D39" s="288">
        <f>'2021-2022 mjcc'!K37</f>
        <v>8551074</v>
      </c>
      <c r="E39" s="288">
        <f>'2021-2022 mjcc'!L37</f>
        <v>13765084.6</v>
      </c>
      <c r="F39" s="288">
        <f>'2021-2022 mjcc'!M37</f>
        <v>15426259.699999999</v>
      </c>
      <c r="G39" s="289"/>
      <c r="H39" s="289"/>
      <c r="I39" s="289"/>
      <c r="J39" s="289"/>
      <c r="K39" s="289"/>
      <c r="L39" s="289"/>
      <c r="M39" s="290">
        <f t="shared" si="22"/>
        <v>8551074</v>
      </c>
      <c r="N39" s="290">
        <f t="shared" si="23"/>
        <v>13765084.6</v>
      </c>
      <c r="O39" s="290">
        <f t="shared" si="24"/>
        <v>15426259.699999999</v>
      </c>
    </row>
    <row r="40" spans="1:15">
      <c r="A40" s="286"/>
      <c r="B40" s="286" t="str">
        <f>'2021-2022 mjcc'!E38</f>
        <v xml:space="preserve"> 12002</v>
      </c>
      <c r="C40" s="287" t="str">
        <f>'2021-2022 mjcc'!F38</f>
        <v xml:space="preserve"> Երեխայի ծննդյան միանվագ նպաստ</v>
      </c>
      <c r="D40" s="288">
        <f>'2021-2022 mjcc'!K38</f>
        <v>16852200</v>
      </c>
      <c r="E40" s="288">
        <f>'2021-2022 mjcc'!L38</f>
        <v>16852200</v>
      </c>
      <c r="F40" s="288">
        <f>'2021-2022 mjcc'!M38</f>
        <v>16852200</v>
      </c>
      <c r="G40" s="289"/>
      <c r="H40" s="289"/>
      <c r="I40" s="289"/>
      <c r="J40" s="289"/>
      <c r="K40" s="289"/>
      <c r="L40" s="289"/>
      <c r="M40" s="290">
        <f t="shared" si="22"/>
        <v>16852200</v>
      </c>
      <c r="N40" s="290">
        <f t="shared" si="23"/>
        <v>16852200</v>
      </c>
      <c r="O40" s="290">
        <f t="shared" si="24"/>
        <v>16852200</v>
      </c>
    </row>
    <row r="41" spans="1:15" ht="34.5">
      <c r="A41" s="286"/>
      <c r="B41" s="286" t="str">
        <f>'2021-2022 mjcc'!E39</f>
        <v xml:space="preserve"> 12003</v>
      </c>
      <c r="C41" s="287" t="str">
        <f>'2021-2022 mjcc'!F39</f>
        <v>Երիտասարդ և երեխա ունեցող ընտանիքների բնակարանային ապահովման աջակցություն</v>
      </c>
      <c r="D41" s="288">
        <f>'2021-2022 mjcc'!K39</f>
        <v>1100000</v>
      </c>
      <c r="E41" s="288">
        <f>'2021-2022 mjcc'!L39</f>
        <v>1100000</v>
      </c>
      <c r="F41" s="288">
        <f>'2021-2022 mjcc'!M39</f>
        <v>1100000</v>
      </c>
      <c r="G41" s="289"/>
      <c r="H41" s="289"/>
      <c r="I41" s="289"/>
      <c r="J41" s="289"/>
      <c r="K41" s="289"/>
      <c r="L41" s="289"/>
      <c r="M41" s="290">
        <f t="shared" si="22"/>
        <v>1100000</v>
      </c>
      <c r="N41" s="290">
        <f t="shared" si="23"/>
        <v>1100000</v>
      </c>
      <c r="O41" s="290">
        <f t="shared" si="24"/>
        <v>1100000</v>
      </c>
    </row>
    <row r="42" spans="1:15">
      <c r="A42" s="283">
        <f>'2021-2022 mjcc'!D40</f>
        <v>1082</v>
      </c>
      <c r="B42" s="283"/>
      <c r="C42" s="284" t="str">
        <f>'2021-2022 mjcc'!F40</f>
        <v xml:space="preserve"> Սոցիալական աջակցություն անաշխատունակության դեպքում </v>
      </c>
      <c r="D42" s="285">
        <f>SUM(D43:D46)</f>
        <v>14338899.300000001</v>
      </c>
      <c r="E42" s="285">
        <f t="shared" ref="E42:O42" si="25">SUM(E43:E46)</f>
        <v>14582853.9</v>
      </c>
      <c r="F42" s="285">
        <f t="shared" si="25"/>
        <v>14833201.600000001</v>
      </c>
      <c r="G42" s="285">
        <f t="shared" si="25"/>
        <v>0</v>
      </c>
      <c r="H42" s="285">
        <f t="shared" si="25"/>
        <v>0</v>
      </c>
      <c r="I42" s="285">
        <f t="shared" si="25"/>
        <v>0</v>
      </c>
      <c r="J42" s="285">
        <f t="shared" si="25"/>
        <v>0</v>
      </c>
      <c r="K42" s="285">
        <f t="shared" si="25"/>
        <v>0</v>
      </c>
      <c r="L42" s="285">
        <f t="shared" si="25"/>
        <v>0</v>
      </c>
      <c r="M42" s="285">
        <f t="shared" si="25"/>
        <v>14338899.300000001</v>
      </c>
      <c r="N42" s="285">
        <f t="shared" si="25"/>
        <v>14582853.9</v>
      </c>
      <c r="O42" s="285">
        <f t="shared" si="25"/>
        <v>14833201.600000001</v>
      </c>
    </row>
    <row r="43" spans="1:15" ht="34.5">
      <c r="A43" s="286"/>
      <c r="B43" s="286" t="str">
        <f>'2021-2022 mjcc'!E41</f>
        <v xml:space="preserve"> 11001</v>
      </c>
      <c r="C43" s="287" t="str">
        <f>'2021-2022 mjcc'!F41</f>
        <v xml:space="preserve"> Ժամանակավոր անաշխատունակության թերթիկների տպագրություն</v>
      </c>
      <c r="D43" s="288">
        <f>'2021-2022 mjcc'!K41</f>
        <v>7980</v>
      </c>
      <c r="E43" s="288">
        <f>'2021-2022 mjcc'!L41</f>
        <v>7980</v>
      </c>
      <c r="F43" s="288">
        <f>'2021-2022 mjcc'!M41</f>
        <v>7980</v>
      </c>
      <c r="G43" s="289"/>
      <c r="H43" s="289"/>
      <c r="I43" s="289"/>
      <c r="J43" s="289"/>
      <c r="K43" s="289"/>
      <c r="L43" s="289"/>
      <c r="M43" s="290">
        <f t="shared" ref="M43:M46" si="26">D43-G43+J43</f>
        <v>7980</v>
      </c>
      <c r="N43" s="290">
        <f t="shared" ref="N43:N46" si="27">E43-H43+K43</f>
        <v>7980</v>
      </c>
      <c r="O43" s="290">
        <f t="shared" ref="O43:O46" si="28">F43-I43+L43</f>
        <v>7980</v>
      </c>
    </row>
    <row r="44" spans="1:15" ht="34.5">
      <c r="A44" s="286"/>
      <c r="B44" s="286" t="str">
        <f>'2021-2022 mjcc'!E42</f>
        <v xml:space="preserve"> 12001</v>
      </c>
      <c r="C44" s="287" t="str">
        <f>'2021-2022 mjcc'!F42</f>
        <v xml:space="preserve"> Ժամանակավոր անաշխատունակության դեպքում նպաստ</v>
      </c>
      <c r="D44" s="288">
        <f>'2021-2022 mjcc'!K42</f>
        <v>3037988.4</v>
      </c>
      <c r="E44" s="288">
        <f>'2021-2022 mjcc'!L42</f>
        <v>3037988.4</v>
      </c>
      <c r="F44" s="288">
        <f>'2021-2022 mjcc'!M42</f>
        <v>3037988.4</v>
      </c>
      <c r="G44" s="289"/>
      <c r="H44" s="289"/>
      <c r="I44" s="289"/>
      <c r="J44" s="289"/>
      <c r="K44" s="289"/>
      <c r="L44" s="289"/>
      <c r="M44" s="290">
        <f t="shared" si="26"/>
        <v>3037988.4</v>
      </c>
      <c r="N44" s="290">
        <f t="shared" si="27"/>
        <v>3037988.4</v>
      </c>
      <c r="O44" s="290">
        <f t="shared" si="28"/>
        <v>3037988.4</v>
      </c>
    </row>
    <row r="45" spans="1:15">
      <c r="A45" s="286"/>
      <c r="B45" s="286" t="str">
        <f>'2021-2022 mjcc'!E43</f>
        <v xml:space="preserve"> 12002</v>
      </c>
      <c r="C45" s="287" t="str">
        <f>'2021-2022 mjcc'!F43</f>
        <v xml:space="preserve"> Մայրության նպաստ</v>
      </c>
      <c r="D45" s="288">
        <f>'2021-2022 mjcc'!K43</f>
        <v>11216847.1</v>
      </c>
      <c r="E45" s="288">
        <f>'2021-2022 mjcc'!L43</f>
        <v>11460801.699999999</v>
      </c>
      <c r="F45" s="288">
        <f>'2021-2022 mjcc'!M43</f>
        <v>11711149.4</v>
      </c>
      <c r="G45" s="289"/>
      <c r="H45" s="289"/>
      <c r="I45" s="289"/>
      <c r="J45" s="289"/>
      <c r="K45" s="289"/>
      <c r="L45" s="289"/>
      <c r="M45" s="290">
        <f t="shared" si="26"/>
        <v>11216847.1</v>
      </c>
      <c r="N45" s="290">
        <f t="shared" si="27"/>
        <v>11460801.699999999</v>
      </c>
      <c r="O45" s="290">
        <f t="shared" si="28"/>
        <v>11711149.4</v>
      </c>
    </row>
    <row r="46" spans="1:15" ht="86.25">
      <c r="A46" s="286"/>
      <c r="B46" s="286" t="str">
        <f>'2021-2022 mjcc'!E44</f>
        <v xml:space="preserve"> 12003</v>
      </c>
      <c r="C46" s="287" t="str">
        <f>'2021-2022 mjcc'!F44</f>
        <v xml:space="preserve"> Աշխատողների աշխատանքային պարտականությունների կատարման հետ կապված խեղման՝ մասնագիտական հիվանդության և առողջության այլ վնասման հետևանքով պատճառված վնասի փոխհատուցում</v>
      </c>
      <c r="D46" s="288">
        <f>'2021-2022 mjcc'!K44</f>
        <v>76083.8</v>
      </c>
      <c r="E46" s="288">
        <f>'2021-2022 mjcc'!L44</f>
        <v>76083.8</v>
      </c>
      <c r="F46" s="288">
        <f>'2021-2022 mjcc'!M44</f>
        <v>76083.8</v>
      </c>
      <c r="G46" s="289"/>
      <c r="H46" s="289"/>
      <c r="I46" s="289"/>
      <c r="J46" s="289"/>
      <c r="K46" s="289"/>
      <c r="L46" s="289"/>
      <c r="M46" s="290">
        <f t="shared" si="26"/>
        <v>76083.8</v>
      </c>
      <c r="N46" s="290">
        <f t="shared" si="27"/>
        <v>76083.8</v>
      </c>
      <c r="O46" s="290">
        <f t="shared" si="28"/>
        <v>76083.8</v>
      </c>
    </row>
    <row r="47" spans="1:15" hidden="1">
      <c r="A47" s="283">
        <f>'2021-2022 mjcc'!D45</f>
        <v>1088</v>
      </c>
      <c r="B47" s="283"/>
      <c r="C47" s="284" t="str">
        <f>'2021-2022 mjcc'!F45</f>
        <v xml:space="preserve"> Զբաղվածության ծրագիր </v>
      </c>
      <c r="D47" s="285">
        <f>SUM(D48:D66)</f>
        <v>0</v>
      </c>
      <c r="E47" s="285">
        <f t="shared" ref="E47:O47" si="29">SUM(E48:E66)</f>
        <v>0</v>
      </c>
      <c r="F47" s="285">
        <f t="shared" si="29"/>
        <v>0</v>
      </c>
      <c r="G47" s="285">
        <f t="shared" si="29"/>
        <v>0</v>
      </c>
      <c r="H47" s="285">
        <f t="shared" si="29"/>
        <v>0</v>
      </c>
      <c r="I47" s="285">
        <f t="shared" si="29"/>
        <v>0</v>
      </c>
      <c r="J47" s="285">
        <f t="shared" si="29"/>
        <v>0</v>
      </c>
      <c r="K47" s="285">
        <f t="shared" si="29"/>
        <v>0</v>
      </c>
      <c r="L47" s="285">
        <f t="shared" si="29"/>
        <v>0</v>
      </c>
      <c r="M47" s="285">
        <f t="shared" si="29"/>
        <v>0</v>
      </c>
      <c r="N47" s="285">
        <f t="shared" si="29"/>
        <v>0</v>
      </c>
      <c r="O47" s="285">
        <f t="shared" si="29"/>
        <v>0</v>
      </c>
    </row>
    <row r="48" spans="1:15" ht="86.25" hidden="1">
      <c r="A48" s="291"/>
      <c r="B48" s="291" t="str">
        <f>'2021-2022 mjcc'!E46</f>
        <v xml:space="preserve"> 11001</v>
      </c>
      <c r="C48" s="292" t="str">
        <f>'2021-2022 mjcc'!F46</f>
        <v xml:space="preserve"> Գործազուրկների՝ աշխատանաքից ազատման ռիսկ ունեցող՝ ինչպես նաև ազատազրկման ձևով պատիժը կրելու ավարտին վեց ամիս մնացած աշխատանք փնտրող անձանց մասնագիտական ուսուցման կազմակերպում</v>
      </c>
      <c r="D48" s="293"/>
      <c r="E48" s="293"/>
      <c r="F48" s="293"/>
      <c r="G48" s="294"/>
      <c r="H48" s="294"/>
      <c r="I48" s="294"/>
      <c r="J48" s="294"/>
      <c r="K48" s="294"/>
      <c r="L48" s="294"/>
      <c r="M48" s="295">
        <f t="shared" ref="M48:M66" si="30">D48-G48+J48</f>
        <v>0</v>
      </c>
      <c r="N48" s="295">
        <f t="shared" ref="N48:N66" si="31">E48-H48+K48</f>
        <v>0</v>
      </c>
      <c r="O48" s="295">
        <f t="shared" ref="O48:O66" si="32">F48-I48+L48</f>
        <v>0</v>
      </c>
    </row>
    <row r="49" spans="1:15" hidden="1">
      <c r="A49" s="291"/>
      <c r="B49" s="291" t="str">
        <f>'2021-2022 mjcc'!E47</f>
        <v xml:space="preserve"> 11002</v>
      </c>
      <c r="C49" s="292" t="str">
        <f>'2021-2022 mjcc'!F47</f>
        <v xml:space="preserve"> Աշխատանքի տոնավաճառի կազմակերպում</v>
      </c>
      <c r="D49" s="293"/>
      <c r="E49" s="293"/>
      <c r="F49" s="293"/>
      <c r="G49" s="294"/>
      <c r="H49" s="294"/>
      <c r="I49" s="294"/>
      <c r="J49" s="294"/>
      <c r="K49" s="294"/>
      <c r="L49" s="294"/>
      <c r="M49" s="295">
        <f t="shared" si="30"/>
        <v>0</v>
      </c>
      <c r="N49" s="295">
        <f t="shared" si="31"/>
        <v>0</v>
      </c>
      <c r="O49" s="295">
        <f t="shared" si="32"/>
        <v>0</v>
      </c>
    </row>
    <row r="50" spans="1:15" ht="51.75" hidden="1">
      <c r="A50" s="291"/>
      <c r="B50" s="291" t="str">
        <f>'2021-2022 mjcc'!E48</f>
        <v xml:space="preserve"> 11003</v>
      </c>
      <c r="C50" s="292" t="str">
        <f>'2021-2022 mjcc'!F48</f>
        <v xml:space="preserve"> Սեզոնային զբաղվածության խթանման միջոցով գյուղացիական տնտեսության աջակցության իրականացման ապահովում</v>
      </c>
      <c r="D50" s="293"/>
      <c r="E50" s="293"/>
      <c r="F50" s="293"/>
      <c r="G50" s="294"/>
      <c r="H50" s="294"/>
      <c r="I50" s="294"/>
      <c r="J50" s="294"/>
      <c r="K50" s="294"/>
      <c r="L50" s="294"/>
      <c r="M50" s="295">
        <f t="shared" si="30"/>
        <v>0</v>
      </c>
      <c r="N50" s="295">
        <f t="shared" si="31"/>
        <v>0</v>
      </c>
      <c r="O50" s="295">
        <f t="shared" si="32"/>
        <v>0</v>
      </c>
    </row>
    <row r="51" spans="1:15" ht="86.25" hidden="1">
      <c r="A51" s="291"/>
      <c r="B51" s="291" t="str">
        <f>'2021-2022 mjcc'!E49</f>
        <v xml:space="preserve"> 11004</v>
      </c>
      <c r="C51" s="292" t="str">
        <f>'2021-2022 mjcc'!F49</f>
        <v xml:space="preserve"> Աշխատաշուկայում անմրցունակ անձանց փոքր ձեռնարկատիրական գործունեության աջակցության տրամադրում ծրագրի ուսուցման կազմակերպման և խորհրդատվական ծառայություններ</v>
      </c>
      <c r="D51" s="293"/>
      <c r="E51" s="293"/>
      <c r="F51" s="293"/>
      <c r="G51" s="294"/>
      <c r="H51" s="294"/>
      <c r="I51" s="294"/>
      <c r="J51" s="294"/>
      <c r="K51" s="294"/>
      <c r="L51" s="294"/>
      <c r="M51" s="295">
        <f t="shared" si="30"/>
        <v>0</v>
      </c>
      <c r="N51" s="295">
        <f t="shared" si="31"/>
        <v>0</v>
      </c>
      <c r="O51" s="295">
        <f t="shared" si="32"/>
        <v>0</v>
      </c>
    </row>
    <row r="52" spans="1:15" ht="51.75" hidden="1">
      <c r="A52" s="291"/>
      <c r="B52" s="291" t="str">
        <f>'2021-2022 mjcc'!E50</f>
        <v xml:space="preserve"> 11005</v>
      </c>
      <c r="C52" s="292" t="str">
        <f>'2021-2022 mjcc'!F50</f>
        <v xml:space="preserve"> Հաշմանդամություն ունեցող անձանց ծառայությունների մատուցում զբաղվածության աջակցման կենտրոնում</v>
      </c>
      <c r="D52" s="293"/>
      <c r="E52" s="293"/>
      <c r="F52" s="293"/>
      <c r="G52" s="294"/>
      <c r="H52" s="294"/>
      <c r="I52" s="294"/>
      <c r="J52" s="294"/>
      <c r="K52" s="294"/>
      <c r="L52" s="294"/>
      <c r="M52" s="295">
        <f t="shared" si="30"/>
        <v>0</v>
      </c>
      <c r="N52" s="295">
        <f t="shared" si="31"/>
        <v>0</v>
      </c>
      <c r="O52" s="295">
        <f t="shared" si="32"/>
        <v>0</v>
      </c>
    </row>
    <row r="53" spans="1:15" ht="34.5" hidden="1">
      <c r="A53" s="291"/>
      <c r="B53" s="291" t="str">
        <f>'2021-2022 mjcc'!E51</f>
        <v xml:space="preserve"> 11006</v>
      </c>
      <c r="C53" s="292" t="str">
        <f>'2021-2022 mjcc'!F51</f>
        <v xml:space="preserve"> Վարձատրվող հասարակական աշխատանքների իրականացման ապահովում</v>
      </c>
      <c r="D53" s="293"/>
      <c r="E53" s="293"/>
      <c r="F53" s="293"/>
      <c r="G53" s="294"/>
      <c r="H53" s="294"/>
      <c r="I53" s="294"/>
      <c r="J53" s="294"/>
      <c r="K53" s="294"/>
      <c r="L53" s="294"/>
      <c r="M53" s="295">
        <f t="shared" si="30"/>
        <v>0</v>
      </c>
      <c r="N53" s="295">
        <f t="shared" si="31"/>
        <v>0</v>
      </c>
      <c r="O53" s="295">
        <f t="shared" si="32"/>
        <v>0</v>
      </c>
    </row>
    <row r="54" spans="1:15" ht="69" hidden="1">
      <c r="A54" s="291"/>
      <c r="B54" s="291" t="str">
        <f>'2021-2022 mjcc'!E52</f>
        <v xml:space="preserve"> 11007</v>
      </c>
      <c r="C54" s="292" t="str">
        <f>'2021-2022 mjcc'!F52</f>
        <v xml:space="preserve"> Հաշմանդամություն ունեցող երեխաների ծնողների համար դասընթացների կազմակերպում
</v>
      </c>
      <c r="D54" s="293"/>
      <c r="E54" s="293"/>
      <c r="F54" s="293"/>
      <c r="G54" s="294"/>
      <c r="H54" s="294"/>
      <c r="I54" s="294"/>
      <c r="J54" s="294"/>
      <c r="K54" s="294"/>
      <c r="L54" s="294"/>
      <c r="M54" s="295">
        <f t="shared" si="30"/>
        <v>0</v>
      </c>
      <c r="N54" s="295">
        <f t="shared" si="31"/>
        <v>0</v>
      </c>
      <c r="O54" s="295">
        <f t="shared" si="32"/>
        <v>0</v>
      </c>
    </row>
    <row r="55" spans="1:15" ht="51.75" hidden="1">
      <c r="A55" s="291"/>
      <c r="B55" s="291" t="str">
        <f>'2021-2022 mjcc'!E53</f>
        <v xml:space="preserve"> 12001</v>
      </c>
      <c r="C55" s="292" t="str">
        <f>'2021-2022 mjcc'!F53</f>
        <v xml:space="preserve"> Աշխատաշուկայում անմրցունակ անձանց փոքր ձեռնարկատիրական գործունեության աջակցության տրամադրում</v>
      </c>
      <c r="D55" s="293"/>
      <c r="E55" s="293"/>
      <c r="F55" s="293"/>
      <c r="G55" s="294"/>
      <c r="H55" s="294"/>
      <c r="I55" s="294"/>
      <c r="J55" s="294"/>
      <c r="K55" s="294"/>
      <c r="L55" s="294"/>
      <c r="M55" s="295">
        <f t="shared" si="30"/>
        <v>0</v>
      </c>
      <c r="N55" s="295">
        <f t="shared" si="31"/>
        <v>0</v>
      </c>
      <c r="O55" s="295">
        <f t="shared" si="32"/>
        <v>0</v>
      </c>
    </row>
    <row r="56" spans="1:15" ht="86.25" hidden="1">
      <c r="A56" s="291"/>
      <c r="B56" s="291" t="str">
        <f>'2021-2022 mjcc'!E54</f>
        <v xml:space="preserve"> 12002</v>
      </c>
      <c r="C56" s="292" t="str">
        <f>'2021-2022 mjcc'!F54</f>
        <v xml:space="preserve"> Աշխատաշուկայում անմրցունակ անձանց աշխատանքի տեղավորման դեպքում գործատուին աշխատավարձի մասնակի փոխհատուցում և հաշմանդամություն ունեցող անձին ուղեկցողի համար դրամական օգնության տրամադրում</v>
      </c>
      <c r="D56" s="293"/>
      <c r="E56" s="293"/>
      <c r="F56" s="293"/>
      <c r="G56" s="294"/>
      <c r="H56" s="294"/>
      <c r="I56" s="294"/>
      <c r="J56" s="294"/>
      <c r="K56" s="294"/>
      <c r="L56" s="294"/>
      <c r="M56" s="295">
        <f t="shared" si="30"/>
        <v>0</v>
      </c>
      <c r="N56" s="295">
        <f t="shared" si="31"/>
        <v>0</v>
      </c>
      <c r="O56" s="295">
        <f t="shared" si="32"/>
        <v>0</v>
      </c>
    </row>
    <row r="57" spans="1:15" ht="34.5" hidden="1">
      <c r="A57" s="291"/>
      <c r="B57" s="291" t="str">
        <f>'2021-2022 mjcc'!E55</f>
        <v xml:space="preserve"> 12003</v>
      </c>
      <c r="C57" s="292" t="str">
        <f>'2021-2022 mjcc'!F55</f>
        <v xml:space="preserve"> Գործազուրկին այլ վայրում աշխատանքի տեղավորման աջակցության տրամադրում</v>
      </c>
      <c r="D57" s="293"/>
      <c r="E57" s="293"/>
      <c r="F57" s="293"/>
      <c r="G57" s="294"/>
      <c r="H57" s="294"/>
      <c r="I57" s="294"/>
      <c r="J57" s="294"/>
      <c r="K57" s="294"/>
      <c r="L57" s="294"/>
      <c r="M57" s="295">
        <f t="shared" si="30"/>
        <v>0</v>
      </c>
      <c r="N57" s="295">
        <f t="shared" si="31"/>
        <v>0</v>
      </c>
      <c r="O57" s="295">
        <f t="shared" si="32"/>
        <v>0</v>
      </c>
    </row>
    <row r="58" spans="1:15" ht="69" hidden="1">
      <c r="A58" s="291"/>
      <c r="B58" s="291" t="str">
        <f>'2021-2022 mjcc'!E56</f>
        <v xml:space="preserve"> 12004</v>
      </c>
      <c r="C58" s="292" t="str">
        <f>'2021-2022 mjcc'!F56</f>
        <v xml:space="preserve"> Ձեռք բերած մասնագիտությամբ մասնագիտական աշխատանքային փորձ ձեռք բերելու համար գործազուրկներին աջակցության տրամադրում</v>
      </c>
      <c r="D58" s="293"/>
      <c r="E58" s="293"/>
      <c r="F58" s="293"/>
      <c r="G58" s="294"/>
      <c r="H58" s="294"/>
      <c r="I58" s="294"/>
      <c r="J58" s="294"/>
      <c r="K58" s="294"/>
      <c r="L58" s="294"/>
      <c r="M58" s="295">
        <f t="shared" si="30"/>
        <v>0</v>
      </c>
      <c r="N58" s="295">
        <f t="shared" si="31"/>
        <v>0</v>
      </c>
      <c r="O58" s="295">
        <f t="shared" si="32"/>
        <v>0</v>
      </c>
    </row>
    <row r="59" spans="1:15" ht="51.75" hidden="1">
      <c r="A59" s="291"/>
      <c r="B59" s="291" t="str">
        <f>'2021-2022 mjcc'!E57</f>
        <v xml:space="preserve"> 12005</v>
      </c>
      <c r="C59" s="292" t="str">
        <f>'2021-2022 mjcc'!F57</f>
        <v xml:space="preserve"> Աշխատաշուկայում անմրցունակ անձանց աշխատանքի տեղավորման դեպքում գործատուին միանվագ փոխհատուցման տրամադրում</v>
      </c>
      <c r="D59" s="293"/>
      <c r="E59" s="293"/>
      <c r="F59" s="293"/>
      <c r="G59" s="294"/>
      <c r="H59" s="294"/>
      <c r="I59" s="294"/>
      <c r="J59" s="294"/>
      <c r="K59" s="294"/>
      <c r="L59" s="294"/>
      <c r="M59" s="295">
        <f t="shared" si="30"/>
        <v>0</v>
      </c>
      <c r="N59" s="295">
        <f t="shared" si="31"/>
        <v>0</v>
      </c>
      <c r="O59" s="295">
        <f t="shared" si="32"/>
        <v>0</v>
      </c>
    </row>
    <row r="60" spans="1:15" ht="51.75" hidden="1">
      <c r="A60" s="291"/>
      <c r="B60" s="291" t="str">
        <f>'2021-2022 mjcc'!E58</f>
        <v xml:space="preserve"> 12006</v>
      </c>
      <c r="C60" s="292" t="str">
        <f>'2021-2022 mjcc'!F58</f>
        <v xml:space="preserve"> Սեզոնային զբաղվածության խթանման միջոցով գյուղացիական տնտեսությանն աջակցության տրամադրում</v>
      </c>
      <c r="D60" s="293"/>
      <c r="E60" s="293"/>
      <c r="F60" s="293"/>
      <c r="G60" s="294"/>
      <c r="H60" s="294"/>
      <c r="I60" s="294"/>
      <c r="J60" s="294"/>
      <c r="K60" s="294"/>
      <c r="L60" s="294"/>
      <c r="M60" s="295">
        <f t="shared" si="30"/>
        <v>0</v>
      </c>
      <c r="N60" s="295">
        <f t="shared" si="31"/>
        <v>0</v>
      </c>
      <c r="O60" s="295">
        <f t="shared" si="32"/>
        <v>0</v>
      </c>
    </row>
    <row r="61" spans="1:15" hidden="1">
      <c r="A61" s="291"/>
      <c r="B61" s="291" t="e">
        <f>'2021-2022 mjcc'!#REF!</f>
        <v>#REF!</v>
      </c>
      <c r="C61" s="292" t="e">
        <f>'2021-2022 mjcc'!#REF!</f>
        <v>#REF!</v>
      </c>
      <c r="D61" s="293"/>
      <c r="E61" s="293"/>
      <c r="F61" s="293"/>
      <c r="G61" s="294"/>
      <c r="H61" s="294"/>
      <c r="I61" s="294"/>
      <c r="J61" s="294"/>
      <c r="K61" s="294"/>
      <c r="L61" s="294"/>
      <c r="M61" s="295">
        <f t="shared" si="30"/>
        <v>0</v>
      </c>
      <c r="N61" s="295">
        <f t="shared" si="31"/>
        <v>0</v>
      </c>
      <c r="O61" s="295">
        <f t="shared" si="32"/>
        <v>0</v>
      </c>
    </row>
    <row r="62" spans="1:15" ht="86.25" hidden="1">
      <c r="A62" s="291"/>
      <c r="B62" s="291" t="str">
        <f>'2021-2022 mjcc'!E60</f>
        <v xml:space="preserve"> 12008</v>
      </c>
      <c r="C62" s="292" t="str">
        <f>'2021-2022 mjcc'!F60</f>
        <v xml:space="preserve"> Գործազուրկների՝ աշխատանաքից ազատման ռիսկ ունեցող՝ ինչպես նաև ազատազրկման ձևով պատիժը կրելու ավարտին վեց ամիս մնացած աշխատանք փնտրող անձանց կրթաթոշակի տրամադրում</v>
      </c>
      <c r="D62" s="293"/>
      <c r="E62" s="293"/>
      <c r="F62" s="293"/>
      <c r="G62" s="294"/>
      <c r="H62" s="294"/>
      <c r="I62" s="294"/>
      <c r="J62" s="294"/>
      <c r="K62" s="294"/>
      <c r="L62" s="294"/>
      <c r="M62" s="295">
        <f t="shared" si="30"/>
        <v>0</v>
      </c>
      <c r="N62" s="295">
        <f t="shared" si="31"/>
        <v>0</v>
      </c>
      <c r="O62" s="295">
        <f t="shared" si="32"/>
        <v>0</v>
      </c>
    </row>
    <row r="63" spans="1:15" ht="103.5" hidden="1">
      <c r="A63" s="291"/>
      <c r="B63" s="291" t="str">
        <f>'2021-2022 mjcc'!E61</f>
        <v xml:space="preserve"> 12009</v>
      </c>
      <c r="C63" s="292" t="str">
        <f>'2021-2022 mjcc'!F61</f>
        <v xml:space="preserve"> Մինչև երեք տարեկան երեխայի խնամքի արձակուրդում գտնվող անձանց՝ երեխայի մինչև երկու տարին լրանալը աշխատանքի վերադառնալու դեպքում՝ երեխայի խնամքն աշխատանքին զուգահեռ կազմակերպելու համար աջակցության տրամադրում</v>
      </c>
      <c r="D63" s="293"/>
      <c r="E63" s="293"/>
      <c r="F63" s="293"/>
      <c r="G63" s="294"/>
      <c r="H63" s="294"/>
      <c r="I63" s="294"/>
      <c r="J63" s="294"/>
      <c r="K63" s="294"/>
      <c r="L63" s="294"/>
      <c r="M63" s="295">
        <f t="shared" si="30"/>
        <v>0</v>
      </c>
      <c r="N63" s="295">
        <f t="shared" si="31"/>
        <v>0</v>
      </c>
      <c r="O63" s="295">
        <f t="shared" si="32"/>
        <v>0</v>
      </c>
    </row>
    <row r="64" spans="1:15" ht="69" hidden="1">
      <c r="A64" s="291"/>
      <c r="B64" s="291" t="str">
        <f>'2021-2022 mjcc'!E62</f>
        <v xml:space="preserve"> 12010</v>
      </c>
      <c r="C64" s="292" t="str">
        <f>'2021-2022 mjcc'!F62</f>
        <v xml:space="preserve"> Աշխատաշուկայում անմրցունակ և մասնագիտություն չունեցող երիտասարդ մայրերի համար գործատուի մոտ մասնագիտական ուսուցման կազմակերպում</v>
      </c>
      <c r="D64" s="293"/>
      <c r="E64" s="293"/>
      <c r="F64" s="293"/>
      <c r="G64" s="294"/>
      <c r="H64" s="294"/>
      <c r="I64" s="294"/>
      <c r="J64" s="294"/>
      <c r="K64" s="294"/>
      <c r="L64" s="294"/>
      <c r="M64" s="295">
        <f t="shared" si="30"/>
        <v>0</v>
      </c>
      <c r="N64" s="295">
        <f t="shared" si="31"/>
        <v>0</v>
      </c>
      <c r="O64" s="295">
        <f t="shared" si="32"/>
        <v>0</v>
      </c>
    </row>
    <row r="65" spans="1:15" ht="51.75" hidden="1">
      <c r="A65" s="291"/>
      <c r="B65" s="291" t="str">
        <f>'2021-2022 mjcc'!E63</f>
        <v xml:space="preserve"> 12011</v>
      </c>
      <c r="C65" s="292" t="str">
        <f>'2021-2022 mjcc'!F63</f>
        <v xml:space="preserve"> Վարձատրվող հասարակական աշխատանքների կազմակերպման միջոցով գործազուրկների ժամանակավոր զբաղվածության ապահովում</v>
      </c>
      <c r="D65" s="293"/>
      <c r="E65" s="293"/>
      <c r="F65" s="293"/>
      <c r="G65" s="294"/>
      <c r="H65" s="294"/>
      <c r="I65" s="294"/>
      <c r="J65" s="294"/>
      <c r="K65" s="294"/>
      <c r="L65" s="294"/>
      <c r="M65" s="295">
        <f t="shared" si="30"/>
        <v>0</v>
      </c>
      <c r="N65" s="295">
        <f t="shared" si="31"/>
        <v>0</v>
      </c>
      <c r="O65" s="295">
        <f t="shared" si="32"/>
        <v>0</v>
      </c>
    </row>
    <row r="66" spans="1:15" ht="51.75" hidden="1">
      <c r="A66" s="291"/>
      <c r="B66" s="291" t="str">
        <f>'2021-2022 mjcc'!E64</f>
        <v xml:space="preserve"> 12013</v>
      </c>
      <c r="C66" s="292" t="str">
        <f>'2021-2022 mjcc'!F64</f>
        <v xml:space="preserve"> Աշխատաշուկայում անմրցունակ անձանց անասնապահությամբ զբաղվելու համար աջակցության տրամադրում</v>
      </c>
      <c r="D66" s="293"/>
      <c r="E66" s="293"/>
      <c r="F66" s="293"/>
      <c r="G66" s="294"/>
      <c r="H66" s="294"/>
      <c r="I66" s="294"/>
      <c r="J66" s="294"/>
      <c r="K66" s="294"/>
      <c r="L66" s="294"/>
      <c r="M66" s="295">
        <f t="shared" si="30"/>
        <v>0</v>
      </c>
      <c r="N66" s="295">
        <f t="shared" si="31"/>
        <v>0</v>
      </c>
      <c r="O66" s="295">
        <f t="shared" si="32"/>
        <v>0</v>
      </c>
    </row>
    <row r="67" spans="1:15">
      <c r="A67" s="283">
        <f>'2021-2022 mjcc'!D65</f>
        <v>1098</v>
      </c>
      <c r="B67" s="283"/>
      <c r="C67" s="284" t="str">
        <f>'2021-2022 mjcc'!F65</f>
        <v xml:space="preserve"> Բնակարանային ապահովում</v>
      </c>
      <c r="D67" s="285">
        <f t="shared" ref="D67:O67" si="33">SUM(D68:D71)</f>
        <v>1790614.2</v>
      </c>
      <c r="E67" s="285">
        <f t="shared" si="33"/>
        <v>1620160</v>
      </c>
      <c r="F67" s="285">
        <f t="shared" si="33"/>
        <v>1620200</v>
      </c>
      <c r="G67" s="285">
        <f t="shared" si="33"/>
        <v>0</v>
      </c>
      <c r="H67" s="285">
        <f t="shared" si="33"/>
        <v>0</v>
      </c>
      <c r="I67" s="285">
        <f t="shared" si="33"/>
        <v>0</v>
      </c>
      <c r="J67" s="285">
        <f t="shared" si="33"/>
        <v>0</v>
      </c>
      <c r="K67" s="285">
        <f t="shared" si="33"/>
        <v>0</v>
      </c>
      <c r="L67" s="285">
        <f t="shared" si="33"/>
        <v>0</v>
      </c>
      <c r="M67" s="285">
        <f t="shared" si="33"/>
        <v>1790614.2</v>
      </c>
      <c r="N67" s="285">
        <f t="shared" si="33"/>
        <v>1620160</v>
      </c>
      <c r="O67" s="285">
        <f t="shared" si="33"/>
        <v>1620200</v>
      </c>
    </row>
    <row r="68" spans="1:15" ht="34.5">
      <c r="A68" s="291"/>
      <c r="B68" s="291" t="str">
        <f>'2021-2022 mjcc'!E66</f>
        <v xml:space="preserve"> 12001</v>
      </c>
      <c r="C68" s="292" t="str">
        <f>'2021-2022 mjcc'!F66</f>
        <v xml:space="preserve"> Երկրաշարժի հետևանքով անօթևան մնացած ընտանիքների բնակարանային ապահովում</v>
      </c>
      <c r="D68" s="293">
        <f>'2021-2022 mjcc'!K66</f>
        <v>0</v>
      </c>
      <c r="E68" s="293">
        <f>'2021-2022 mjcc'!L66</f>
        <v>0</v>
      </c>
      <c r="F68" s="293">
        <f>'2021-2022 mjcc'!M66</f>
        <v>0</v>
      </c>
      <c r="G68" s="294"/>
      <c r="H68" s="294"/>
      <c r="I68" s="294"/>
      <c r="J68" s="294"/>
      <c r="K68" s="294"/>
      <c r="L68" s="294"/>
      <c r="M68" s="295">
        <f t="shared" ref="M68:M71" si="34">D68-G68+J68</f>
        <v>0</v>
      </c>
      <c r="N68" s="295">
        <f t="shared" ref="N68:N71" si="35">E68-H68+K68</f>
        <v>0</v>
      </c>
      <c r="O68" s="295">
        <f t="shared" ref="O68:O71" si="36">F68-I68+L68</f>
        <v>0</v>
      </c>
    </row>
    <row r="69" spans="1:15" ht="69">
      <c r="A69" s="291"/>
      <c r="B69" s="291" t="str">
        <f>'2021-2022 mjcc'!E67</f>
        <v xml:space="preserve"> 12002</v>
      </c>
      <c r="C69" s="292" t="str">
        <f>'2021-2022 mjcc'!F67</f>
        <v xml:space="preserve"> Զոհված (մահացած) առաջին՝ երկրորդ և երրորդ կարգի հաշմանդամ զինծառայողների անօթևան ընտանիքներին բնակարանով ապահովում և բնակարանային պայմանների բարելավում</v>
      </c>
      <c r="D69" s="293">
        <f>'2021-2022 mjcc'!K67</f>
        <v>500000</v>
      </c>
      <c r="E69" s="293">
        <f>'2021-2022 mjcc'!L67</f>
        <v>500000</v>
      </c>
      <c r="F69" s="293">
        <f>'2021-2022 mjcc'!M67</f>
        <v>500000</v>
      </c>
      <c r="G69" s="294"/>
      <c r="H69" s="294"/>
      <c r="I69" s="294"/>
      <c r="J69" s="294"/>
      <c r="K69" s="294"/>
      <c r="L69" s="294"/>
      <c r="M69" s="295">
        <f t="shared" si="34"/>
        <v>500000</v>
      </c>
      <c r="N69" s="295">
        <f t="shared" si="35"/>
        <v>500000</v>
      </c>
      <c r="O69" s="295">
        <f t="shared" si="36"/>
        <v>500000</v>
      </c>
    </row>
    <row r="70" spans="1:15" ht="34.5">
      <c r="A70" s="291"/>
      <c r="B70" s="291" t="str">
        <f>'2021-2022 mjcc'!E68</f>
        <v xml:space="preserve"> 12003</v>
      </c>
      <c r="C70" s="292" t="str">
        <f>'2021-2022 mjcc'!F68</f>
        <v>Հայաստանի Հանրապետության Մանկատան շրջանավարտներին բնակարանի ապահովում</v>
      </c>
      <c r="D70" s="293">
        <f>'2021-2022 mjcc'!K68</f>
        <v>0</v>
      </c>
      <c r="E70" s="293">
        <f>'2021-2022 mjcc'!L68</f>
        <v>0</v>
      </c>
      <c r="F70" s="293">
        <f>'2021-2022 mjcc'!M68</f>
        <v>0</v>
      </c>
      <c r="G70" s="294"/>
      <c r="H70" s="294"/>
      <c r="I70" s="294"/>
      <c r="J70" s="294"/>
      <c r="K70" s="294"/>
      <c r="L70" s="294"/>
      <c r="M70" s="295">
        <f t="shared" si="34"/>
        <v>0</v>
      </c>
      <c r="N70" s="295">
        <f t="shared" si="35"/>
        <v>0</v>
      </c>
      <c r="O70" s="295">
        <f t="shared" si="36"/>
        <v>0</v>
      </c>
    </row>
    <row r="71" spans="1:15" ht="51.75">
      <c r="A71" s="291"/>
      <c r="B71" s="291">
        <f>'2021-2022 mjcc'!E69</f>
        <v>21001</v>
      </c>
      <c r="C71" s="292" t="str">
        <f>'2021-2022 mjcc'!F69</f>
        <v>Բնակարանային շինարարություն (ՀՀ Արագածոտնի, Շիրակի և Լոռու մարզերում բազմաբնակարան շենքերի կառուցում)</v>
      </c>
      <c r="D71" s="293">
        <f>'2021-2022 mjcc'!K69</f>
        <v>1290614.2</v>
      </c>
      <c r="E71" s="293">
        <f>'2021-2022 mjcc'!L69</f>
        <v>1120160</v>
      </c>
      <c r="F71" s="293">
        <f>'2021-2022 mjcc'!M69</f>
        <v>1120200</v>
      </c>
      <c r="G71" s="294"/>
      <c r="H71" s="294"/>
      <c r="I71" s="294"/>
      <c r="J71" s="294"/>
      <c r="K71" s="294"/>
      <c r="L71" s="294"/>
      <c r="M71" s="295">
        <f t="shared" si="34"/>
        <v>1290614.2</v>
      </c>
      <c r="N71" s="295">
        <f t="shared" si="35"/>
        <v>1120160</v>
      </c>
      <c r="O71" s="295">
        <f t="shared" si="36"/>
        <v>1120200</v>
      </c>
    </row>
    <row r="72" spans="1:15">
      <c r="A72" s="283">
        <f>'2021-2022 mjcc'!D70</f>
        <v>1102</v>
      </c>
      <c r="B72" s="283"/>
      <c r="C72" s="284" t="str">
        <f>'2021-2022 mjcc'!F70</f>
        <v xml:space="preserve"> Կենսաթոշակային ապահովություն </v>
      </c>
      <c r="D72" s="285">
        <f t="shared" ref="D72:O72" si="37">SUM(D73:D81)</f>
        <v>404257168</v>
      </c>
      <c r="E72" s="285">
        <f t="shared" si="37"/>
        <v>444567202.39999998</v>
      </c>
      <c r="F72" s="285">
        <f t="shared" si="37"/>
        <v>485844840.40000004</v>
      </c>
      <c r="G72" s="285">
        <f t="shared" si="37"/>
        <v>0</v>
      </c>
      <c r="H72" s="285">
        <f t="shared" si="37"/>
        <v>0</v>
      </c>
      <c r="I72" s="285">
        <f t="shared" si="37"/>
        <v>0</v>
      </c>
      <c r="J72" s="285">
        <f t="shared" si="37"/>
        <v>0</v>
      </c>
      <c r="K72" s="285">
        <f t="shared" si="37"/>
        <v>0</v>
      </c>
      <c r="L72" s="285">
        <f t="shared" si="37"/>
        <v>0</v>
      </c>
      <c r="M72" s="285">
        <f t="shared" si="37"/>
        <v>404257168</v>
      </c>
      <c r="N72" s="285">
        <f t="shared" si="37"/>
        <v>444567202.39999998</v>
      </c>
      <c r="O72" s="285">
        <f t="shared" si="37"/>
        <v>485844840.40000004</v>
      </c>
    </row>
    <row r="73" spans="1:15" ht="51.75">
      <c r="A73" s="286"/>
      <c r="B73" s="286" t="str">
        <f>'2021-2022 mjcc'!E71</f>
        <v xml:space="preserve"> 11001</v>
      </c>
      <c r="C73" s="287" t="str">
        <f>'2021-2022 mjcc'!F71</f>
        <v xml:space="preserve"> Կենսաթոշակների և այլ դրամական վճարների տրամադրման տեղեկատվական միասնական համակարգերի սպասարկում և շահագործում</v>
      </c>
      <c r="D73" s="288">
        <f>'2021-2022 mjcc'!K71</f>
        <v>87000</v>
      </c>
      <c r="E73" s="288">
        <f>'2021-2022 mjcc'!L71</f>
        <v>87000</v>
      </c>
      <c r="F73" s="288">
        <f>'2021-2022 mjcc'!M71</f>
        <v>87000</v>
      </c>
      <c r="G73" s="289"/>
      <c r="H73" s="289"/>
      <c r="I73" s="289"/>
      <c r="J73" s="289"/>
      <c r="K73" s="289"/>
      <c r="L73" s="289"/>
      <c r="M73" s="290">
        <f t="shared" ref="M73:M81" si="38">D73-G73+J73</f>
        <v>87000</v>
      </c>
      <c r="N73" s="290">
        <f t="shared" ref="N73:N81" si="39">E73-H73+K73</f>
        <v>87000</v>
      </c>
      <c r="O73" s="290">
        <f t="shared" ref="O73:O81" si="40">F73-I73+L73</f>
        <v>87000</v>
      </c>
    </row>
    <row r="74" spans="1:15" ht="34.5">
      <c r="A74" s="286"/>
      <c r="B74" s="286" t="str">
        <f>'2021-2022 mjcc'!E72</f>
        <v xml:space="preserve"> 11002</v>
      </c>
      <c r="C74" s="287" t="str">
        <f>'2021-2022 mjcc'!F72</f>
        <v xml:space="preserve"> Կենսաթոշակների և այլ դրամական վճարների իրականացման ապահովում</v>
      </c>
      <c r="D74" s="288">
        <f>'2021-2022 mjcc'!K72</f>
        <v>1324450.8</v>
      </c>
      <c r="E74" s="288">
        <f>'2021-2022 mjcc'!L72</f>
        <v>1193381.8999999999</v>
      </c>
      <c r="F74" s="288">
        <f>'2021-2022 mjcc'!M72</f>
        <v>835367.3</v>
      </c>
      <c r="G74" s="289"/>
      <c r="H74" s="289"/>
      <c r="I74" s="289"/>
      <c r="J74" s="289"/>
      <c r="K74" s="289"/>
      <c r="L74" s="289"/>
      <c r="M74" s="290">
        <f t="shared" si="38"/>
        <v>1324450.8</v>
      </c>
      <c r="N74" s="290">
        <f t="shared" si="39"/>
        <v>1193381.8999999999</v>
      </c>
      <c r="O74" s="290">
        <f t="shared" si="40"/>
        <v>835367.3</v>
      </c>
    </row>
    <row r="75" spans="1:15" hidden="1">
      <c r="A75" s="286"/>
      <c r="B75" s="286" t="str">
        <f>'2021-2022 mjcc'!E73</f>
        <v xml:space="preserve"> 11003</v>
      </c>
      <c r="C75" s="287" t="str">
        <f>'2021-2022 mjcc'!F73</f>
        <v xml:space="preserve"> Կենսաթոշակների ձևաթղթերի տպագրություն</v>
      </c>
      <c r="D75" s="288"/>
      <c r="E75" s="288"/>
      <c r="F75" s="288"/>
      <c r="G75" s="289"/>
      <c r="H75" s="289"/>
      <c r="I75" s="289"/>
      <c r="J75" s="289"/>
      <c r="K75" s="289"/>
      <c r="L75" s="289"/>
      <c r="M75" s="290">
        <f t="shared" si="38"/>
        <v>0</v>
      </c>
      <c r="N75" s="290">
        <f t="shared" si="39"/>
        <v>0</v>
      </c>
      <c r="O75" s="290">
        <f t="shared" si="40"/>
        <v>0</v>
      </c>
    </row>
    <row r="76" spans="1:15" ht="34.5" hidden="1">
      <c r="A76" s="286"/>
      <c r="B76" s="286" t="str">
        <f>'2021-2022 mjcc'!E74</f>
        <v xml:space="preserve"> 11004</v>
      </c>
      <c r="C76" s="287" t="str">
        <f>'2021-2022 mjcc'!F74</f>
        <v xml:space="preserve"> Կենսաթոշակային համակարգի հանրային իրազեկման աշխատանքներ</v>
      </c>
      <c r="D76" s="288">
        <f>'2021-2022 mjcc'!K74</f>
        <v>0</v>
      </c>
      <c r="E76" s="288">
        <f>'2021-2022 mjcc'!L74</f>
        <v>0</v>
      </c>
      <c r="F76" s="288">
        <f>'2021-2022 mjcc'!M74</f>
        <v>0</v>
      </c>
      <c r="G76" s="289"/>
      <c r="H76" s="289"/>
      <c r="I76" s="289"/>
      <c r="J76" s="289"/>
      <c r="K76" s="289"/>
      <c r="L76" s="289"/>
      <c r="M76" s="290">
        <f t="shared" si="38"/>
        <v>0</v>
      </c>
      <c r="N76" s="290">
        <f t="shared" si="39"/>
        <v>0</v>
      </c>
      <c r="O76" s="290">
        <f t="shared" si="40"/>
        <v>0</v>
      </c>
    </row>
    <row r="77" spans="1:15" ht="34.5">
      <c r="A77" s="286"/>
      <c r="B77" s="286" t="str">
        <f>'2021-2022 mjcc'!E75</f>
        <v xml:space="preserve"> 12001</v>
      </c>
      <c r="C77" s="287" t="str">
        <f>'2021-2022 mjcc'!F75</f>
        <v xml:space="preserve"> Սպայական անձնակազմի և նրանց ընտանիքների անդամների կենսաթոշակներ</v>
      </c>
      <c r="D77" s="288">
        <f>'2021-2022 mjcc'!K75</f>
        <v>34913758</v>
      </c>
      <c r="E77" s="288">
        <f>'2021-2022 mjcc'!L75</f>
        <v>39701390</v>
      </c>
      <c r="F77" s="288">
        <f>'2021-2022 mjcc'!M75</f>
        <v>44869022</v>
      </c>
      <c r="G77" s="289"/>
      <c r="H77" s="289"/>
      <c r="I77" s="289"/>
      <c r="J77" s="289"/>
      <c r="K77" s="289"/>
      <c r="L77" s="289"/>
      <c r="M77" s="290">
        <f t="shared" si="38"/>
        <v>34913758</v>
      </c>
      <c r="N77" s="290">
        <f t="shared" si="39"/>
        <v>39701390</v>
      </c>
      <c r="O77" s="290">
        <f t="shared" si="40"/>
        <v>44869022</v>
      </c>
    </row>
    <row r="78" spans="1:15" ht="51.75">
      <c r="A78" s="286"/>
      <c r="B78" s="286" t="str">
        <f>'2021-2022 mjcc'!E76</f>
        <v xml:space="preserve"> 12002</v>
      </c>
      <c r="C78" s="287" t="str">
        <f>'2021-2022 mjcc'!F76</f>
        <v xml:space="preserve"> Շարքային զինծառայողների և նրանց ընտանիքների անդամների զինվորական կենսաթոշակներ</v>
      </c>
      <c r="D78" s="288">
        <f>'2021-2022 mjcc'!K76</f>
        <v>675390</v>
      </c>
      <c r="E78" s="288">
        <f>'2021-2022 mjcc'!L76</f>
        <v>717660</v>
      </c>
      <c r="F78" s="288">
        <f>'2021-2022 mjcc'!M76</f>
        <v>753594</v>
      </c>
      <c r="G78" s="289"/>
      <c r="H78" s="289"/>
      <c r="I78" s="289"/>
      <c r="J78" s="289"/>
      <c r="K78" s="289"/>
      <c r="L78" s="289"/>
      <c r="M78" s="290">
        <f t="shared" si="38"/>
        <v>675390</v>
      </c>
      <c r="N78" s="290">
        <f t="shared" si="39"/>
        <v>717660</v>
      </c>
      <c r="O78" s="290">
        <f t="shared" si="40"/>
        <v>753594</v>
      </c>
    </row>
    <row r="79" spans="1:15">
      <c r="A79" s="286"/>
      <c r="B79" s="286" t="str">
        <f>'2021-2022 mjcc'!E77</f>
        <v xml:space="preserve"> 12003</v>
      </c>
      <c r="C79" s="287" t="str">
        <f>'2021-2022 mjcc'!F77</f>
        <v xml:space="preserve"> Աշխատանքային կենսաթոշակներ</v>
      </c>
      <c r="D79" s="288">
        <f>'2021-2022 mjcc'!K77</f>
        <v>278218311</v>
      </c>
      <c r="E79" s="288">
        <f>'2021-2022 mjcc'!L77</f>
        <v>309503059</v>
      </c>
      <c r="F79" s="288">
        <f>'2021-2022 mjcc'!M77</f>
        <v>341385551</v>
      </c>
      <c r="G79" s="289"/>
      <c r="H79" s="289"/>
      <c r="I79" s="289"/>
      <c r="J79" s="289"/>
      <c r="K79" s="289"/>
      <c r="L79" s="289"/>
      <c r="M79" s="290">
        <f t="shared" si="38"/>
        <v>278218311</v>
      </c>
      <c r="N79" s="290">
        <f t="shared" si="39"/>
        <v>309503059</v>
      </c>
      <c r="O79" s="290">
        <f t="shared" si="40"/>
        <v>341385551</v>
      </c>
    </row>
    <row r="80" spans="1:15">
      <c r="A80" s="286"/>
      <c r="B80" s="286" t="str">
        <f>'2021-2022 mjcc'!E78</f>
        <v xml:space="preserve"> 12004</v>
      </c>
      <c r="C80" s="287" t="str">
        <f>'2021-2022 mjcc'!F78</f>
        <v xml:space="preserve"> ՀՀ օրենքով նշանակված կենսաթոշակներ</v>
      </c>
      <c r="D80" s="288">
        <f>'2021-2022 mjcc'!K78</f>
        <v>3009924.2</v>
      </c>
      <c r="E80" s="288">
        <f>'2021-2022 mjcc'!L78</f>
        <v>3034961.5</v>
      </c>
      <c r="F80" s="288">
        <f>'2021-2022 mjcc'!M78</f>
        <v>3068068.1</v>
      </c>
      <c r="G80" s="289"/>
      <c r="H80" s="289"/>
      <c r="I80" s="289"/>
      <c r="J80" s="289"/>
      <c r="K80" s="289"/>
      <c r="L80" s="289"/>
      <c r="M80" s="290">
        <f t="shared" si="38"/>
        <v>3009924.2</v>
      </c>
      <c r="N80" s="290">
        <f t="shared" si="39"/>
        <v>3034961.5</v>
      </c>
      <c r="O80" s="290">
        <f t="shared" si="40"/>
        <v>3068068.1</v>
      </c>
    </row>
    <row r="81" spans="1:15" ht="34.5">
      <c r="A81" s="286"/>
      <c r="B81" s="286" t="str">
        <f>'2021-2022 mjcc'!E79</f>
        <v xml:space="preserve"> 12005</v>
      </c>
      <c r="C81" s="287" t="str">
        <f>'2021-2022 mjcc'!F79</f>
        <v xml:space="preserve"> Կուտակային հատկացումներ մասնակցի կենսաթոշակային հաշվին</v>
      </c>
      <c r="D81" s="288">
        <f>'2021-2022 mjcc'!K79</f>
        <v>86028334</v>
      </c>
      <c r="E81" s="288">
        <f>'2021-2022 mjcc'!L79</f>
        <v>90329750</v>
      </c>
      <c r="F81" s="288">
        <f>'2021-2022 mjcc'!M79</f>
        <v>94846238</v>
      </c>
      <c r="G81" s="289"/>
      <c r="H81" s="289"/>
      <c r="I81" s="289"/>
      <c r="J81" s="289"/>
      <c r="K81" s="289"/>
      <c r="L81" s="289"/>
      <c r="M81" s="290">
        <f t="shared" si="38"/>
        <v>86028334</v>
      </c>
      <c r="N81" s="290">
        <f t="shared" si="39"/>
        <v>90329750</v>
      </c>
      <c r="O81" s="290">
        <f t="shared" si="40"/>
        <v>94846238</v>
      </c>
    </row>
    <row r="82" spans="1:15" hidden="1">
      <c r="A82" s="283">
        <f>'2021-2022 mjcc'!D80</f>
        <v>1117</v>
      </c>
      <c r="B82" s="283"/>
      <c r="C82" s="284" t="str">
        <f>'2021-2022 mjcc'!F80</f>
        <v xml:space="preserve"> Սոցիալական պաշտպանության բնագավառում պետական քաղաքականության մշակում, ծրագրերի համակարգում և մոնիթորինգ </v>
      </c>
      <c r="D82" s="285">
        <f t="shared" ref="D82:O82" si="41">SUM(D83:D90)</f>
        <v>6858208.9704200961</v>
      </c>
      <c r="E82" s="285">
        <f t="shared" si="41"/>
        <v>6916421.0511560962</v>
      </c>
      <c r="F82" s="285">
        <f t="shared" si="41"/>
        <v>6879182.9511560956</v>
      </c>
      <c r="G82" s="285">
        <f t="shared" si="41"/>
        <v>0</v>
      </c>
      <c r="H82" s="285">
        <f t="shared" si="41"/>
        <v>0</v>
      </c>
      <c r="I82" s="285">
        <f t="shared" si="41"/>
        <v>0</v>
      </c>
      <c r="J82" s="285">
        <f t="shared" si="41"/>
        <v>0</v>
      </c>
      <c r="K82" s="285">
        <f t="shared" si="41"/>
        <v>0</v>
      </c>
      <c r="L82" s="285">
        <f t="shared" si="41"/>
        <v>0</v>
      </c>
      <c r="M82" s="285">
        <f t="shared" si="41"/>
        <v>6858208.9704200961</v>
      </c>
      <c r="N82" s="285">
        <f t="shared" si="41"/>
        <v>6916421.0511560962</v>
      </c>
      <c r="O82" s="285">
        <f t="shared" si="41"/>
        <v>6879182.9511560956</v>
      </c>
    </row>
    <row r="83" spans="1:15" ht="69" hidden="1">
      <c r="A83" s="291"/>
      <c r="B83" s="291" t="str">
        <f>'2021-2022 mjcc'!E81</f>
        <v xml:space="preserve"> 11001</v>
      </c>
      <c r="C83" s="292" t="str">
        <f>'2021-2022 mjcc'!F81</f>
        <v>Սոցիալական պաշտպանության բնագավառի պետական քաղաքականության մշակման« ծրագրերի համակարգման և մոնիթորինգի ծառայություններ</v>
      </c>
      <c r="D83" s="293">
        <f>'2021-2022 mjcc'!K81</f>
        <v>2932469.3139999998</v>
      </c>
      <c r="E83" s="293">
        <f>'2021-2022 mjcc'!L81</f>
        <v>2977215.514</v>
      </c>
      <c r="F83" s="293">
        <f>'2021-2022 mjcc'!M81</f>
        <v>2992413.514</v>
      </c>
      <c r="G83" s="294"/>
      <c r="H83" s="294"/>
      <c r="I83" s="294"/>
      <c r="J83" s="294"/>
      <c r="K83" s="294"/>
      <c r="L83" s="294"/>
      <c r="M83" s="295">
        <f t="shared" ref="M83:M90" si="42">D83-G83+J83</f>
        <v>2932469.3139999998</v>
      </c>
      <c r="N83" s="295">
        <f t="shared" ref="N83:N90" si="43">E83-H83+K83</f>
        <v>2977215.514</v>
      </c>
      <c r="O83" s="295">
        <f t="shared" ref="O83:O90" si="44">F83-I83+L83</f>
        <v>2992413.514</v>
      </c>
    </row>
    <row r="84" spans="1:15" ht="34.5" hidden="1">
      <c r="A84" s="286"/>
      <c r="B84" s="286" t="str">
        <f>'2021-2022 mjcc'!E82</f>
        <v xml:space="preserve"> 11002</v>
      </c>
      <c r="C84" s="287" t="str">
        <f>'2021-2022 mjcc'!F82</f>
        <v xml:space="preserve"> Սոցիալական պաշտպանության առանձին  ծրագրերի իրականացման ապահովում</v>
      </c>
      <c r="D84" s="288">
        <f>'2021-2022 mjcc'!K82</f>
        <v>2556524.7564200955</v>
      </c>
      <c r="E84" s="288">
        <f>'2021-2022 mjcc'!L82</f>
        <v>2569990.6371560954</v>
      </c>
      <c r="F84" s="288">
        <f>'2021-2022 mjcc'!M82</f>
        <v>2551234.5371560953</v>
      </c>
      <c r="G84" s="289"/>
      <c r="H84" s="289"/>
      <c r="I84" s="289"/>
      <c r="J84" s="289"/>
      <c r="K84" s="289"/>
      <c r="L84" s="289"/>
      <c r="M84" s="290">
        <f t="shared" si="42"/>
        <v>2556524.7564200955</v>
      </c>
      <c r="N84" s="290">
        <f t="shared" si="43"/>
        <v>2569990.6371560954</v>
      </c>
      <c r="O84" s="290">
        <f t="shared" si="44"/>
        <v>2551234.5371560953</v>
      </c>
    </row>
    <row r="85" spans="1:15" hidden="1">
      <c r="A85" s="291"/>
      <c r="B85" s="291">
        <v>0</v>
      </c>
      <c r="C85" s="292">
        <v>0</v>
      </c>
      <c r="D85" s="293">
        <v>0</v>
      </c>
      <c r="E85" s="293">
        <v>0</v>
      </c>
      <c r="F85" s="293">
        <v>0</v>
      </c>
      <c r="G85" s="294"/>
      <c r="H85" s="294"/>
      <c r="I85" s="294"/>
      <c r="J85" s="294"/>
      <c r="K85" s="294"/>
      <c r="L85" s="294"/>
      <c r="M85" s="295">
        <f t="shared" si="42"/>
        <v>0</v>
      </c>
      <c r="N85" s="295">
        <f t="shared" si="43"/>
        <v>0</v>
      </c>
      <c r="O85" s="295">
        <f t="shared" si="44"/>
        <v>0</v>
      </c>
    </row>
    <row r="86" spans="1:15" ht="34.5" hidden="1">
      <c r="A86" s="291"/>
      <c r="B86" s="291" t="str">
        <f>'2021-2022 mjcc'!E83</f>
        <v xml:space="preserve"> 11003</v>
      </c>
      <c r="C86" s="292" t="str">
        <f>'2021-2022 mjcc'!F83</f>
        <v xml:space="preserve"> Հանրային իրազեկման միջոցառումների իրականացում</v>
      </c>
      <c r="D86" s="293">
        <f>'2021-2022 mjcc'!K83</f>
        <v>21327.4</v>
      </c>
      <c r="E86" s="293">
        <f>'2021-2022 mjcc'!L83</f>
        <v>21327.4</v>
      </c>
      <c r="F86" s="293">
        <f>'2021-2022 mjcc'!M83</f>
        <v>21327.4</v>
      </c>
      <c r="G86" s="294"/>
      <c r="H86" s="294"/>
      <c r="I86" s="294"/>
      <c r="J86" s="294"/>
      <c r="K86" s="294"/>
      <c r="L86" s="294"/>
      <c r="M86" s="295">
        <f t="shared" si="42"/>
        <v>21327.4</v>
      </c>
      <c r="N86" s="295">
        <f t="shared" si="43"/>
        <v>21327.4</v>
      </c>
      <c r="O86" s="295">
        <f t="shared" si="44"/>
        <v>21327.4</v>
      </c>
    </row>
    <row r="87" spans="1:15" ht="86.25" hidden="1">
      <c r="A87" s="291"/>
      <c r="B87" s="291" t="str">
        <f>'2021-2022 mjcc'!E84</f>
        <v xml:space="preserve"> 11004</v>
      </c>
      <c r="C87" s="292" t="str">
        <f>'2021-2022 mjcc'!F84</f>
        <v xml:space="preserve"> Սոցիալական պաշտպանության ոլորտի տեղեկատվական համակարգի սպասարկման (կատարելագործման)՝ շահագործման և տեղեկատվության տրամադրման ծառայություններ</v>
      </c>
      <c r="D87" s="293">
        <f>'2021-2022 mjcc'!K84</f>
        <v>386636.9</v>
      </c>
      <c r="E87" s="293">
        <f>'2021-2022 mjcc'!L84</f>
        <v>386636.9</v>
      </c>
      <c r="F87" s="293">
        <f>'2021-2022 mjcc'!M84</f>
        <v>386636.9</v>
      </c>
      <c r="G87" s="294"/>
      <c r="H87" s="294"/>
      <c r="I87" s="294"/>
      <c r="J87" s="294"/>
      <c r="K87" s="294"/>
      <c r="L87" s="294"/>
      <c r="M87" s="295">
        <f t="shared" si="42"/>
        <v>386636.9</v>
      </c>
      <c r="N87" s="295">
        <f t="shared" si="43"/>
        <v>386636.9</v>
      </c>
      <c r="O87" s="295">
        <f t="shared" si="44"/>
        <v>386636.9</v>
      </c>
    </row>
    <row r="88" spans="1:15" hidden="1">
      <c r="A88" s="291"/>
      <c r="B88" s="291">
        <f>'2021-2022 mjcc'!E85</f>
        <v>11007</v>
      </c>
      <c r="C88" s="292" t="str">
        <f>'2021-2022 mjcc'!F85</f>
        <v>Թեժ գծի ծառայություններ</v>
      </c>
      <c r="D88" s="293">
        <f>'2021-2022 mjcc'!K85</f>
        <v>9923.5</v>
      </c>
      <c r="E88" s="293">
        <f>'2021-2022 mjcc'!L85</f>
        <v>9923.5</v>
      </c>
      <c r="F88" s="293">
        <f>'2021-2022 mjcc'!M85</f>
        <v>9923.5</v>
      </c>
      <c r="G88" s="294"/>
      <c r="H88" s="294"/>
      <c r="I88" s="294"/>
      <c r="J88" s="294"/>
      <c r="K88" s="294"/>
      <c r="L88" s="294"/>
      <c r="M88" s="295">
        <f t="shared" ref="M88:M89" si="45">D88-G88+J88</f>
        <v>9923.5</v>
      </c>
      <c r="N88" s="295">
        <f t="shared" ref="N88:N89" si="46">E88-H88+K88</f>
        <v>9923.5</v>
      </c>
      <c r="O88" s="295">
        <f t="shared" ref="O88:O89" si="47">F88-I88+L88</f>
        <v>9923.5</v>
      </c>
    </row>
    <row r="89" spans="1:15" ht="69" hidden="1">
      <c r="A89" s="291"/>
      <c r="B89" s="291" t="str">
        <f>'2021-2022 mjcc'!E86</f>
        <v xml:space="preserve"> 11005</v>
      </c>
      <c r="C89" s="292" t="str">
        <f>'2021-2022 mjcc'!F86</f>
        <v xml:space="preserve"> Համայնքային ենթակայության սոցիալական ծառայությունների կողմից սոցիալական աջակցության քաղաքականության իրականացման ապահովում</v>
      </c>
      <c r="D89" s="293">
        <f>'2021-2022 mjcc'!K86</f>
        <v>820564.1</v>
      </c>
      <c r="E89" s="293">
        <f>'2021-2022 mjcc'!L86</f>
        <v>820564.1</v>
      </c>
      <c r="F89" s="293">
        <f>'2021-2022 mjcc'!M86</f>
        <v>820564.1</v>
      </c>
      <c r="G89" s="294"/>
      <c r="H89" s="294"/>
      <c r="I89" s="294"/>
      <c r="J89" s="294"/>
      <c r="K89" s="294"/>
      <c r="L89" s="294"/>
      <c r="M89" s="295">
        <f t="shared" si="45"/>
        <v>820564.1</v>
      </c>
      <c r="N89" s="295">
        <f t="shared" si="46"/>
        <v>820564.1</v>
      </c>
      <c r="O89" s="295">
        <f t="shared" si="47"/>
        <v>820564.1</v>
      </c>
    </row>
    <row r="90" spans="1:15" ht="51.75" hidden="1">
      <c r="A90" s="291"/>
      <c r="B90" s="291" t="str">
        <f>'2021-2022 mjcc'!E87</f>
        <v xml:space="preserve"> 11006</v>
      </c>
      <c r="C90" s="292" t="str">
        <f>'2021-2022 mjcc'!F87</f>
        <v>Համալիր սոցիալական աջակցության տարածքային կենտրոնների աշխատողների աջակցության ծախսերի փոխհատուցում</v>
      </c>
      <c r="D90" s="293">
        <f>'2021-2022 mjcc'!K87</f>
        <v>130763</v>
      </c>
      <c r="E90" s="293">
        <f>'2021-2022 mjcc'!L87</f>
        <v>130763</v>
      </c>
      <c r="F90" s="293">
        <f>'2021-2022 mjcc'!M87</f>
        <v>97083</v>
      </c>
      <c r="G90" s="294"/>
      <c r="H90" s="294"/>
      <c r="I90" s="294"/>
      <c r="J90" s="294"/>
      <c r="K90" s="294"/>
      <c r="L90" s="294"/>
      <c r="M90" s="295">
        <f t="shared" si="42"/>
        <v>130763</v>
      </c>
      <c r="N90" s="295">
        <f t="shared" si="43"/>
        <v>130763</v>
      </c>
      <c r="O90" s="295">
        <f t="shared" si="44"/>
        <v>97083</v>
      </c>
    </row>
    <row r="91" spans="1:15" hidden="1">
      <c r="A91" s="283">
        <f>'2021-2022 mjcc'!D88</f>
        <v>1141</v>
      </c>
      <c r="B91" s="283"/>
      <c r="C91" s="284" t="str">
        <f>'2021-2022 mjcc'!F88</f>
        <v xml:space="preserve"> Ընտանիքներին, կանանց և երեխաներին աջակցություն </v>
      </c>
      <c r="D91" s="285">
        <f>SUM(D92:D115)</f>
        <v>4545516.16</v>
      </c>
      <c r="E91" s="285">
        <f t="shared" ref="E91:O91" si="48">SUM(E92:E115)</f>
        <v>4771370.4519999996</v>
      </c>
      <c r="F91" s="285">
        <f t="shared" si="48"/>
        <v>4916025.4400000004</v>
      </c>
      <c r="G91" s="285">
        <f t="shared" si="48"/>
        <v>0</v>
      </c>
      <c r="H91" s="285">
        <f t="shared" si="48"/>
        <v>0</v>
      </c>
      <c r="I91" s="285">
        <f t="shared" si="48"/>
        <v>0</v>
      </c>
      <c r="J91" s="285">
        <f t="shared" si="48"/>
        <v>0</v>
      </c>
      <c r="K91" s="285">
        <f t="shared" si="48"/>
        <v>0</v>
      </c>
      <c r="L91" s="285">
        <f t="shared" si="48"/>
        <v>0</v>
      </c>
      <c r="M91" s="285">
        <f t="shared" si="48"/>
        <v>4545516.16</v>
      </c>
      <c r="N91" s="285">
        <f t="shared" si="48"/>
        <v>4771370.4519999996</v>
      </c>
      <c r="O91" s="285">
        <f t="shared" si="48"/>
        <v>4916025.4400000004</v>
      </c>
    </row>
    <row r="92" spans="1:15" hidden="1">
      <c r="A92" s="291"/>
      <c r="B92" s="291" t="str">
        <f>'2021-2022 mjcc'!E89</f>
        <v xml:space="preserve"> 11001</v>
      </c>
      <c r="C92" s="292" t="str">
        <f>'2021-2022 mjcc'!F89</f>
        <v xml:space="preserve"> Երեխաների շուրջօրյա խնամքի ծառայություններ</v>
      </c>
      <c r="D92" s="293">
        <f>'2021-2022 mjcc'!K89</f>
        <v>1789930.9</v>
      </c>
      <c r="E92" s="293">
        <f>'2021-2022 mjcc'!L89</f>
        <v>1789930.9</v>
      </c>
      <c r="F92" s="293">
        <f>'2021-2022 mjcc'!M89</f>
        <v>1789930.9</v>
      </c>
      <c r="G92" s="294"/>
      <c r="H92" s="294"/>
      <c r="I92" s="294"/>
      <c r="J92" s="294"/>
      <c r="K92" s="294"/>
      <c r="L92" s="294"/>
      <c r="M92" s="295">
        <f t="shared" ref="M92:M115" si="49">D92-G92+J92</f>
        <v>1789930.9</v>
      </c>
      <c r="N92" s="295">
        <f t="shared" ref="N92:N115" si="50">E92-H92+K92</f>
        <v>1789930.9</v>
      </c>
      <c r="O92" s="295">
        <f t="shared" ref="O92:O115" si="51">F92-I92+L92</f>
        <v>1789930.9</v>
      </c>
    </row>
    <row r="93" spans="1:15" ht="120.75" hidden="1">
      <c r="A93" s="291"/>
      <c r="B93" s="291" t="str">
        <f>'2021-2022 mjcc'!E90</f>
        <v xml:space="preserve"> 11002</v>
      </c>
      <c r="C93" s="292" t="str">
        <f>'2021-2022 mjcc'!F90</f>
        <v xml:space="preserve"> ՀՀ երեխաների շուրջօրյա խնամք և պաշտպանություն իրականացնող հաստատություններում խնամվող և հաստատությունում հայտնվելու ռիսկի խմբում գտնվող երեխաների ընտանիք վերադարձնելու և մուտքը հաստատություններ կանխարգելելու ծառայություններ,  </v>
      </c>
      <c r="D93" s="293">
        <f>'2021-2022 mjcc'!K90</f>
        <v>28427.8</v>
      </c>
      <c r="E93" s="293">
        <f>'2021-2022 mjcc'!L90</f>
        <v>34090.400000000001</v>
      </c>
      <c r="F93" s="293">
        <f>'2021-2022 mjcc'!M90</f>
        <v>39772.1</v>
      </c>
      <c r="G93" s="294"/>
      <c r="H93" s="294"/>
      <c r="I93" s="294"/>
      <c r="J93" s="294"/>
      <c r="K93" s="294"/>
      <c r="L93" s="294"/>
      <c r="M93" s="295">
        <f t="shared" si="49"/>
        <v>28427.8</v>
      </c>
      <c r="N93" s="295">
        <f t="shared" si="50"/>
        <v>34090.400000000001</v>
      </c>
      <c r="O93" s="295">
        <f t="shared" si="51"/>
        <v>39772.1</v>
      </c>
    </row>
    <row r="94" spans="1:15" ht="51.75" hidden="1">
      <c r="A94" s="291"/>
      <c r="B94" s="291">
        <f>'2021-2022 mjcc'!E92</f>
        <v>12007</v>
      </c>
      <c r="C94" s="292" t="str">
        <f>'2021-2022 mjcc'!F92</f>
        <v>Բնակչության սոցիալական պաշտպանության հաստատությունների շրջանավարտների բնակարանների վարձակալություն</v>
      </c>
      <c r="D94" s="293">
        <f>'2021-2022 mjcc'!K92</f>
        <v>44400</v>
      </c>
      <c r="E94" s="293">
        <f>'2021-2022 mjcc'!L92</f>
        <v>74400</v>
      </c>
      <c r="F94" s="293">
        <f>'2021-2022 mjcc'!M92</f>
        <v>104400</v>
      </c>
      <c r="G94" s="294"/>
      <c r="H94" s="294"/>
      <c r="I94" s="294"/>
      <c r="J94" s="294"/>
      <c r="K94" s="294"/>
      <c r="L94" s="294"/>
      <c r="M94" s="295">
        <f t="shared" si="49"/>
        <v>44400</v>
      </c>
      <c r="N94" s="295">
        <f t="shared" si="50"/>
        <v>74400</v>
      </c>
      <c r="O94" s="295">
        <f t="shared" si="51"/>
        <v>104400</v>
      </c>
    </row>
    <row r="95" spans="1:15" ht="51.75" hidden="1">
      <c r="A95" s="291"/>
      <c r="B95" s="291" t="str">
        <f>'2021-2022 mjcc'!E93</f>
        <v xml:space="preserve"> 11004</v>
      </c>
      <c r="C95" s="292" t="str">
        <f>'2021-2022 mjcc'!F93</f>
        <v>Սոցիալական հոգածության ցերեկային կենտրոնների երեխաներին սոցիալական ծառայությունների տրամադրում</v>
      </c>
      <c r="D95" s="293">
        <f>'2021-2022 mjcc'!K93</f>
        <v>0</v>
      </c>
      <c r="E95" s="293">
        <f>'2021-2022 mjcc'!L93</f>
        <v>0</v>
      </c>
      <c r="F95" s="293">
        <f>'2021-2022 mjcc'!M93</f>
        <v>0</v>
      </c>
      <c r="G95" s="294"/>
      <c r="H95" s="294"/>
      <c r="I95" s="294"/>
      <c r="J95" s="294"/>
      <c r="K95" s="294"/>
      <c r="L95" s="294"/>
      <c r="M95" s="295">
        <f t="shared" si="49"/>
        <v>0</v>
      </c>
      <c r="N95" s="295">
        <f t="shared" si="50"/>
        <v>0</v>
      </c>
      <c r="O95" s="295">
        <f t="shared" si="51"/>
        <v>0</v>
      </c>
    </row>
    <row r="96" spans="1:15" ht="34.5" hidden="1">
      <c r="A96" s="291"/>
      <c r="B96" s="291" t="str">
        <f>'2021-2022 mjcc'!E94</f>
        <v xml:space="preserve"> 11005</v>
      </c>
      <c r="C96" s="292" t="str">
        <f>'2021-2022 mjcc'!F94</f>
        <v xml:space="preserve"> Երեխաների գիշերօթիկ խնամքի ծառայություններ</v>
      </c>
      <c r="D96" s="293">
        <f>'2021-2022 mjcc'!K94</f>
        <v>0</v>
      </c>
      <c r="E96" s="293">
        <f>'2021-2022 mjcc'!L94</f>
        <v>0</v>
      </c>
      <c r="F96" s="293">
        <f>'2021-2022 mjcc'!M94</f>
        <v>0</v>
      </c>
      <c r="G96" s="294"/>
      <c r="H96" s="294"/>
      <c r="I96" s="294"/>
      <c r="J96" s="294"/>
      <c r="K96" s="294"/>
      <c r="L96" s="294"/>
      <c r="M96" s="295">
        <f t="shared" si="49"/>
        <v>0</v>
      </c>
      <c r="N96" s="295">
        <f t="shared" si="50"/>
        <v>0</v>
      </c>
      <c r="O96" s="295">
        <f t="shared" si="51"/>
        <v>0</v>
      </c>
    </row>
    <row r="97" spans="1:15" ht="69" hidden="1">
      <c r="A97" s="291"/>
      <c r="B97" s="291" t="str">
        <f>'2021-2022 mjcc'!E95</f>
        <v xml:space="preserve"> 11006</v>
      </c>
      <c r="C97" s="292" t="str">
        <f>'2021-2022 mjcc'!F95</f>
        <v xml:space="preserve"> Երեխաների խնամքի ցերեկային կենտրոնների կողմից կյանքի դժվար իրավիճակում հայտնված երեխաների սոցիալական հոգածության ծառայություններ</v>
      </c>
      <c r="D97" s="293">
        <f>'2021-2022 mjcc'!K95</f>
        <v>0</v>
      </c>
      <c r="E97" s="293">
        <f>'2021-2022 mjcc'!L95</f>
        <v>0</v>
      </c>
      <c r="F97" s="293">
        <f>'2021-2022 mjcc'!M95</f>
        <v>0</v>
      </c>
      <c r="G97" s="294"/>
      <c r="H97" s="294"/>
      <c r="I97" s="294"/>
      <c r="J97" s="294"/>
      <c r="K97" s="294"/>
      <c r="L97" s="294"/>
      <c r="M97" s="295">
        <f t="shared" si="49"/>
        <v>0</v>
      </c>
      <c r="N97" s="295">
        <f t="shared" si="50"/>
        <v>0</v>
      </c>
      <c r="O97" s="295">
        <f t="shared" si="51"/>
        <v>0</v>
      </c>
    </row>
    <row r="98" spans="1:15" ht="51.75" hidden="1">
      <c r="A98" s="291"/>
      <c r="B98" s="291" t="str">
        <f>'2021-2022 mjcc'!E96</f>
        <v xml:space="preserve"> 11007</v>
      </c>
      <c r="C98" s="292" t="str">
        <f>'2021-2022 mjcc'!F96</f>
        <v xml:space="preserve"> Կյանքի դժվարին իրավիճակում հայտնված երեխաներին ժամանակավոր խնամքի տրամադրման ծառայություններ</v>
      </c>
      <c r="D98" s="293">
        <f>'2021-2022 mjcc'!K96</f>
        <v>470886.1</v>
      </c>
      <c r="E98" s="293">
        <f>'2021-2022 mjcc'!L96</f>
        <v>551924.5</v>
      </c>
      <c r="F98" s="293">
        <f>'2021-2022 mjcc'!M96</f>
        <v>551924.5</v>
      </c>
      <c r="G98" s="294"/>
      <c r="H98" s="294"/>
      <c r="I98" s="294"/>
      <c r="J98" s="294"/>
      <c r="K98" s="294"/>
      <c r="L98" s="294"/>
      <c r="M98" s="295">
        <f t="shared" si="49"/>
        <v>470886.1</v>
      </c>
      <c r="N98" s="295">
        <f t="shared" si="50"/>
        <v>551924.5</v>
      </c>
      <c r="O98" s="295">
        <f t="shared" si="51"/>
        <v>551924.5</v>
      </c>
    </row>
    <row r="99" spans="1:15" ht="51.75" hidden="1">
      <c r="A99" s="291"/>
      <c r="B99" s="291" t="str">
        <f>'2021-2022 mjcc'!E97</f>
        <v xml:space="preserve"> 11008</v>
      </c>
      <c r="C99" s="292" t="str">
        <f>'2021-2022 mjcc'!F97</f>
        <v xml:space="preserve"> Ներառական մանկապարտեզում հաշմանդամություն ունեցող երեխաների ցերեկային խնամքի ծառայություններ</v>
      </c>
      <c r="D99" s="293">
        <f>'2021-2022 mjcc'!K97</f>
        <v>0</v>
      </c>
      <c r="E99" s="293">
        <f>'2021-2022 mjcc'!L97</f>
        <v>0</v>
      </c>
      <c r="F99" s="293">
        <f>'2021-2022 mjcc'!M97</f>
        <v>0</v>
      </c>
      <c r="G99" s="294"/>
      <c r="H99" s="294"/>
      <c r="I99" s="294"/>
      <c r="J99" s="294"/>
      <c r="K99" s="294"/>
      <c r="L99" s="294"/>
      <c r="M99" s="295">
        <f t="shared" si="49"/>
        <v>0</v>
      </c>
      <c r="N99" s="295">
        <f t="shared" si="50"/>
        <v>0</v>
      </c>
      <c r="O99" s="295">
        <f t="shared" si="51"/>
        <v>0</v>
      </c>
    </row>
    <row r="100" spans="1:15" ht="34.5" hidden="1">
      <c r="A100" s="291"/>
      <c r="B100" s="291" t="str">
        <f>'2021-2022 mjcc'!E98</f>
        <v xml:space="preserve"> 11009</v>
      </c>
      <c r="C100" s="292" t="str">
        <f>'2021-2022 mjcc'!F98</f>
        <v xml:space="preserve"> Երեխաների և ընտանիքների աջակցության տրամադրման ծառայություններ</v>
      </c>
      <c r="D100" s="293">
        <f>'2021-2022 mjcc'!K98</f>
        <v>692998.7</v>
      </c>
      <c r="E100" s="293">
        <f>'2021-2022 mjcc'!L98</f>
        <v>692998.7</v>
      </c>
      <c r="F100" s="293">
        <f>'2021-2022 mjcc'!M98</f>
        <v>692998.7</v>
      </c>
      <c r="G100" s="294"/>
      <c r="H100" s="294"/>
      <c r="I100" s="294"/>
      <c r="J100" s="294"/>
      <c r="K100" s="294"/>
      <c r="L100" s="294"/>
      <c r="M100" s="295">
        <f t="shared" si="49"/>
        <v>692998.7</v>
      </c>
      <c r="N100" s="295">
        <f t="shared" si="50"/>
        <v>692998.7</v>
      </c>
      <c r="O100" s="295">
        <f t="shared" si="51"/>
        <v>692998.7</v>
      </c>
    </row>
    <row r="101" spans="1:15" ht="69" hidden="1">
      <c r="A101" s="291"/>
      <c r="B101" s="291" t="str">
        <f>'2021-2022 mjcc'!E99</f>
        <v xml:space="preserve"> 11010</v>
      </c>
      <c r="C101" s="292" t="str">
        <f>'2021-2022 mjcc'!F99</f>
        <v xml:space="preserve">Թրաֆիքինգի և շահագործման, սեռական բռնության ենթարկված անձանց սոցիալ-հոգեբանական վերականգնողական ծառայություններ  </v>
      </c>
      <c r="D101" s="293">
        <f>'2021-2022 mjcc'!K99</f>
        <v>40210.1</v>
      </c>
      <c r="E101" s="293">
        <f>'2021-2022 mjcc'!L99</f>
        <v>40210.1</v>
      </c>
      <c r="F101" s="293">
        <f>'2021-2022 mjcc'!M99</f>
        <v>40210.1</v>
      </c>
      <c r="G101" s="294"/>
      <c r="H101" s="294"/>
      <c r="I101" s="294"/>
      <c r="J101" s="294"/>
      <c r="K101" s="294"/>
      <c r="L101" s="294"/>
      <c r="M101" s="295">
        <f t="shared" si="49"/>
        <v>40210.1</v>
      </c>
      <c r="N101" s="295">
        <f t="shared" si="50"/>
        <v>40210.1</v>
      </c>
      <c r="O101" s="295">
        <f t="shared" si="51"/>
        <v>40210.1</v>
      </c>
    </row>
    <row r="102" spans="1:15" ht="51.75" hidden="1">
      <c r="A102" s="291"/>
      <c r="B102" s="291" t="str">
        <f>'2021-2022 mjcc'!E100</f>
        <v xml:space="preserve"> 11011</v>
      </c>
      <c r="C102" s="292" t="str">
        <f>'2021-2022 mjcc'!F100</f>
        <v xml:space="preserve"> Ընտանեկան փոքր տներում առանց ծնողական խնամքի մնացած երեխաների խնամքի տրամադրման ծառայություններ</v>
      </c>
      <c r="D102" s="293">
        <f>'2021-2022 mjcc'!K100</f>
        <v>0</v>
      </c>
      <c r="E102" s="293">
        <f>'2021-2022 mjcc'!L100</f>
        <v>0</v>
      </c>
      <c r="F102" s="293">
        <f>'2021-2022 mjcc'!M100</f>
        <v>0</v>
      </c>
      <c r="G102" s="294"/>
      <c r="H102" s="294"/>
      <c r="I102" s="294"/>
      <c r="J102" s="294"/>
      <c r="K102" s="294"/>
      <c r="L102" s="294"/>
      <c r="M102" s="295">
        <f t="shared" si="49"/>
        <v>0</v>
      </c>
      <c r="N102" s="295">
        <f t="shared" si="50"/>
        <v>0</v>
      </c>
      <c r="O102" s="295">
        <f t="shared" si="51"/>
        <v>0</v>
      </c>
    </row>
    <row r="103" spans="1:15" ht="69" hidden="1">
      <c r="A103" s="291"/>
      <c r="B103" s="291" t="str">
        <f>'2021-2022 mjcc'!E101</f>
        <v xml:space="preserve"> 11012</v>
      </c>
      <c r="C103" s="292" t="str">
        <f>'2021-2022 mjcc'!F101</f>
        <v xml:space="preserve"> Կյանքի դժվարին իրավիճակում հայտնված և հաշմանդամություն ունեցող երեխաներին տրամադրվող  սոցիալական հոգածության ծառայություններ</v>
      </c>
      <c r="D103" s="293">
        <f>'2021-2022 mjcc'!K101</f>
        <v>0</v>
      </c>
      <c r="E103" s="293">
        <f>'2021-2022 mjcc'!L101</f>
        <v>0</v>
      </c>
      <c r="F103" s="293">
        <f>'2021-2022 mjcc'!M101</f>
        <v>0</v>
      </c>
      <c r="G103" s="294"/>
      <c r="H103" s="294"/>
      <c r="I103" s="294"/>
      <c r="J103" s="294"/>
      <c r="K103" s="294"/>
      <c r="L103" s="294"/>
      <c r="M103" s="295">
        <f t="shared" si="49"/>
        <v>0</v>
      </c>
      <c r="N103" s="295">
        <f t="shared" si="50"/>
        <v>0</v>
      </c>
      <c r="O103" s="295">
        <f t="shared" si="51"/>
        <v>0</v>
      </c>
    </row>
    <row r="104" spans="1:15" ht="51.75" hidden="1">
      <c r="A104" s="291"/>
      <c r="B104" s="291" t="str">
        <f>'2021-2022 mjcc'!E102</f>
        <v xml:space="preserve"> 11013</v>
      </c>
      <c r="C104" s="292" t="str">
        <f>'2021-2022 mjcc'!F102</f>
        <v xml:space="preserve"> Համայնքային ծառայություններ կյանքի դժվարին իրավիճակում հայտնված և հաշմանդամություն ունեցող երեխաների համար</v>
      </c>
      <c r="D104" s="293">
        <f>'2021-2022 mjcc'!K102</f>
        <v>0</v>
      </c>
      <c r="E104" s="293">
        <f>'2021-2022 mjcc'!L102</f>
        <v>0</v>
      </c>
      <c r="F104" s="293">
        <f>'2021-2022 mjcc'!M102</f>
        <v>0</v>
      </c>
      <c r="G104" s="294"/>
      <c r="H104" s="294"/>
      <c r="I104" s="294"/>
      <c r="J104" s="294"/>
      <c r="K104" s="294"/>
      <c r="L104" s="294"/>
      <c r="M104" s="295">
        <f t="shared" si="49"/>
        <v>0</v>
      </c>
      <c r="N104" s="295">
        <f t="shared" si="50"/>
        <v>0</v>
      </c>
      <c r="O104" s="295">
        <f t="shared" si="51"/>
        <v>0</v>
      </c>
    </row>
    <row r="105" spans="1:15" ht="34.5" hidden="1">
      <c r="A105" s="291"/>
      <c r="B105" s="291" t="str">
        <f>'2021-2022 mjcc'!E103</f>
        <v xml:space="preserve"> 11014</v>
      </c>
      <c r="C105" s="292" t="str">
        <f>'2021-2022 mjcc'!F103</f>
        <v xml:space="preserve"> Համայնքային ծառայություններ հաշմանդամություն ունեցող երեխաների համար</v>
      </c>
      <c r="D105" s="293">
        <f>'2021-2022 mjcc'!K103</f>
        <v>0</v>
      </c>
      <c r="E105" s="293">
        <f>'2021-2022 mjcc'!L103</f>
        <v>0</v>
      </c>
      <c r="F105" s="293">
        <f>'2021-2022 mjcc'!M103</f>
        <v>0</v>
      </c>
      <c r="G105" s="294"/>
      <c r="H105" s="294"/>
      <c r="I105" s="294"/>
      <c r="J105" s="294"/>
      <c r="K105" s="294"/>
      <c r="L105" s="294"/>
      <c r="M105" s="295">
        <f t="shared" si="49"/>
        <v>0</v>
      </c>
      <c r="N105" s="295">
        <f t="shared" si="50"/>
        <v>0</v>
      </c>
      <c r="O105" s="295">
        <f t="shared" si="51"/>
        <v>0</v>
      </c>
    </row>
    <row r="106" spans="1:15" ht="86.25" hidden="1">
      <c r="A106" s="291"/>
      <c r="B106" s="291" t="str">
        <f>'2021-2022 mjcc'!E104</f>
        <v xml:space="preserve"> 12001</v>
      </c>
      <c r="C106" s="292" t="str">
        <f>'2021-2022 mjcc'!F104</f>
        <v xml:space="preserve">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</v>
      </c>
      <c r="D106" s="293">
        <f>'2021-2022 mjcc'!K104</f>
        <v>6372</v>
      </c>
      <c r="E106" s="293">
        <f>'2021-2022 mjcc'!L104</f>
        <v>6552</v>
      </c>
      <c r="F106" s="293">
        <f>'2021-2022 mjcc'!M104</f>
        <v>6552</v>
      </c>
      <c r="G106" s="294"/>
      <c r="H106" s="294"/>
      <c r="I106" s="294"/>
      <c r="J106" s="294"/>
      <c r="K106" s="294"/>
      <c r="L106" s="294"/>
      <c r="M106" s="295">
        <f t="shared" si="49"/>
        <v>6372</v>
      </c>
      <c r="N106" s="295">
        <f t="shared" si="50"/>
        <v>6552</v>
      </c>
      <c r="O106" s="295">
        <f t="shared" si="51"/>
        <v>6552</v>
      </c>
    </row>
    <row r="107" spans="1:15" ht="51.75" hidden="1">
      <c r="A107" s="291"/>
      <c r="B107" s="291" t="str">
        <f>'2021-2022 mjcc'!E105</f>
        <v xml:space="preserve"> 12002</v>
      </c>
      <c r="C107" s="292" t="str">
        <f>'2021-2022 mjcc'!F105</f>
        <v xml:space="preserve"> Կենսաբանական ընտանիք տեղափոխված երեխաների ընտանիքներին բնաիրային օգնության փաթեթի տրամադրում</v>
      </c>
      <c r="D107" s="293">
        <f>'2021-2022 mjcc'!K105</f>
        <v>0</v>
      </c>
      <c r="E107" s="293">
        <f>'2021-2022 mjcc'!L105</f>
        <v>0</v>
      </c>
      <c r="F107" s="293">
        <f>'2021-2022 mjcc'!M105</f>
        <v>0</v>
      </c>
      <c r="G107" s="294"/>
      <c r="H107" s="294"/>
      <c r="I107" s="294"/>
      <c r="J107" s="294"/>
      <c r="K107" s="294"/>
      <c r="L107" s="294"/>
      <c r="M107" s="295">
        <f t="shared" si="49"/>
        <v>0</v>
      </c>
      <c r="N107" s="295">
        <f t="shared" si="50"/>
        <v>0</v>
      </c>
      <c r="O107" s="295">
        <f t="shared" si="51"/>
        <v>0</v>
      </c>
    </row>
    <row r="108" spans="1:15" ht="69" hidden="1">
      <c r="A108" s="291"/>
      <c r="B108" s="291" t="str">
        <f>'2021-2022 mjcc'!E106</f>
        <v xml:space="preserve"> 12003</v>
      </c>
      <c r="C108" s="292" t="str">
        <f>'2021-2022 mjcc'!F106</f>
        <v xml:space="preserve"> Երեխաների շուրջօրյա խնամքի բնակչության սոցիալական պաշտպանության հաստատությունների շրջանավարտներին միանվագ դրամական օգնության տրամադրում</v>
      </c>
      <c r="D108" s="293">
        <f>'2021-2022 mjcc'!K106</f>
        <v>30000</v>
      </c>
      <c r="E108" s="293">
        <f>'2021-2022 mjcc'!L106</f>
        <v>27000</v>
      </c>
      <c r="F108" s="293">
        <f>'2021-2022 mjcc'!M106</f>
        <v>24000</v>
      </c>
      <c r="G108" s="294"/>
      <c r="H108" s="294"/>
      <c r="I108" s="294"/>
      <c r="J108" s="294"/>
      <c r="K108" s="294"/>
      <c r="L108" s="294"/>
      <c r="M108" s="295">
        <f t="shared" si="49"/>
        <v>30000</v>
      </c>
      <c r="N108" s="295">
        <f t="shared" si="50"/>
        <v>27000</v>
      </c>
      <c r="O108" s="295">
        <f t="shared" si="51"/>
        <v>24000</v>
      </c>
    </row>
    <row r="109" spans="1:15" ht="34.5" hidden="1">
      <c r="A109" s="291"/>
      <c r="B109" s="291" t="str">
        <f>'2021-2022 mjcc'!E107</f>
        <v xml:space="preserve"> 12004</v>
      </c>
      <c r="C109" s="292" t="str">
        <f>'2021-2022 mjcc'!F107</f>
        <v xml:space="preserve"> Խնամատար ընտանիքում երեխայի խնամքի և դաստիարակության աջակցության տրամադրում</v>
      </c>
      <c r="D109" s="293">
        <f>'2021-2022 mjcc'!K107</f>
        <v>302788.40000000002</v>
      </c>
      <c r="E109" s="293">
        <f>'2021-2022 mjcc'!L107</f>
        <v>394359.2</v>
      </c>
      <c r="F109" s="293">
        <f>'2021-2022 mjcc'!M107</f>
        <v>485930</v>
      </c>
      <c r="G109" s="294"/>
      <c r="H109" s="294"/>
      <c r="I109" s="294"/>
      <c r="J109" s="294"/>
      <c r="K109" s="294"/>
      <c r="L109" s="294"/>
      <c r="M109" s="295">
        <f t="shared" si="49"/>
        <v>302788.40000000002</v>
      </c>
      <c r="N109" s="295">
        <f t="shared" si="50"/>
        <v>394359.2</v>
      </c>
      <c r="O109" s="295">
        <f t="shared" si="51"/>
        <v>485930</v>
      </c>
    </row>
    <row r="110" spans="1:15" ht="51.75" hidden="1">
      <c r="A110" s="291"/>
      <c r="B110" s="291" t="str">
        <f>'2021-2022 mjcc'!E108</f>
        <v xml:space="preserve"> 12005</v>
      </c>
      <c r="C110" s="292" t="str">
        <f>'2021-2022 mjcc'!F108</f>
        <v xml:space="preserve"> Մարդկանց թրաֆիքինգի (և/կամ) շահագործման զոհերին միանվագ դրամական փոխհատուցման տրամադրում</v>
      </c>
      <c r="D110" s="293">
        <f>'2021-2022 mjcc'!K108</f>
        <v>1750</v>
      </c>
      <c r="E110" s="293">
        <f>'2021-2022 mjcc'!L108</f>
        <v>1750</v>
      </c>
      <c r="F110" s="293">
        <f>'2021-2022 mjcc'!M108</f>
        <v>1750</v>
      </c>
      <c r="G110" s="294"/>
      <c r="H110" s="294"/>
      <c r="I110" s="294"/>
      <c r="J110" s="294"/>
      <c r="K110" s="294"/>
      <c r="L110" s="294"/>
      <c r="M110" s="295">
        <f t="shared" si="49"/>
        <v>1750</v>
      </c>
      <c r="N110" s="295">
        <f t="shared" si="50"/>
        <v>1750</v>
      </c>
      <c r="O110" s="295">
        <f t="shared" si="51"/>
        <v>1750</v>
      </c>
    </row>
    <row r="111" spans="1:15" ht="34.5" hidden="1">
      <c r="A111" s="291"/>
      <c r="B111" s="291">
        <f>'2021-2022 mjcc'!E109</f>
        <v>11015</v>
      </c>
      <c r="C111" s="292" t="str">
        <f>'2021-2022 mjcc'!F109</f>
        <v>Ընտանիքում բռնության ենթարկված անձանց ապաստարանի ծառայություններ</v>
      </c>
      <c r="D111" s="293">
        <f>'2021-2022 mjcc'!K109</f>
        <v>13336.8</v>
      </c>
      <c r="E111" s="293">
        <f>'2021-2022 mjcc'!L109</f>
        <v>13336.8</v>
      </c>
      <c r="F111" s="293">
        <f>'2021-2022 mjcc'!M109</f>
        <v>13336.8</v>
      </c>
      <c r="G111" s="294"/>
      <c r="H111" s="294"/>
      <c r="I111" s="294"/>
      <c r="J111" s="294"/>
      <c r="K111" s="294"/>
      <c r="L111" s="294"/>
      <c r="M111" s="295">
        <f t="shared" si="49"/>
        <v>13336.8</v>
      </c>
      <c r="N111" s="295">
        <f t="shared" si="50"/>
        <v>13336.8</v>
      </c>
      <c r="O111" s="295">
        <f t="shared" si="51"/>
        <v>13336.8</v>
      </c>
    </row>
    <row r="112" spans="1:15" ht="51.75" hidden="1">
      <c r="A112" s="291"/>
      <c r="B112" s="291">
        <f>'2021-2022 mjcc'!E110</f>
        <v>11016</v>
      </c>
      <c r="C112" s="292" t="str">
        <f>'2021-2022 mjcc'!F110</f>
        <v xml:space="preserve">Ընտանեկան բռնության ենթարկված անձանց աջակցության կենտրոնների  ծառայություններ
</v>
      </c>
      <c r="D112" s="293">
        <f>'2021-2022 mjcc'!K110</f>
        <v>66684.2</v>
      </c>
      <c r="E112" s="293">
        <f>'2021-2022 mjcc'!L110</f>
        <v>66684.2</v>
      </c>
      <c r="F112" s="293">
        <f>'2021-2022 mjcc'!M110</f>
        <v>66684.2</v>
      </c>
      <c r="G112" s="294"/>
      <c r="H112" s="294"/>
      <c r="I112" s="294"/>
      <c r="J112" s="294"/>
      <c r="K112" s="294"/>
      <c r="L112" s="294"/>
      <c r="M112" s="295">
        <f t="shared" si="49"/>
        <v>66684.2</v>
      </c>
      <c r="N112" s="295">
        <f t="shared" si="50"/>
        <v>66684.2</v>
      </c>
      <c r="O112" s="295">
        <f t="shared" si="51"/>
        <v>66684.2</v>
      </c>
    </row>
    <row r="113" spans="1:15" ht="34.5" hidden="1">
      <c r="A113" s="291"/>
      <c r="B113" s="291">
        <f>'2021-2022 mjcc'!E111</f>
        <v>12006</v>
      </c>
      <c r="C113" s="292" t="str">
        <f>'2021-2022 mjcc'!F111</f>
        <v>Ընտանիքում բռնության ենթարկվածների ժամանակավոր աջակցություն</v>
      </c>
      <c r="D113" s="293">
        <f>'2021-2022 mjcc'!K111</f>
        <v>10000</v>
      </c>
      <c r="E113" s="293">
        <f>'2021-2022 mjcc'!L111</f>
        <v>10000</v>
      </c>
      <c r="F113" s="293">
        <f>'2021-2022 mjcc'!M111</f>
        <v>10000</v>
      </c>
      <c r="G113" s="294"/>
      <c r="H113" s="294"/>
      <c r="I113" s="294"/>
      <c r="J113" s="294"/>
      <c r="K113" s="294"/>
      <c r="L113" s="294"/>
      <c r="M113" s="295">
        <f t="shared" si="49"/>
        <v>10000</v>
      </c>
      <c r="N113" s="295">
        <f t="shared" si="50"/>
        <v>10000</v>
      </c>
      <c r="O113" s="295">
        <f t="shared" si="51"/>
        <v>10000</v>
      </c>
    </row>
    <row r="114" spans="1:15" ht="34.5" hidden="1">
      <c r="A114" s="291"/>
      <c r="B114" s="291">
        <f>'2021-2022 mjcc'!E112</f>
        <v>11018</v>
      </c>
      <c r="C114" s="292" t="str">
        <f>'2021-2022 mjcc'!F112</f>
        <v xml:space="preserve">Երեխաների խնամքի ցերեկային ծառայությունների տրամադրում   </v>
      </c>
      <c r="D114" s="293">
        <f>'2021-2022 mjcc'!K112</f>
        <v>945718.7</v>
      </c>
      <c r="E114" s="293">
        <f>'2021-2022 mjcc'!L112</f>
        <v>945718.7</v>
      </c>
      <c r="F114" s="293">
        <f>'2021-2022 mjcc'!M112</f>
        <v>945718.7</v>
      </c>
      <c r="G114" s="294"/>
      <c r="H114" s="294"/>
      <c r="I114" s="294"/>
      <c r="J114" s="294"/>
      <c r="K114" s="294"/>
      <c r="L114" s="294"/>
      <c r="M114" s="295">
        <f t="shared" si="49"/>
        <v>945718.7</v>
      </c>
      <c r="N114" s="295">
        <f t="shared" si="50"/>
        <v>945718.7</v>
      </c>
      <c r="O114" s="295">
        <f t="shared" si="51"/>
        <v>945718.7</v>
      </c>
    </row>
    <row r="115" spans="1:15" ht="69" hidden="1">
      <c r="A115" s="291"/>
      <c r="B115" s="291">
        <f>'2021-2022 mjcc'!E113</f>
        <v>12002</v>
      </c>
      <c r="C115" s="292" t="str">
        <f>'2021-2022 mjcc'!F113</f>
        <v xml:space="preserve">Կենսաբանական ընտանիք տեղափոխված և հաստատություն մուտքը կանխարգելված երեխաների ընտանիքների  բնաիրային օգնության փաթեթի տրամադրում </v>
      </c>
      <c r="D115" s="293">
        <f>'2021-2022 mjcc'!K113</f>
        <v>102012.46</v>
      </c>
      <c r="E115" s="293">
        <f>'2021-2022 mjcc'!L113</f>
        <v>122414.952</v>
      </c>
      <c r="F115" s="293">
        <f>'2021-2022 mjcc'!M113</f>
        <v>142817.44</v>
      </c>
      <c r="G115" s="294"/>
      <c r="H115" s="294"/>
      <c r="I115" s="294"/>
      <c r="J115" s="294"/>
      <c r="K115" s="294"/>
      <c r="L115" s="294"/>
      <c r="M115" s="295">
        <f t="shared" si="49"/>
        <v>102012.46</v>
      </c>
      <c r="N115" s="295">
        <f t="shared" si="50"/>
        <v>122414.952</v>
      </c>
      <c r="O115" s="295">
        <f t="shared" si="51"/>
        <v>142817.44</v>
      </c>
    </row>
    <row r="116" spans="1:15" hidden="1">
      <c r="A116" s="283">
        <f>'2021-2022 mjcc'!D114</f>
        <v>1153</v>
      </c>
      <c r="B116" s="283"/>
      <c r="C116" s="284" t="str">
        <f>'2021-2022 mjcc'!F114</f>
        <v xml:space="preserve">Սոցիալական պաշտպանության ոլորտի զարգացման ծրագիր </v>
      </c>
      <c r="D116" s="285">
        <f>SUM(D117:D118)</f>
        <v>128341.5</v>
      </c>
      <c r="E116" s="285">
        <f t="shared" ref="E116:O116" si="52">SUM(E117:E118)</f>
        <v>128341.5</v>
      </c>
      <c r="F116" s="285">
        <f t="shared" si="52"/>
        <v>128341.5</v>
      </c>
      <c r="G116" s="285">
        <f t="shared" si="52"/>
        <v>0</v>
      </c>
      <c r="H116" s="285">
        <f t="shared" si="52"/>
        <v>0</v>
      </c>
      <c r="I116" s="285">
        <f t="shared" si="52"/>
        <v>0</v>
      </c>
      <c r="J116" s="285">
        <f t="shared" si="52"/>
        <v>0</v>
      </c>
      <c r="K116" s="285">
        <f t="shared" si="52"/>
        <v>0</v>
      </c>
      <c r="L116" s="285">
        <f t="shared" si="52"/>
        <v>0</v>
      </c>
      <c r="M116" s="285">
        <f t="shared" si="52"/>
        <v>128341.5</v>
      </c>
      <c r="N116" s="285">
        <f t="shared" si="52"/>
        <v>128341.5</v>
      </c>
      <c r="O116" s="285">
        <f t="shared" si="52"/>
        <v>128341.5</v>
      </c>
    </row>
    <row r="117" spans="1:15" ht="69" hidden="1">
      <c r="A117" s="291"/>
      <c r="B117" s="291" t="str">
        <f>'2021-2022 mjcc'!E115</f>
        <v xml:space="preserve"> 11001</v>
      </c>
      <c r="C117" s="292" t="str">
        <f>'2021-2022 mjcc'!F115</f>
        <v xml:space="preserve"> Մեթոդաբանական ձեռնարկների մշակում՝ հետազոտությունների անցկացում և սոցիալական ապահովության ոլորտի կադրերի վերապատրաստում</v>
      </c>
      <c r="D117" s="293">
        <f>'2021-2022 mjcc'!K115</f>
        <v>104285.9</v>
      </c>
      <c r="E117" s="293">
        <f>'2021-2022 mjcc'!L115</f>
        <v>104285.9</v>
      </c>
      <c r="F117" s="293">
        <f>'2021-2022 mjcc'!M115</f>
        <v>104285.9</v>
      </c>
      <c r="G117" s="294"/>
      <c r="H117" s="294"/>
      <c r="I117" s="294"/>
      <c r="J117" s="294"/>
      <c r="K117" s="294"/>
      <c r="L117" s="294"/>
      <c r="M117" s="295">
        <f t="shared" ref="M117:M118" si="53">D117-G117+J117</f>
        <v>104285.9</v>
      </c>
      <c r="N117" s="295">
        <f t="shared" ref="N117:N118" si="54">E117-H117+K117</f>
        <v>104285.9</v>
      </c>
      <c r="O117" s="295">
        <f t="shared" ref="O117:O118" si="55">F117-I117+L117</f>
        <v>104285.9</v>
      </c>
    </row>
    <row r="118" spans="1:15" ht="51.75" hidden="1">
      <c r="A118" s="291"/>
      <c r="B118" s="291" t="str">
        <f>'2021-2022 mjcc'!E116</f>
        <v xml:space="preserve"> 11002</v>
      </c>
      <c r="C118" s="292" t="str">
        <f>'2021-2022 mjcc'!F116</f>
        <v xml:space="preserve"> Մասնագիտական կողմնորոշման՝ համակարգի մեթոդաբանության ապահովման և կադրերի վերապատրաստման ծառայություններ</v>
      </c>
      <c r="D118" s="293">
        <f>'2021-2022 mjcc'!K116</f>
        <v>24055.599999999999</v>
      </c>
      <c r="E118" s="293">
        <f>'2021-2022 mjcc'!L116</f>
        <v>24055.599999999999</v>
      </c>
      <c r="F118" s="293">
        <f>'2021-2022 mjcc'!M116</f>
        <v>24055.599999999999</v>
      </c>
      <c r="G118" s="294"/>
      <c r="H118" s="294"/>
      <c r="I118" s="294"/>
      <c r="J118" s="294"/>
      <c r="K118" s="294"/>
      <c r="L118" s="294"/>
      <c r="M118" s="295">
        <f t="shared" si="53"/>
        <v>24055.599999999999</v>
      </c>
      <c r="N118" s="295">
        <f t="shared" si="54"/>
        <v>24055.599999999999</v>
      </c>
      <c r="O118" s="295">
        <f t="shared" si="55"/>
        <v>24055.599999999999</v>
      </c>
    </row>
    <row r="119" spans="1:15" hidden="1">
      <c r="A119" s="283">
        <f>'2021-2022 mjcc'!D117</f>
        <v>1160</v>
      </c>
      <c r="B119" s="283"/>
      <c r="C119" s="284" t="str">
        <f>'2021-2022 mjcc'!F117</f>
        <v xml:space="preserve"> Հաշմանդամություն ունեցող անձանց աջակցություն </v>
      </c>
      <c r="D119" s="285">
        <f t="shared" ref="D119:O119" si="56">SUM(D120:D131)</f>
        <v>1230856.05</v>
      </c>
      <c r="E119" s="285">
        <f t="shared" si="56"/>
        <v>1329341.83</v>
      </c>
      <c r="F119" s="285">
        <f t="shared" si="56"/>
        <v>1329341.83</v>
      </c>
      <c r="G119" s="285">
        <f t="shared" si="56"/>
        <v>0</v>
      </c>
      <c r="H119" s="285">
        <f t="shared" si="56"/>
        <v>0</v>
      </c>
      <c r="I119" s="285">
        <f t="shared" si="56"/>
        <v>0</v>
      </c>
      <c r="J119" s="285">
        <f t="shared" si="56"/>
        <v>0</v>
      </c>
      <c r="K119" s="285">
        <f t="shared" si="56"/>
        <v>0</v>
      </c>
      <c r="L119" s="285">
        <f t="shared" si="56"/>
        <v>0</v>
      </c>
      <c r="M119" s="285">
        <f t="shared" si="56"/>
        <v>1230856.05</v>
      </c>
      <c r="N119" s="285">
        <f t="shared" si="56"/>
        <v>1329341.83</v>
      </c>
      <c r="O119" s="285">
        <f t="shared" si="56"/>
        <v>1329341.83</v>
      </c>
    </row>
    <row r="120" spans="1:15" ht="34.5" hidden="1">
      <c r="A120" s="291"/>
      <c r="B120" s="291" t="str">
        <f>'2021-2022 mjcc'!E118</f>
        <v xml:space="preserve"> 11001</v>
      </c>
      <c r="C120" s="292" t="str">
        <f>'2021-2022 mjcc'!F118</f>
        <v>Հաշմանդամություն ունեցող անձանց աջակցող միջոցների վերանորոգում</v>
      </c>
      <c r="D120" s="293">
        <f>'2021-2022 mjcc'!K118</f>
        <v>8100</v>
      </c>
      <c r="E120" s="293">
        <f>'2021-2022 mjcc'!L118</f>
        <v>8100</v>
      </c>
      <c r="F120" s="293">
        <f>'2021-2022 mjcc'!M118</f>
        <v>8100</v>
      </c>
      <c r="G120" s="294"/>
      <c r="H120" s="294"/>
      <c r="I120" s="294"/>
      <c r="J120" s="294"/>
      <c r="K120" s="294"/>
      <c r="L120" s="294"/>
      <c r="M120" s="295">
        <f t="shared" ref="M120:M131" si="57">D120-G120+J120</f>
        <v>8100</v>
      </c>
      <c r="N120" s="295">
        <f t="shared" ref="N120:N131" si="58">E120-H120+K120</f>
        <v>8100</v>
      </c>
      <c r="O120" s="295">
        <f t="shared" ref="O120:O131" si="59">F120-I120+L120</f>
        <v>8100</v>
      </c>
    </row>
    <row r="121" spans="1:15" hidden="1">
      <c r="A121" s="291"/>
      <c r="B121" s="291">
        <v>0</v>
      </c>
      <c r="C121" s="292">
        <v>0</v>
      </c>
      <c r="D121" s="293"/>
      <c r="E121" s="293"/>
      <c r="F121" s="293"/>
      <c r="G121" s="294"/>
      <c r="H121" s="294"/>
      <c r="I121" s="294"/>
      <c r="J121" s="294"/>
      <c r="K121" s="294"/>
      <c r="L121" s="294"/>
      <c r="M121" s="295">
        <f t="shared" si="57"/>
        <v>0</v>
      </c>
      <c r="N121" s="295">
        <f t="shared" si="58"/>
        <v>0</v>
      </c>
      <c r="O121" s="295">
        <f t="shared" si="59"/>
        <v>0</v>
      </c>
    </row>
    <row r="122" spans="1:15" hidden="1">
      <c r="A122" s="291"/>
      <c r="B122" s="291">
        <v>0</v>
      </c>
      <c r="C122" s="292"/>
      <c r="D122" s="293"/>
      <c r="E122" s="293"/>
      <c r="F122" s="293"/>
      <c r="G122" s="294"/>
      <c r="H122" s="294"/>
      <c r="I122" s="294"/>
      <c r="J122" s="294"/>
      <c r="K122" s="294"/>
      <c r="L122" s="294"/>
      <c r="M122" s="295">
        <f t="shared" si="57"/>
        <v>0</v>
      </c>
      <c r="N122" s="295">
        <f t="shared" si="58"/>
        <v>0</v>
      </c>
      <c r="O122" s="295">
        <f t="shared" si="59"/>
        <v>0</v>
      </c>
    </row>
    <row r="123" spans="1:15" hidden="1">
      <c r="A123" s="291"/>
      <c r="B123" s="291">
        <v>0</v>
      </c>
      <c r="C123" s="292"/>
      <c r="D123" s="293"/>
      <c r="E123" s="293"/>
      <c r="F123" s="293"/>
      <c r="G123" s="294"/>
      <c r="H123" s="294"/>
      <c r="I123" s="294"/>
      <c r="J123" s="294"/>
      <c r="K123" s="294"/>
      <c r="L123" s="294"/>
      <c r="M123" s="295">
        <f t="shared" si="57"/>
        <v>0</v>
      </c>
      <c r="N123" s="295">
        <f t="shared" si="58"/>
        <v>0</v>
      </c>
      <c r="O123" s="295">
        <f t="shared" si="59"/>
        <v>0</v>
      </c>
    </row>
    <row r="124" spans="1:15" ht="51.75" hidden="1">
      <c r="A124" s="291"/>
      <c r="B124" s="291" t="str">
        <f>'2021-2022 mjcc'!E122</f>
        <v xml:space="preserve"> 11005</v>
      </c>
      <c r="C124" s="292" t="str">
        <f>'2021-2022 mjcc'!F122</f>
        <v xml:space="preserve"> Հաշմանդամություն ունեցող անձանց մատուցվող ծառայությունների ծրագրի իրականացման ապահովում</v>
      </c>
      <c r="D124" s="293">
        <f>'2021-2022 mjcc'!K122</f>
        <v>3120.8</v>
      </c>
      <c r="E124" s="293">
        <f>'2021-2022 mjcc'!L122</f>
        <v>3120.8</v>
      </c>
      <c r="F124" s="293">
        <f>'2021-2022 mjcc'!M122</f>
        <v>3120.8</v>
      </c>
      <c r="G124" s="294"/>
      <c r="H124" s="294"/>
      <c r="I124" s="294"/>
      <c r="J124" s="294"/>
      <c r="K124" s="294"/>
      <c r="L124" s="294"/>
      <c r="M124" s="295">
        <f t="shared" si="57"/>
        <v>3120.8</v>
      </c>
      <c r="N124" s="295">
        <f t="shared" si="58"/>
        <v>3120.8</v>
      </c>
      <c r="O124" s="295">
        <f t="shared" si="59"/>
        <v>3120.8</v>
      </c>
    </row>
    <row r="125" spans="1:15" ht="51.75" hidden="1">
      <c r="A125" s="291"/>
      <c r="B125" s="291" t="str">
        <f>'2021-2022 mjcc'!E123</f>
        <v xml:space="preserve"> 11006</v>
      </c>
      <c r="C125" s="292" t="str">
        <f>'2021-2022 mjcc'!F123</f>
        <v xml:space="preserve">Մտավոր հաշմանդամություն ունեցող անձանց ցերեկային սոցիալ-վերականգնողական ծառայություններ  </v>
      </c>
      <c r="D125" s="293">
        <f>'2021-2022 mjcc'!K123</f>
        <v>87524.7</v>
      </c>
      <c r="E125" s="293">
        <f>'2021-2022 mjcc'!L123</f>
        <v>87524.7</v>
      </c>
      <c r="F125" s="293">
        <f>'2021-2022 mjcc'!M123</f>
        <v>87524.7</v>
      </c>
      <c r="G125" s="294"/>
      <c r="H125" s="294"/>
      <c r="I125" s="294"/>
      <c r="J125" s="294"/>
      <c r="K125" s="294"/>
      <c r="L125" s="294"/>
      <c r="M125" s="295">
        <f t="shared" si="57"/>
        <v>87524.7</v>
      </c>
      <c r="N125" s="295">
        <f t="shared" si="58"/>
        <v>87524.7</v>
      </c>
      <c r="O125" s="295">
        <f t="shared" si="59"/>
        <v>87524.7</v>
      </c>
    </row>
    <row r="126" spans="1:15" ht="51.75" hidden="1">
      <c r="A126" s="291"/>
      <c r="B126" s="291" t="str">
        <f>'2021-2022 mjcc'!E124</f>
        <v xml:space="preserve"> 11007</v>
      </c>
      <c r="C126" s="292" t="str">
        <f>'2021-2022 mjcc'!F124</f>
        <v xml:space="preserve">Հաշմանդամություն ունեցող անձանց սոցիալ-հոգեբանական աջակցություն ցերեկային կենտրոնում  </v>
      </c>
      <c r="D126" s="293">
        <f>'2021-2022 mjcc'!K124</f>
        <v>60485.2</v>
      </c>
      <c r="E126" s="293">
        <f>'2021-2022 mjcc'!L124</f>
        <v>60485.2</v>
      </c>
      <c r="F126" s="293">
        <f>'2021-2022 mjcc'!M124</f>
        <v>60485.2</v>
      </c>
      <c r="G126" s="294"/>
      <c r="H126" s="294"/>
      <c r="I126" s="294"/>
      <c r="J126" s="294"/>
      <c r="K126" s="294"/>
      <c r="L126" s="294"/>
      <c r="M126" s="295">
        <f t="shared" si="57"/>
        <v>60485.2</v>
      </c>
      <c r="N126" s="295">
        <f t="shared" si="58"/>
        <v>60485.2</v>
      </c>
      <c r="O126" s="295">
        <f t="shared" si="59"/>
        <v>60485.2</v>
      </c>
    </row>
    <row r="127" spans="1:15" ht="34.5" hidden="1">
      <c r="A127" s="291"/>
      <c r="B127" s="291" t="str">
        <f>'2021-2022 mjcc'!E125</f>
        <v xml:space="preserve"> 11008</v>
      </c>
      <c r="C127" s="292" t="str">
        <f>'2021-2022 mjcc'!F125</f>
        <v>Աուտիզմ ունեցող անձանց սոցիալ-հոգեբանական աջակցություն ցերեկային կենտրոնում</v>
      </c>
      <c r="D127" s="293">
        <f>'2021-2022 mjcc'!K125</f>
        <v>85022.399999999994</v>
      </c>
      <c r="E127" s="293">
        <f>'2021-2022 mjcc'!L125</f>
        <v>85022.399999999994</v>
      </c>
      <c r="F127" s="293">
        <f>'2021-2022 mjcc'!M125</f>
        <v>85022.399999999994</v>
      </c>
      <c r="G127" s="294"/>
      <c r="H127" s="294"/>
      <c r="I127" s="294"/>
      <c r="J127" s="294"/>
      <c r="K127" s="294"/>
      <c r="L127" s="294"/>
      <c r="M127" s="295">
        <f t="shared" si="57"/>
        <v>85022.399999999994</v>
      </c>
      <c r="N127" s="295">
        <f t="shared" si="58"/>
        <v>85022.399999999994</v>
      </c>
      <c r="O127" s="295">
        <f t="shared" si="59"/>
        <v>85022.399999999994</v>
      </c>
    </row>
    <row r="128" spans="1:15" ht="34.5" hidden="1">
      <c r="A128" s="291"/>
      <c r="B128" s="291" t="str">
        <f>'2021-2022 mjcc'!E126</f>
        <v xml:space="preserve"> 12001</v>
      </c>
      <c r="C128" s="292" t="str">
        <f>'2021-2022 mjcc'!F126</f>
        <v xml:space="preserve">Պետական հավաստագրերով աջակցող միջոցների տրամադրում </v>
      </c>
      <c r="D128" s="293">
        <f>'2021-2022 mjcc'!K126</f>
        <v>892642.75</v>
      </c>
      <c r="E128" s="293">
        <f>'2021-2022 mjcc'!L126</f>
        <v>991128.53</v>
      </c>
      <c r="F128" s="293">
        <f>'2021-2022 mjcc'!M126</f>
        <v>991128.53</v>
      </c>
      <c r="G128" s="294"/>
      <c r="H128" s="294"/>
      <c r="I128" s="294"/>
      <c r="J128" s="294"/>
      <c r="K128" s="294"/>
      <c r="L128" s="294"/>
      <c r="M128" s="295">
        <f t="shared" si="57"/>
        <v>892642.75</v>
      </c>
      <c r="N128" s="295">
        <f t="shared" si="58"/>
        <v>991128.53</v>
      </c>
      <c r="O128" s="295">
        <f t="shared" si="59"/>
        <v>991128.53</v>
      </c>
    </row>
    <row r="129" spans="1:15" ht="51.75" hidden="1">
      <c r="A129" s="291"/>
      <c r="B129" s="291">
        <f>'2021-2022 mjcc'!E127</f>
        <v>11010</v>
      </c>
      <c r="C129" s="292" t="str">
        <f>'2021-2022 mjcc'!F127</f>
        <v>Մտավոր խնդիրներ ունեցող անձանց շուրջօրյա խնամքի ծառայություններ համայնքահենք փոքր խմբային տներում</v>
      </c>
      <c r="D129" s="293">
        <f>'2021-2022 mjcc'!K127</f>
        <v>43810.2</v>
      </c>
      <c r="E129" s="293">
        <f>'2021-2022 mjcc'!L127</f>
        <v>43810.2</v>
      </c>
      <c r="F129" s="293">
        <f>'2021-2022 mjcc'!M127</f>
        <v>43810.2</v>
      </c>
      <c r="G129" s="294"/>
      <c r="H129" s="294"/>
      <c r="I129" s="294"/>
      <c r="J129" s="294"/>
      <c r="K129" s="294"/>
      <c r="L129" s="294"/>
      <c r="M129" s="295">
        <f t="shared" ref="M129:M130" si="60">D129-G129+J129</f>
        <v>43810.2</v>
      </c>
      <c r="N129" s="295">
        <f t="shared" ref="N129:N130" si="61">E129-H129+K129</f>
        <v>43810.2</v>
      </c>
      <c r="O129" s="295">
        <f t="shared" ref="O129:O130" si="62">F129-I129+L129</f>
        <v>43810.2</v>
      </c>
    </row>
    <row r="130" spans="1:15" ht="51.75" hidden="1">
      <c r="A130" s="291"/>
      <c r="B130" s="291">
        <f>'2021-2022 mjcc'!E128</f>
        <v>11011</v>
      </c>
      <c r="C130" s="292" t="str">
        <f>'2021-2022 mjcc'!F128</f>
        <v>Հոգեկան առողջության խնդիրներ ունեցող անձանց շուրջօրյա  խնամքի  ծառայություններ համայնքահենք փոքր խմբային տներում</v>
      </c>
      <c r="D130" s="293">
        <f>'2021-2022 mjcc'!K128</f>
        <v>37787.699999999997</v>
      </c>
      <c r="E130" s="293">
        <f>'2021-2022 mjcc'!L128</f>
        <v>37787.699999999997</v>
      </c>
      <c r="F130" s="293">
        <f>'2021-2022 mjcc'!M128</f>
        <v>37787.699999999997</v>
      </c>
      <c r="G130" s="294"/>
      <c r="H130" s="294"/>
      <c r="I130" s="294"/>
      <c r="J130" s="294"/>
      <c r="K130" s="294"/>
      <c r="L130" s="294"/>
      <c r="M130" s="295">
        <f t="shared" si="60"/>
        <v>37787.699999999997</v>
      </c>
      <c r="N130" s="295">
        <f t="shared" si="61"/>
        <v>37787.699999999997</v>
      </c>
      <c r="O130" s="295">
        <f t="shared" si="62"/>
        <v>37787.699999999997</v>
      </c>
    </row>
    <row r="131" spans="1:15" ht="34.5" hidden="1">
      <c r="A131" s="291"/>
      <c r="B131" s="291">
        <f>'2021-2022 mjcc'!E129</f>
        <v>11009</v>
      </c>
      <c r="C131" s="292" t="str">
        <f>'2021-2022 mjcc'!F129</f>
        <v xml:space="preserve"> Տեսողության խնդիրներ ունեցող անձանց սոցիալ-հոգեբանական վերականգնում</v>
      </c>
      <c r="D131" s="293">
        <f>'2021-2022 mjcc'!K129</f>
        <v>12362.3</v>
      </c>
      <c r="E131" s="293">
        <f>'2021-2022 mjcc'!L129</f>
        <v>12362.3</v>
      </c>
      <c r="F131" s="293">
        <f>'2021-2022 mjcc'!M129</f>
        <v>12362.3</v>
      </c>
      <c r="G131" s="294"/>
      <c r="H131" s="294"/>
      <c r="I131" s="294"/>
      <c r="J131" s="294"/>
      <c r="K131" s="294"/>
      <c r="L131" s="294"/>
      <c r="M131" s="295">
        <f t="shared" si="57"/>
        <v>12362.3</v>
      </c>
      <c r="N131" s="295">
        <f t="shared" si="58"/>
        <v>12362.3</v>
      </c>
      <c r="O131" s="295">
        <f t="shared" si="59"/>
        <v>12362.3</v>
      </c>
    </row>
    <row r="132" spans="1:15" hidden="1">
      <c r="A132" s="283">
        <f>'2021-2022 mjcc'!D130</f>
        <v>1184</v>
      </c>
      <c r="B132" s="283"/>
      <c r="C132" s="284" t="str">
        <f>'2021-2022 mjcc'!F130</f>
        <v xml:space="preserve"> Ավանդների փոխհատուցում </v>
      </c>
      <c r="D132" s="285">
        <f>SUM(D133:D135)</f>
        <v>0</v>
      </c>
      <c r="E132" s="285">
        <f t="shared" ref="E132:O132" si="63">SUM(E133:E135)</f>
        <v>0</v>
      </c>
      <c r="F132" s="285">
        <f t="shared" si="63"/>
        <v>0</v>
      </c>
      <c r="G132" s="285">
        <f t="shared" si="63"/>
        <v>0</v>
      </c>
      <c r="H132" s="285">
        <f t="shared" si="63"/>
        <v>0</v>
      </c>
      <c r="I132" s="285">
        <f t="shared" si="63"/>
        <v>0</v>
      </c>
      <c r="J132" s="285">
        <f t="shared" si="63"/>
        <v>0</v>
      </c>
      <c r="K132" s="285">
        <f t="shared" si="63"/>
        <v>0</v>
      </c>
      <c r="L132" s="285">
        <f t="shared" si="63"/>
        <v>0</v>
      </c>
      <c r="M132" s="285">
        <f t="shared" si="63"/>
        <v>0</v>
      </c>
      <c r="N132" s="285">
        <f t="shared" si="63"/>
        <v>0</v>
      </c>
      <c r="O132" s="285">
        <f t="shared" si="63"/>
        <v>0</v>
      </c>
    </row>
    <row r="133" spans="1:15" ht="51.75" hidden="1">
      <c r="A133" s="291"/>
      <c r="B133" s="291" t="str">
        <f>'2021-2022 mjcc'!E131</f>
        <v xml:space="preserve"> 11001</v>
      </c>
      <c r="C133" s="292" t="str">
        <f>'2021-2022 mjcc'!F131</f>
        <v xml:space="preserve"> Մինչև 1993 թվականի հունիսի 10-ը ներդրված ավանդների դիմաց փոխհատուցման միջոցառման իրականացման ապահովում</v>
      </c>
      <c r="D133" s="293"/>
      <c r="E133" s="293"/>
      <c r="F133" s="293"/>
      <c r="G133" s="294"/>
      <c r="H133" s="294"/>
      <c r="I133" s="294"/>
      <c r="J133" s="294"/>
      <c r="K133" s="294"/>
      <c r="L133" s="294"/>
      <c r="M133" s="295">
        <f t="shared" ref="M133:M135" si="64">D133-G133+J133</f>
        <v>0</v>
      </c>
      <c r="N133" s="295">
        <f t="shared" ref="N133:N135" si="65">E133-H133+K133</f>
        <v>0</v>
      </c>
      <c r="O133" s="295">
        <f t="shared" ref="O133:O135" si="66">F133-I133+L133</f>
        <v>0</v>
      </c>
    </row>
    <row r="134" spans="1:15" ht="103.5" hidden="1">
      <c r="A134" s="291"/>
      <c r="B134" s="291" t="str">
        <f>'2021-2022 mjcc'!E132</f>
        <v xml:space="preserve"> 12001</v>
      </c>
      <c r="C134" s="292" t="str">
        <f>'2021-2022 mjcc'!F132</f>
        <v xml:space="preserve"> «ՎՏԲ- Հայաստան» ՓԲԸ-ում ավանդատու հանդիսացող քաղաքացիների՝ որպես նախկին ԽՍՀՄ Խնայբանկի ՀԽՍՀ հանրապետական բանկում մինչև 1993 թվականի հունիսի 10-ը ներդրված դրամական ավանդների դիմաց փոխհատուցում</v>
      </c>
      <c r="D134" s="293"/>
      <c r="E134" s="293"/>
      <c r="F134" s="293"/>
      <c r="G134" s="294"/>
      <c r="H134" s="294"/>
      <c r="I134" s="294"/>
      <c r="J134" s="294"/>
      <c r="K134" s="294"/>
      <c r="L134" s="294"/>
      <c r="M134" s="295">
        <f t="shared" si="64"/>
        <v>0</v>
      </c>
      <c r="N134" s="295">
        <f t="shared" si="65"/>
        <v>0</v>
      </c>
      <c r="O134" s="295">
        <f t="shared" si="66"/>
        <v>0</v>
      </c>
    </row>
    <row r="135" spans="1:15" ht="103.5" hidden="1">
      <c r="A135" s="291"/>
      <c r="B135" s="291">
        <f>'2021-2022 mjcc'!E133</f>
        <v>12002</v>
      </c>
      <c r="C135" s="292" t="str">
        <f>'2021-2022 mjcc'!F133</f>
        <v>Անավարտ շինարարության բնակարանաշինարարական կոոպերատիվների փայատերերի կողմից Խորհրդային Միության ռուբլով վճարված գումարի արժեզրկումից փայատերերի կրած կորուստների դիմաց դրամկան օգնության տրամադրում</v>
      </c>
      <c r="D135" s="293">
        <f>'2021-2022 mjcc'!K133</f>
        <v>0</v>
      </c>
      <c r="E135" s="293">
        <f>'2021-2022 mjcc'!L133</f>
        <v>0</v>
      </c>
      <c r="F135" s="293">
        <f>'2021-2022 mjcc'!M133</f>
        <v>0</v>
      </c>
      <c r="G135" s="294"/>
      <c r="H135" s="294"/>
      <c r="I135" s="294"/>
      <c r="J135" s="294"/>
      <c r="K135" s="294"/>
      <c r="L135" s="294"/>
      <c r="M135" s="295">
        <f t="shared" si="64"/>
        <v>0</v>
      </c>
      <c r="N135" s="295">
        <f t="shared" si="65"/>
        <v>0</v>
      </c>
      <c r="O135" s="295">
        <f t="shared" si="66"/>
        <v>0</v>
      </c>
    </row>
    <row r="136" spans="1:15">
      <c r="A136" s="283">
        <f>'2021-2022 mjcc'!D134</f>
        <v>1205</v>
      </c>
      <c r="B136" s="283"/>
      <c r="C136" s="284" t="str">
        <f>'2021-2022 mjcc'!F134</f>
        <v xml:space="preserve">Սոցիալական ապահովություն </v>
      </c>
      <c r="D136" s="285">
        <f t="shared" ref="D136:O136" si="67">SUM(D137:D144)</f>
        <v>37844134.199999996</v>
      </c>
      <c r="E136" s="285">
        <f t="shared" si="67"/>
        <v>42283410.199999996</v>
      </c>
      <c r="F136" s="285">
        <f t="shared" si="67"/>
        <v>46904140.199999996</v>
      </c>
      <c r="G136" s="285">
        <f t="shared" si="67"/>
        <v>0</v>
      </c>
      <c r="H136" s="285">
        <f t="shared" si="67"/>
        <v>0</v>
      </c>
      <c r="I136" s="285">
        <f t="shared" si="67"/>
        <v>0</v>
      </c>
      <c r="J136" s="285">
        <f t="shared" si="67"/>
        <v>0</v>
      </c>
      <c r="K136" s="285">
        <f t="shared" si="67"/>
        <v>0</v>
      </c>
      <c r="L136" s="285">
        <f t="shared" si="67"/>
        <v>0</v>
      </c>
      <c r="M136" s="285">
        <f t="shared" si="67"/>
        <v>37844134.199999996</v>
      </c>
      <c r="N136" s="285">
        <f t="shared" si="67"/>
        <v>42283410.199999996</v>
      </c>
      <c r="O136" s="285">
        <f t="shared" si="67"/>
        <v>46904140.199999996</v>
      </c>
    </row>
    <row r="137" spans="1:15" ht="34.5">
      <c r="A137" s="286"/>
      <c r="B137" s="286" t="str">
        <f>'2021-2022 mjcc'!E135</f>
        <v xml:space="preserve"> 12001</v>
      </c>
      <c r="C137" s="287" t="str">
        <f>'2021-2022 mjcc'!F135</f>
        <v xml:space="preserve"> Ծերության՝ հաշմանդամության՝ կերակրողին կորցնելու դեպքում նպաստներ</v>
      </c>
      <c r="D137" s="288">
        <f>'2021-2022 mjcc'!K135</f>
        <v>32383494</v>
      </c>
      <c r="E137" s="288">
        <f>'2021-2022 mjcc'!L135</f>
        <v>36822770</v>
      </c>
      <c r="F137" s="288">
        <f>'2021-2022 mjcc'!M135</f>
        <v>41443500</v>
      </c>
      <c r="G137" s="289"/>
      <c r="H137" s="289"/>
      <c r="I137" s="289"/>
      <c r="J137" s="289"/>
      <c r="K137" s="289"/>
      <c r="L137" s="289"/>
      <c r="M137" s="290">
        <f t="shared" ref="M137:M144" si="68">D137-G137+J137</f>
        <v>32383494</v>
      </c>
      <c r="N137" s="290">
        <f t="shared" ref="N137:N144" si="69">E137-H137+K137</f>
        <v>36822770</v>
      </c>
      <c r="O137" s="290">
        <f t="shared" ref="O137:O144" si="70">F137-I137+L137</f>
        <v>41443500</v>
      </c>
    </row>
    <row r="138" spans="1:15" ht="69">
      <c r="A138" s="286"/>
      <c r="B138" s="286" t="str">
        <f>'2021-2022 mjcc'!E136</f>
        <v xml:space="preserve"> 12002</v>
      </c>
      <c r="C138" s="287" t="str">
        <f>'2021-2022 mjcc'!F136</f>
        <v xml:space="preserve"> Կենսաթոշակառուի՝ ծերության՝ հաշմանդամության՝ կերակրողին կորցնելու դեպքում նպաստառուի մահվան դեպքում տրվող թաղման նպաստ</v>
      </c>
      <c r="D138" s="288">
        <f>'2021-2022 mjcc'!K136</f>
        <v>4456804</v>
      </c>
      <c r="E138" s="288">
        <f>'2021-2022 mjcc'!L136</f>
        <v>4456804</v>
      </c>
      <c r="F138" s="288">
        <f>'2021-2022 mjcc'!M136</f>
        <v>4456804</v>
      </c>
      <c r="G138" s="289"/>
      <c r="H138" s="289"/>
      <c r="I138" s="289"/>
      <c r="J138" s="289"/>
      <c r="K138" s="289"/>
      <c r="L138" s="289"/>
      <c r="M138" s="290">
        <f t="shared" si="68"/>
        <v>4456804</v>
      </c>
      <c r="N138" s="290">
        <f t="shared" si="69"/>
        <v>4456804</v>
      </c>
      <c r="O138" s="290">
        <f t="shared" si="70"/>
        <v>4456804</v>
      </c>
    </row>
    <row r="139" spans="1:15" ht="51.75">
      <c r="A139" s="286"/>
      <c r="B139" s="286" t="str">
        <f>'2021-2022 mjcc'!E137</f>
        <v xml:space="preserve"> 12003</v>
      </c>
      <c r="C139" s="287" t="str">
        <f>'2021-2022 mjcc'!F137</f>
        <v xml:space="preserve"> ՀՀ քաղաքացիական գործերով վերաքննիչ դատարանի վճիռների համաձայն կերակրողը կորցրած անձանց կրած վնասի փոխհատուցում</v>
      </c>
      <c r="D139" s="288">
        <f>'2021-2022 mjcc'!K137</f>
        <v>7202.9</v>
      </c>
      <c r="E139" s="288">
        <f>'2021-2022 mjcc'!L137</f>
        <v>7202.9</v>
      </c>
      <c r="F139" s="288">
        <f>'2021-2022 mjcc'!M137</f>
        <v>7202.9</v>
      </c>
      <c r="G139" s="289"/>
      <c r="H139" s="289"/>
      <c r="I139" s="289"/>
      <c r="J139" s="289"/>
      <c r="K139" s="289"/>
      <c r="L139" s="289"/>
      <c r="M139" s="290">
        <f t="shared" si="68"/>
        <v>7202.9</v>
      </c>
      <c r="N139" s="290">
        <f t="shared" si="69"/>
        <v>7202.9</v>
      </c>
      <c r="O139" s="290">
        <f t="shared" si="70"/>
        <v>7202.9</v>
      </c>
    </row>
    <row r="140" spans="1:15" ht="34.5">
      <c r="A140" s="286"/>
      <c r="B140" s="286" t="str">
        <f>'2021-2022 mjcc'!E138</f>
        <v xml:space="preserve"> 12004</v>
      </c>
      <c r="C140" s="287" t="str">
        <f>'2021-2022 mjcc'!F138</f>
        <v xml:space="preserve"> Աջակցություն հաշմանդամ դարձած զինծառայողներին և զոհվածների ընտանիքներին</v>
      </c>
      <c r="D140" s="288">
        <f>'2021-2022 mjcc'!K138</f>
        <v>420000</v>
      </c>
      <c r="E140" s="288">
        <f>'2021-2022 mjcc'!L138</f>
        <v>420000</v>
      </c>
      <c r="F140" s="288">
        <f>'2021-2022 mjcc'!M138</f>
        <v>420000</v>
      </c>
      <c r="G140" s="289"/>
      <c r="H140" s="289"/>
      <c r="I140" s="289"/>
      <c r="J140" s="289"/>
      <c r="K140" s="289"/>
      <c r="L140" s="289"/>
      <c r="M140" s="290">
        <f t="shared" si="68"/>
        <v>420000</v>
      </c>
      <c r="N140" s="290">
        <f t="shared" si="69"/>
        <v>420000</v>
      </c>
      <c r="O140" s="290">
        <f t="shared" si="70"/>
        <v>420000</v>
      </c>
    </row>
    <row r="141" spans="1:15">
      <c r="A141" s="286"/>
      <c r="B141" s="286" t="str">
        <f>'2021-2022 mjcc'!E139</f>
        <v xml:space="preserve"> 12005</v>
      </c>
      <c r="C141" s="287" t="str">
        <f>'2021-2022 mjcc'!F139</f>
        <v xml:space="preserve"> Աջակցություն զոհվածների ընտանիքներին</v>
      </c>
      <c r="D141" s="288">
        <f>'2021-2022 mjcc'!K139</f>
        <v>550000</v>
      </c>
      <c r="E141" s="288">
        <f>'2021-2022 mjcc'!L139</f>
        <v>550000</v>
      </c>
      <c r="F141" s="288">
        <f>'2021-2022 mjcc'!M139</f>
        <v>550000</v>
      </c>
      <c r="G141" s="289"/>
      <c r="H141" s="289"/>
      <c r="I141" s="289"/>
      <c r="J141" s="289"/>
      <c r="K141" s="289"/>
      <c r="L141" s="289"/>
      <c r="M141" s="290">
        <f t="shared" si="68"/>
        <v>550000</v>
      </c>
      <c r="N141" s="290">
        <f t="shared" si="69"/>
        <v>550000</v>
      </c>
      <c r="O141" s="290">
        <f t="shared" si="70"/>
        <v>550000</v>
      </c>
    </row>
    <row r="142" spans="1:15" ht="34.5">
      <c r="A142" s="286"/>
      <c r="B142" s="286" t="str">
        <f>'2021-2022 mjcc'!E140</f>
        <v xml:space="preserve"> 12006</v>
      </c>
      <c r="C142" s="287" t="str">
        <f>'2021-2022 mjcc'!F140</f>
        <v xml:space="preserve"> Վնասի փոխհատուցում կերակրողը կորցրած անձանց</v>
      </c>
      <c r="D142" s="288">
        <f>'2021-2022 mjcc'!K140</f>
        <v>4633.3</v>
      </c>
      <c r="E142" s="288">
        <f>'2021-2022 mjcc'!L140</f>
        <v>4633.3</v>
      </c>
      <c r="F142" s="288">
        <f>'2021-2022 mjcc'!M140</f>
        <v>4633.3</v>
      </c>
      <c r="G142" s="289"/>
      <c r="H142" s="289"/>
      <c r="I142" s="289"/>
      <c r="J142" s="289"/>
      <c r="K142" s="289"/>
      <c r="L142" s="289"/>
      <c r="M142" s="290">
        <f t="shared" si="68"/>
        <v>4633.3</v>
      </c>
      <c r="N142" s="290">
        <f t="shared" si="69"/>
        <v>4633.3</v>
      </c>
      <c r="O142" s="290">
        <f t="shared" si="70"/>
        <v>4633.3</v>
      </c>
    </row>
    <row r="143" spans="1:15" ht="69" hidden="1">
      <c r="A143" s="286"/>
      <c r="B143" s="286">
        <f>'2021-2022 mjcc'!E141</f>
        <v>12007</v>
      </c>
      <c r="C143" s="287" t="str">
        <f>'2021-2022 mjcc'!F141</f>
        <v xml:space="preserve"> ՀՀ ՊՆ՝ ՀՀ ԿԱ ԱԱԾ կրտսեր՝ միջին՝ ավագ և ՀՀ ԿԱ ՀՀ ոստիկանության միջին՝ ավագ՝ գլխավոր սպայական անձնակազմին սոցիալական աջակցություն </v>
      </c>
      <c r="D143" s="288"/>
      <c r="E143" s="288"/>
      <c r="F143" s="288"/>
      <c r="G143" s="289"/>
      <c r="H143" s="289"/>
      <c r="I143" s="289"/>
      <c r="J143" s="289"/>
      <c r="K143" s="289"/>
      <c r="L143" s="289"/>
      <c r="M143" s="290">
        <f t="shared" si="68"/>
        <v>0</v>
      </c>
      <c r="N143" s="290">
        <f t="shared" si="69"/>
        <v>0</v>
      </c>
      <c r="O143" s="290">
        <f t="shared" si="70"/>
        <v>0</v>
      </c>
    </row>
    <row r="144" spans="1:15" ht="69">
      <c r="A144" s="286"/>
      <c r="B144" s="286" t="str">
        <f>'2021-2022 mjcc'!E142</f>
        <v xml:space="preserve"> 12008</v>
      </c>
      <c r="C144" s="287" t="str">
        <f>'2021-2022 mjcc'!F142</f>
        <v xml:space="preserve"> ԱՊՀ տարածքում Հայրենական մեծ պատերազմի հաշմանդամների և մասնակիցների օդային տրանսպորտով մատուցվող ծառայությունների դիմաց փոխհատուցում</v>
      </c>
      <c r="D144" s="288">
        <f>'2021-2022 mjcc'!K142</f>
        <v>22000</v>
      </c>
      <c r="E144" s="288">
        <f>'2021-2022 mjcc'!L142</f>
        <v>22000</v>
      </c>
      <c r="F144" s="288">
        <f>'2021-2022 mjcc'!M142</f>
        <v>22000</v>
      </c>
      <c r="G144" s="289"/>
      <c r="H144" s="289"/>
      <c r="I144" s="289"/>
      <c r="J144" s="289"/>
      <c r="K144" s="289"/>
      <c r="L144" s="289"/>
      <c r="M144" s="290">
        <f t="shared" si="68"/>
        <v>22000</v>
      </c>
      <c r="N144" s="290">
        <f t="shared" si="69"/>
        <v>22000</v>
      </c>
      <c r="O144" s="290">
        <f t="shared" si="70"/>
        <v>22000</v>
      </c>
    </row>
    <row r="145" spans="1:15">
      <c r="A145" s="283">
        <f>'2021-2022 mjcc'!D143</f>
        <v>1206</v>
      </c>
      <c r="B145" s="283"/>
      <c r="C145" s="284" t="str">
        <f>'2021-2022 mjcc'!F143</f>
        <v xml:space="preserve"> Սոցիալական պաշտպանության համակարգի բարեփոխումներ </v>
      </c>
      <c r="D145" s="285">
        <f>SUM(D146:D148)</f>
        <v>2048078.9773482368</v>
      </c>
      <c r="E145" s="285">
        <f t="shared" ref="E145:O145" si="71">SUM(E146:E148)</f>
        <v>409615.79546964739</v>
      </c>
      <c r="F145" s="285">
        <f t="shared" si="71"/>
        <v>273077.19697976497</v>
      </c>
      <c r="G145" s="285">
        <f t="shared" si="71"/>
        <v>0</v>
      </c>
      <c r="H145" s="285">
        <f t="shared" si="71"/>
        <v>0</v>
      </c>
      <c r="I145" s="285">
        <f t="shared" si="71"/>
        <v>0</v>
      </c>
      <c r="J145" s="285">
        <f t="shared" si="71"/>
        <v>0</v>
      </c>
      <c r="K145" s="285">
        <f t="shared" si="71"/>
        <v>0</v>
      </c>
      <c r="L145" s="285">
        <f t="shared" si="71"/>
        <v>0</v>
      </c>
      <c r="M145" s="285">
        <f t="shared" si="71"/>
        <v>2048078.9773482368</v>
      </c>
      <c r="N145" s="285">
        <f t="shared" si="71"/>
        <v>409615.79546964739</v>
      </c>
      <c r="O145" s="285">
        <f t="shared" si="71"/>
        <v>273077.19697976497</v>
      </c>
    </row>
    <row r="146" spans="1:15" ht="51.75">
      <c r="A146" s="291"/>
      <c r="B146" s="291" t="str">
        <f>'2021-2022 mjcc'!E144</f>
        <v xml:space="preserve"> 11001</v>
      </c>
      <c r="C146" s="292" t="str">
        <f>'2021-2022 mjcc'!F144</f>
        <v xml:space="preserve"> Համաշխարհային բանկի աջակցությամբ իրականացվող սոցիալական պաշտպանության ոլորտի վարչարարության երկրորդ ծրագիր</v>
      </c>
      <c r="D146" s="293">
        <f>'2021-2022 mjcc'!K144</f>
        <v>875294.62469073734</v>
      </c>
      <c r="E146" s="293">
        <f>'2021-2022 mjcc'!L144</f>
        <v>175058.92493814745</v>
      </c>
      <c r="F146" s="293">
        <f>'2021-2022 mjcc'!M144</f>
        <v>116705.94995876498</v>
      </c>
      <c r="G146" s="294"/>
      <c r="H146" s="294"/>
      <c r="I146" s="294"/>
      <c r="J146" s="294"/>
      <c r="K146" s="294"/>
      <c r="L146" s="294"/>
      <c r="M146" s="295">
        <f t="shared" ref="M146:M148" si="72">D146-G146+J146</f>
        <v>875294.62469073734</v>
      </c>
      <c r="N146" s="295">
        <f t="shared" ref="N146:N148" si="73">E146-H146+K146</f>
        <v>175058.92493814745</v>
      </c>
      <c r="O146" s="295">
        <f t="shared" ref="O146:O148" si="74">F146-I146+L146</f>
        <v>116705.94995876498</v>
      </c>
    </row>
    <row r="147" spans="1:15" ht="86.25">
      <c r="A147" s="291"/>
      <c r="B147" s="291" t="str">
        <f>'2021-2022 mjcc'!E145</f>
        <v xml:space="preserve"> 32001</v>
      </c>
      <c r="C147" s="292" t="str">
        <f>'2021-2022 mjcc'!F145</f>
        <v xml:space="preserve"> Համաշխարհային բանկի աջակցությամբ իրականացվող  Սոցիալական պաշտպանության ոլորտի վարչարարության երկրորդ  ծրագրի շրջանակներում շենքերի և շինությունների հիմնանորոգում</v>
      </c>
      <c r="D147" s="293">
        <f>'2021-2022 mjcc'!K145</f>
        <v>580136.80297499965</v>
      </c>
      <c r="E147" s="293">
        <f>'2021-2022 mjcc'!L145</f>
        <v>116027.36059499993</v>
      </c>
      <c r="F147" s="293">
        <f>'2021-2022 mjcc'!M145</f>
        <v>77351.57372999996</v>
      </c>
      <c r="G147" s="294"/>
      <c r="H147" s="294"/>
      <c r="I147" s="294"/>
      <c r="J147" s="294"/>
      <c r="K147" s="294"/>
      <c r="L147" s="294"/>
      <c r="M147" s="295">
        <f t="shared" si="72"/>
        <v>580136.80297499965</v>
      </c>
      <c r="N147" s="295">
        <f t="shared" si="73"/>
        <v>116027.36059499993</v>
      </c>
      <c r="O147" s="295">
        <f t="shared" si="74"/>
        <v>77351.57372999996</v>
      </c>
    </row>
    <row r="148" spans="1:15" ht="103.5">
      <c r="A148" s="291"/>
      <c r="B148" s="291" t="str">
        <f>'2021-2022 mjcc'!E146</f>
        <v xml:space="preserve"> 32002</v>
      </c>
      <c r="C148" s="292" t="str">
        <f>'2021-2022 mjcc'!F146</f>
        <v xml:space="preserve"> Համաշխարհային բանկի աջակցությամբ իրականացվող Սոցիալական պաշտպանության վարչարարության երկրորդ ծրագրի շրջանակներում սարքավորումների՝ ծրագրային ապահովման և աշխատանքային միջավայրի արդիականացում</v>
      </c>
      <c r="D148" s="293">
        <f>'2021-2022 mjcc'!K146</f>
        <v>592647.54968249984</v>
      </c>
      <c r="E148" s="293">
        <f>'2021-2022 mjcc'!L146</f>
        <v>118529.50993649996</v>
      </c>
      <c r="F148" s="293">
        <f>'2021-2022 mjcc'!M146</f>
        <v>79019.673290999985</v>
      </c>
      <c r="G148" s="294"/>
      <c r="H148" s="294"/>
      <c r="I148" s="294"/>
      <c r="J148" s="294"/>
      <c r="K148" s="294"/>
      <c r="L148" s="294"/>
      <c r="M148" s="295">
        <f t="shared" si="72"/>
        <v>592647.54968249984</v>
      </c>
      <c r="N148" s="295">
        <f t="shared" si="73"/>
        <v>118529.50993649996</v>
      </c>
      <c r="O148" s="295">
        <f t="shared" si="74"/>
        <v>79019.673290999985</v>
      </c>
    </row>
    <row r="149" spans="1:15" hidden="1">
      <c r="A149" s="291" t="e">
        <f>'2021-2022 mjcc'!#REF!</f>
        <v>#REF!</v>
      </c>
      <c r="B149" s="291"/>
      <c r="C149" s="292"/>
      <c r="D149" s="293" t="e">
        <f>'2021-2022 mjcc'!#REF!</f>
        <v>#REF!</v>
      </c>
      <c r="E149" s="293" t="e">
        <f>'2021-2022 mjcc'!#REF!</f>
        <v>#REF!</v>
      </c>
      <c r="F149" s="293" t="e">
        <f>'2021-2022 mjcc'!#REF!</f>
        <v>#REF!</v>
      </c>
      <c r="G149" s="294"/>
      <c r="H149" s="294"/>
      <c r="I149" s="294"/>
      <c r="J149" s="294"/>
      <c r="K149" s="294"/>
      <c r="L149" s="294"/>
      <c r="M149" s="294"/>
      <c r="N149" s="294"/>
      <c r="O149" s="294"/>
    </row>
    <row r="150" spans="1:15" hidden="1">
      <c r="A150" s="291" t="e">
        <f>'2021-2022 mjcc'!#REF!</f>
        <v>#REF!</v>
      </c>
      <c r="B150" s="291" t="e">
        <f>'2021-2022 mjcc'!#REF!</f>
        <v>#REF!</v>
      </c>
      <c r="C150" s="292" t="e">
        <f>'2021-2022 mjcc'!#REF!</f>
        <v>#REF!</v>
      </c>
      <c r="D150" s="293" t="e">
        <f>'2021-2022 mjcc'!#REF!</f>
        <v>#REF!</v>
      </c>
      <c r="E150" s="293" t="e">
        <f>'2021-2022 mjcc'!#REF!</f>
        <v>#REF!</v>
      </c>
      <c r="F150" s="293" t="e">
        <f>'2021-2022 mjcc'!#REF!</f>
        <v>#REF!</v>
      </c>
      <c r="G150" s="294"/>
      <c r="H150" s="294"/>
      <c r="I150" s="294"/>
      <c r="J150" s="294"/>
      <c r="K150" s="294"/>
      <c r="L150" s="294"/>
      <c r="M150" s="294"/>
      <c r="N150" s="294"/>
      <c r="O150" s="294"/>
    </row>
    <row r="151" spans="1:15" hidden="1">
      <c r="A151" s="291" t="e">
        <f>'2021-2022 mjcc'!#REF!</f>
        <v>#REF!</v>
      </c>
      <c r="B151" s="291" t="e">
        <f>'2021-2022 mjcc'!#REF!</f>
        <v>#REF!</v>
      </c>
      <c r="C151" s="292" t="e">
        <f>'2021-2022 mjcc'!#REF!</f>
        <v>#REF!</v>
      </c>
      <c r="D151" s="293" t="e">
        <f>'2021-2022 mjcc'!#REF!</f>
        <v>#REF!</v>
      </c>
      <c r="E151" s="293" t="e">
        <f>'2021-2022 mjcc'!#REF!</f>
        <v>#REF!</v>
      </c>
      <c r="F151" s="293" t="e">
        <f>'2021-2022 mjcc'!#REF!</f>
        <v>#REF!</v>
      </c>
      <c r="G151" s="294"/>
      <c r="H151" s="294"/>
      <c r="I151" s="294"/>
      <c r="J151" s="294"/>
      <c r="K151" s="294"/>
      <c r="L151" s="294"/>
      <c r="M151" s="294"/>
      <c r="N151" s="294"/>
      <c r="O151" s="294"/>
    </row>
    <row r="152" spans="1:15" hidden="1">
      <c r="A152" s="291"/>
      <c r="B152" s="291"/>
      <c r="C152" s="292"/>
      <c r="D152" s="293"/>
      <c r="E152" s="293"/>
      <c r="F152" s="293"/>
      <c r="G152" s="294"/>
      <c r="H152" s="294"/>
      <c r="I152" s="294"/>
      <c r="J152" s="294"/>
      <c r="K152" s="294"/>
      <c r="L152" s="294"/>
      <c r="M152" s="294"/>
      <c r="N152" s="294"/>
      <c r="O152" s="294"/>
    </row>
    <row r="153" spans="1:15" s="302" customFormat="1">
      <c r="A153" s="296"/>
      <c r="B153" s="296"/>
      <c r="C153" s="297"/>
      <c r="D153" s="298"/>
      <c r="E153" s="298"/>
      <c r="F153" s="298"/>
      <c r="G153" s="299"/>
      <c r="H153" s="299"/>
      <c r="I153" s="299"/>
      <c r="J153" s="300"/>
      <c r="K153" s="300"/>
      <c r="L153" s="300"/>
      <c r="M153" s="301"/>
      <c r="N153" s="301"/>
      <c r="O153" s="301"/>
    </row>
    <row r="154" spans="1:15" s="302" customFormat="1">
      <c r="A154" s="296"/>
      <c r="B154" s="296"/>
      <c r="C154" s="297"/>
      <c r="D154" s="298"/>
      <c r="E154" s="298"/>
      <c r="F154" s="298"/>
      <c r="G154" s="299"/>
      <c r="H154" s="299"/>
      <c r="I154" s="299"/>
      <c r="J154" s="300"/>
      <c r="K154" s="300"/>
      <c r="L154" s="300"/>
      <c r="M154" s="301"/>
      <c r="N154" s="301"/>
      <c r="O154" s="301"/>
    </row>
    <row r="155" spans="1:15" s="302" customFormat="1" ht="15" customHeight="1">
      <c r="A155" s="453" t="s">
        <v>309</v>
      </c>
      <c r="B155" s="453"/>
      <c r="C155" s="453"/>
      <c r="D155" s="303"/>
      <c r="E155" s="304"/>
      <c r="F155" s="304"/>
      <c r="G155" s="304"/>
      <c r="H155" s="304"/>
      <c r="I155" s="304"/>
      <c r="J155" s="304"/>
      <c r="K155" s="304"/>
      <c r="L155" s="304"/>
      <c r="M155" s="304"/>
      <c r="N155" s="304"/>
      <c r="O155" s="304"/>
    </row>
    <row r="156" spans="1:15">
      <c r="A156" s="445" t="s">
        <v>121</v>
      </c>
      <c r="B156" s="445"/>
      <c r="C156" s="445" t="s">
        <v>225</v>
      </c>
      <c r="D156" s="444" t="s">
        <v>308</v>
      </c>
      <c r="E156" s="444"/>
      <c r="F156" s="444"/>
      <c r="G156" s="444" t="s">
        <v>307</v>
      </c>
      <c r="H156" s="444"/>
      <c r="I156" s="444"/>
      <c r="J156" s="445" t="s">
        <v>226</v>
      </c>
      <c r="K156" s="445"/>
      <c r="L156" s="445"/>
      <c r="M156" s="444" t="s">
        <v>306</v>
      </c>
      <c r="N156" s="444"/>
      <c r="O156" s="444"/>
    </row>
    <row r="157" spans="1:15">
      <c r="A157" s="445"/>
      <c r="B157" s="445"/>
      <c r="C157" s="445"/>
      <c r="D157" s="444"/>
      <c r="E157" s="444"/>
      <c r="F157" s="444"/>
      <c r="G157" s="444"/>
      <c r="H157" s="444"/>
      <c r="I157" s="444"/>
      <c r="J157" s="445" t="s">
        <v>227</v>
      </c>
      <c r="K157" s="445"/>
      <c r="L157" s="445"/>
      <c r="M157" s="444"/>
      <c r="N157" s="444"/>
      <c r="O157" s="444"/>
    </row>
    <row r="158" spans="1:15">
      <c r="A158" s="305" t="s">
        <v>206</v>
      </c>
      <c r="B158" s="305" t="s">
        <v>207</v>
      </c>
      <c r="C158" s="306" t="s">
        <v>225</v>
      </c>
      <c r="D158" s="305" t="s">
        <v>218</v>
      </c>
      <c r="E158" s="305" t="s">
        <v>219</v>
      </c>
      <c r="F158" s="305" t="s">
        <v>220</v>
      </c>
      <c r="G158" s="305" t="s">
        <v>218</v>
      </c>
      <c r="H158" s="305" t="s">
        <v>219</v>
      </c>
      <c r="I158" s="305" t="s">
        <v>220</v>
      </c>
      <c r="J158" s="305" t="s">
        <v>218</v>
      </c>
      <c r="K158" s="305" t="s">
        <v>219</v>
      </c>
      <c r="L158" s="305" t="s">
        <v>220</v>
      </c>
      <c r="M158" s="305" t="s">
        <v>218</v>
      </c>
      <c r="N158" s="305" t="s">
        <v>219</v>
      </c>
      <c r="O158" s="305" t="s">
        <v>220</v>
      </c>
    </row>
    <row r="159" spans="1:15" ht="45" customHeight="1">
      <c r="A159" s="453" t="s">
        <v>310</v>
      </c>
      <c r="B159" s="453"/>
      <c r="C159" s="453"/>
      <c r="D159" s="293">
        <f>D160+D163+D183+D185+D187</f>
        <v>4055152.4</v>
      </c>
      <c r="E159" s="293">
        <f t="shared" ref="E159:O159" si="75">E160+E163+E183+E185+E187</f>
        <v>4389710.9000000004</v>
      </c>
      <c r="F159" s="293">
        <f t="shared" si="75"/>
        <v>4681590.9000000004</v>
      </c>
      <c r="G159" s="293">
        <f t="shared" si="75"/>
        <v>0</v>
      </c>
      <c r="H159" s="293">
        <f t="shared" si="75"/>
        <v>0</v>
      </c>
      <c r="I159" s="293">
        <f t="shared" si="75"/>
        <v>0</v>
      </c>
      <c r="J159" s="293">
        <f t="shared" si="75"/>
        <v>2274587.6</v>
      </c>
      <c r="K159" s="293">
        <f t="shared" si="75"/>
        <v>2312375.2000000002</v>
      </c>
      <c r="L159" s="293">
        <f t="shared" si="75"/>
        <v>2312375.2000000002</v>
      </c>
      <c r="M159" s="293">
        <f t="shared" si="75"/>
        <v>6329740</v>
      </c>
      <c r="N159" s="293">
        <f t="shared" si="75"/>
        <v>6702086.1000000006</v>
      </c>
      <c r="O159" s="293">
        <f t="shared" si="75"/>
        <v>6993966.1000000006</v>
      </c>
    </row>
    <row r="160" spans="1:15" ht="26.25" customHeight="1">
      <c r="A160" s="283">
        <f>'2021-2022 mjcc'!D130</f>
        <v>1184</v>
      </c>
      <c r="B160" s="283"/>
      <c r="C160" s="284" t="str">
        <f>'2021-2022 mjcc'!F130</f>
        <v xml:space="preserve"> Ավանդների փոխհատուցում </v>
      </c>
      <c r="D160" s="285">
        <f>SUM(D161:D162)</f>
        <v>1212000</v>
      </c>
      <c r="E160" s="285">
        <f t="shared" ref="E160:O160" si="76">SUM(E161:E162)</f>
        <v>1212000</v>
      </c>
      <c r="F160" s="285">
        <f t="shared" si="76"/>
        <v>1212000</v>
      </c>
      <c r="G160" s="285">
        <f t="shared" si="76"/>
        <v>0</v>
      </c>
      <c r="H160" s="285">
        <f t="shared" si="76"/>
        <v>0</v>
      </c>
      <c r="I160" s="285">
        <f t="shared" si="76"/>
        <v>0</v>
      </c>
      <c r="J160" s="285">
        <f t="shared" si="76"/>
        <v>0</v>
      </c>
      <c r="K160" s="285">
        <f t="shared" si="76"/>
        <v>0</v>
      </c>
      <c r="L160" s="285">
        <f t="shared" si="76"/>
        <v>0</v>
      </c>
      <c r="M160" s="285">
        <f t="shared" si="76"/>
        <v>1212000</v>
      </c>
      <c r="N160" s="285">
        <f t="shared" si="76"/>
        <v>1212000</v>
      </c>
      <c r="O160" s="285">
        <f t="shared" si="76"/>
        <v>1212000</v>
      </c>
    </row>
    <row r="161" spans="1:15" s="302" customFormat="1" ht="51.75">
      <c r="A161" s="308"/>
      <c r="B161" s="308" t="str">
        <f>'2021-2022 mjcc'!E131</f>
        <v xml:space="preserve"> 11001</v>
      </c>
      <c r="C161" s="308" t="str">
        <f>'2021-2022 mjcc'!F131</f>
        <v xml:space="preserve"> Մինչև 1993 թվականի հունիսի 10-ը ներդրված ավանդների դիմաց փոխհատուցման միջոցառման իրականացման ապահովում</v>
      </c>
      <c r="D161" s="293">
        <f>'2021-2022 mjcc'!K131</f>
        <v>12000</v>
      </c>
      <c r="E161" s="293">
        <f>'2021-2022 mjcc'!L131</f>
        <v>12000</v>
      </c>
      <c r="F161" s="293">
        <f>'2021-2022 mjcc'!M131</f>
        <v>12000</v>
      </c>
      <c r="G161" s="288"/>
      <c r="H161" s="288"/>
      <c r="I161" s="288"/>
      <c r="J161" s="288"/>
      <c r="K161" s="288"/>
      <c r="L161" s="288"/>
      <c r="M161" s="295">
        <f t="shared" ref="M161" si="77">D161-G161+J161</f>
        <v>12000</v>
      </c>
      <c r="N161" s="295">
        <f t="shared" ref="N161" si="78">E161-H161+K161</f>
        <v>12000</v>
      </c>
      <c r="O161" s="295">
        <f t="shared" ref="O161" si="79">F161-I161+L161</f>
        <v>12000</v>
      </c>
    </row>
    <row r="162" spans="1:15" s="302" customFormat="1" ht="103.5">
      <c r="A162" s="308"/>
      <c r="B162" s="308" t="str">
        <f>'2021-2022 mjcc'!E132</f>
        <v xml:space="preserve"> 12001</v>
      </c>
      <c r="C162" s="308" t="str">
        <f>'2021-2022 mjcc'!F132</f>
        <v xml:space="preserve"> «ՎՏԲ- Հայաստան» ՓԲԸ-ում ավանդատու հանդիսացող քաղաքացիների՝ որպես նախկին ԽՍՀՄ Խնայբանկի ՀԽՍՀ հանրապետական բանկում մինչև 1993 թվականի հունիսի 10-ը ներդրված դրամական ավանդների դիմաց փոխհատուցում</v>
      </c>
      <c r="D162" s="293">
        <f>'2021-2022 mjcc'!K132</f>
        <v>1200000</v>
      </c>
      <c r="E162" s="293">
        <f>'2021-2022 mjcc'!L132</f>
        <v>1200000</v>
      </c>
      <c r="F162" s="293">
        <f>'2021-2022 mjcc'!M132</f>
        <v>1200000</v>
      </c>
      <c r="G162" s="288"/>
      <c r="H162" s="288"/>
      <c r="I162" s="288"/>
      <c r="J162" s="288"/>
      <c r="K162" s="288"/>
      <c r="L162" s="288"/>
      <c r="M162" s="295">
        <f t="shared" ref="M162" si="80">D162-G162+J162</f>
        <v>1200000</v>
      </c>
      <c r="N162" s="295">
        <f t="shared" ref="N162" si="81">E162-H162+K162</f>
        <v>1200000</v>
      </c>
      <c r="O162" s="295">
        <f t="shared" ref="O162" si="82">F162-I162+L162</f>
        <v>1200000</v>
      </c>
    </row>
    <row r="163" spans="1:15">
      <c r="A163" s="283">
        <f>'2021-2022 mjcc'!D45</f>
        <v>1088</v>
      </c>
      <c r="B163" s="283"/>
      <c r="C163" s="284" t="str">
        <f>'2021-2022 mjcc'!F45</f>
        <v xml:space="preserve"> Զբաղվածության ծրագիր </v>
      </c>
      <c r="D163" s="285">
        <f>SUM(D164:D182)</f>
        <v>2826399</v>
      </c>
      <c r="E163" s="285">
        <f t="shared" ref="E163:O163" si="83">SUM(E164:E182)</f>
        <v>3158712.2</v>
      </c>
      <c r="F163" s="285">
        <f t="shared" si="83"/>
        <v>3450592.2</v>
      </c>
      <c r="G163" s="285">
        <f t="shared" si="83"/>
        <v>0</v>
      </c>
      <c r="H163" s="285">
        <f t="shared" si="83"/>
        <v>0</v>
      </c>
      <c r="I163" s="285">
        <f t="shared" si="83"/>
        <v>0</v>
      </c>
      <c r="J163" s="285">
        <f t="shared" si="83"/>
        <v>0</v>
      </c>
      <c r="K163" s="285">
        <f t="shared" si="83"/>
        <v>0</v>
      </c>
      <c r="L163" s="285">
        <f t="shared" si="83"/>
        <v>0</v>
      </c>
      <c r="M163" s="285">
        <f t="shared" si="83"/>
        <v>2826399</v>
      </c>
      <c r="N163" s="285">
        <f t="shared" si="83"/>
        <v>3158712.2</v>
      </c>
      <c r="O163" s="285">
        <f t="shared" si="83"/>
        <v>3450592.2</v>
      </c>
    </row>
    <row r="164" spans="1:15" ht="86.25">
      <c r="A164" s="307"/>
      <c r="B164" s="307" t="str">
        <f>'2021-2022 mjcc'!E46</f>
        <v xml:space="preserve"> 11001</v>
      </c>
      <c r="C164" s="310" t="str">
        <f>'2021-2022 mjcc'!F46</f>
        <v xml:space="preserve"> Գործազուրկների՝ աշխատանաքից ազատման ռիսկ ունեցող՝ ինչպես նաև ազատազրկման ձևով պատիժը կրելու ավարտին վեց ամիս մնացած աշխատանք փնտրող անձանց մասնագիտական ուսուցման կազմակերպում</v>
      </c>
      <c r="D164" s="309">
        <f>'2021-2022 mjcc'!K46</f>
        <v>63875</v>
      </c>
      <c r="E164" s="309">
        <f>'2021-2022 mjcc'!L46</f>
        <v>63875</v>
      </c>
      <c r="F164" s="309">
        <f>'2021-2022 mjcc'!M46</f>
        <v>63875</v>
      </c>
      <c r="G164" s="311"/>
      <c r="H164" s="311"/>
      <c r="I164" s="311"/>
      <c r="J164" s="311"/>
      <c r="K164" s="311"/>
      <c r="L164" s="311"/>
      <c r="M164" s="312">
        <f t="shared" ref="M164:M182" si="84">D164-G164+J164</f>
        <v>63875</v>
      </c>
      <c r="N164" s="312">
        <f t="shared" ref="N164:N182" si="85">E164-H164+K164</f>
        <v>63875</v>
      </c>
      <c r="O164" s="312">
        <f t="shared" ref="O164:O182" si="86">F164-I164+L164</f>
        <v>63875</v>
      </c>
    </row>
    <row r="165" spans="1:15">
      <c r="A165" s="307"/>
      <c r="B165" s="307" t="str">
        <f>'2021-2022 mjcc'!E47</f>
        <v xml:space="preserve"> 11002</v>
      </c>
      <c r="C165" s="310" t="str">
        <f>'2021-2022 mjcc'!F47</f>
        <v xml:space="preserve"> Աշխատանքի տոնավաճառի կազմակերպում</v>
      </c>
      <c r="D165" s="309">
        <f>'2021-2022 mjcc'!K47</f>
        <v>7000</v>
      </c>
      <c r="E165" s="309">
        <f>'2021-2022 mjcc'!L47</f>
        <v>7000</v>
      </c>
      <c r="F165" s="309">
        <f>'2021-2022 mjcc'!M47</f>
        <v>7000</v>
      </c>
      <c r="G165" s="311"/>
      <c r="H165" s="311"/>
      <c r="I165" s="311"/>
      <c r="J165" s="311"/>
      <c r="K165" s="311"/>
      <c r="L165" s="311"/>
      <c r="M165" s="312">
        <f t="shared" si="84"/>
        <v>7000</v>
      </c>
      <c r="N165" s="312">
        <f t="shared" si="85"/>
        <v>7000</v>
      </c>
      <c r="O165" s="312">
        <f t="shared" si="86"/>
        <v>7000</v>
      </c>
    </row>
    <row r="166" spans="1:15" ht="51.75">
      <c r="A166" s="307"/>
      <c r="B166" s="307" t="str">
        <f>'2021-2022 mjcc'!E48</f>
        <v xml:space="preserve"> 11003</v>
      </c>
      <c r="C166" s="310" t="str">
        <f>'2021-2022 mjcc'!F48</f>
        <v xml:space="preserve"> Սեզոնային զբաղվածության խթանման միջոցով գյուղացիական տնտեսության աջակցության իրականացման ապահովում</v>
      </c>
      <c r="D166" s="309">
        <f>'2021-2022 mjcc'!K48</f>
        <v>0</v>
      </c>
      <c r="E166" s="309">
        <f>'2021-2022 mjcc'!L48</f>
        <v>0</v>
      </c>
      <c r="F166" s="309">
        <f>'2021-2022 mjcc'!M48</f>
        <v>0</v>
      </c>
      <c r="G166" s="311"/>
      <c r="H166" s="311"/>
      <c r="I166" s="311"/>
      <c r="J166" s="311"/>
      <c r="K166" s="311"/>
      <c r="L166" s="311"/>
      <c r="M166" s="312">
        <f t="shared" si="84"/>
        <v>0</v>
      </c>
      <c r="N166" s="312">
        <f t="shared" si="85"/>
        <v>0</v>
      </c>
      <c r="O166" s="312">
        <f t="shared" si="86"/>
        <v>0</v>
      </c>
    </row>
    <row r="167" spans="1:15" ht="86.25">
      <c r="A167" s="307"/>
      <c r="B167" s="307" t="str">
        <f>'2021-2022 mjcc'!E49</f>
        <v xml:space="preserve"> 11004</v>
      </c>
      <c r="C167" s="310" t="str">
        <f>'2021-2022 mjcc'!F49</f>
        <v xml:space="preserve"> Աշխատաշուկայում անմրցունակ անձանց փոքր ձեռնարկատիրական գործունեության աջակցության տրամադրում ծրագրի ուսուցման կազմակերպման և խորհրդատվական ծառայություններ</v>
      </c>
      <c r="D167" s="309">
        <f>'2021-2022 mjcc'!K49</f>
        <v>20000</v>
      </c>
      <c r="E167" s="309">
        <f>'2021-2022 mjcc'!L49</f>
        <v>22000</v>
      </c>
      <c r="F167" s="309">
        <f>'2021-2022 mjcc'!M49</f>
        <v>24000</v>
      </c>
      <c r="G167" s="311"/>
      <c r="H167" s="311"/>
      <c r="I167" s="311"/>
      <c r="J167" s="311"/>
      <c r="K167" s="311"/>
      <c r="L167" s="311"/>
      <c r="M167" s="312">
        <f t="shared" si="84"/>
        <v>20000</v>
      </c>
      <c r="N167" s="312">
        <f t="shared" si="85"/>
        <v>22000</v>
      </c>
      <c r="O167" s="312">
        <f t="shared" si="86"/>
        <v>24000</v>
      </c>
    </row>
    <row r="168" spans="1:15" ht="51.75">
      <c r="A168" s="307"/>
      <c r="B168" s="307" t="str">
        <f>'2021-2022 mjcc'!E50</f>
        <v xml:space="preserve"> 11005</v>
      </c>
      <c r="C168" s="310" t="str">
        <f>'2021-2022 mjcc'!F50</f>
        <v xml:space="preserve"> Հաշմանդամություն ունեցող անձանց ծառայությունների մատուցում զբաղվածության աջակցման կենտրոնում</v>
      </c>
      <c r="D168" s="309">
        <f>'2021-2022 mjcc'!K50</f>
        <v>0</v>
      </c>
      <c r="E168" s="309">
        <f>'2021-2022 mjcc'!L50</f>
        <v>0</v>
      </c>
      <c r="F168" s="309">
        <f>'2021-2022 mjcc'!M50</f>
        <v>0</v>
      </c>
      <c r="G168" s="311"/>
      <c r="H168" s="311"/>
      <c r="I168" s="311"/>
      <c r="J168" s="311"/>
      <c r="K168" s="311"/>
      <c r="L168" s="311"/>
      <c r="M168" s="312">
        <f t="shared" si="84"/>
        <v>0</v>
      </c>
      <c r="N168" s="312">
        <f t="shared" si="85"/>
        <v>0</v>
      </c>
      <c r="O168" s="312">
        <f t="shared" si="86"/>
        <v>0</v>
      </c>
    </row>
    <row r="169" spans="1:15" ht="34.5">
      <c r="A169" s="307"/>
      <c r="B169" s="307" t="str">
        <f>'2021-2022 mjcc'!E51</f>
        <v xml:space="preserve"> 11006</v>
      </c>
      <c r="C169" s="310" t="str">
        <f>'2021-2022 mjcc'!F51</f>
        <v xml:space="preserve"> Վարձատրվող հասարակական աշխատանքների իրականացման ապահովում</v>
      </c>
      <c r="D169" s="309">
        <f>'2021-2022 mjcc'!K51</f>
        <v>1500</v>
      </c>
      <c r="E169" s="309">
        <f>'2021-2022 mjcc'!L51</f>
        <v>2250</v>
      </c>
      <c r="F169" s="309">
        <f>'2021-2022 mjcc'!M51</f>
        <v>3000</v>
      </c>
      <c r="G169" s="311"/>
      <c r="H169" s="311"/>
      <c r="I169" s="311"/>
      <c r="J169" s="311"/>
      <c r="K169" s="311"/>
      <c r="L169" s="311"/>
      <c r="M169" s="312">
        <f t="shared" si="84"/>
        <v>1500</v>
      </c>
      <c r="N169" s="312">
        <f t="shared" si="85"/>
        <v>2250</v>
      </c>
      <c r="O169" s="312">
        <f t="shared" si="86"/>
        <v>3000</v>
      </c>
    </row>
    <row r="170" spans="1:15" ht="30" customHeight="1">
      <c r="A170" s="307"/>
      <c r="B170" s="307" t="str">
        <f>'2021-2022 mjcc'!E52</f>
        <v xml:space="preserve"> 11007</v>
      </c>
      <c r="C170" s="310" t="str">
        <f>'2021-2022 mjcc'!F52</f>
        <v xml:space="preserve"> Հաշմանդամություն ունեցող երեխաների ծնողների համար դասընթացների կազմակերպում
</v>
      </c>
      <c r="D170" s="309">
        <f>'2021-2022 mjcc'!K52</f>
        <v>15000</v>
      </c>
      <c r="E170" s="309">
        <f>'2021-2022 mjcc'!L52</f>
        <v>20000</v>
      </c>
      <c r="F170" s="309">
        <f>'2021-2022 mjcc'!M52</f>
        <v>25000</v>
      </c>
      <c r="G170" s="311"/>
      <c r="H170" s="311"/>
      <c r="I170" s="311"/>
      <c r="J170" s="311"/>
      <c r="K170" s="311"/>
      <c r="L170" s="311"/>
      <c r="M170" s="312">
        <f t="shared" si="84"/>
        <v>15000</v>
      </c>
      <c r="N170" s="312">
        <f t="shared" si="85"/>
        <v>20000</v>
      </c>
      <c r="O170" s="312">
        <f t="shared" si="86"/>
        <v>25000</v>
      </c>
    </row>
    <row r="171" spans="1:15" ht="51.75">
      <c r="A171" s="307"/>
      <c r="B171" s="307" t="str">
        <f>'2021-2022 mjcc'!E53</f>
        <v xml:space="preserve"> 12001</v>
      </c>
      <c r="C171" s="310" t="str">
        <f>'2021-2022 mjcc'!F53</f>
        <v xml:space="preserve"> Աշխատաշուկայում անմրցունակ անձանց փոքր ձեռնարկատիրական գործունեության աջակցության տրամադրում</v>
      </c>
      <c r="D171" s="309">
        <f>'2021-2022 mjcc'!K53</f>
        <v>100000</v>
      </c>
      <c r="E171" s="309">
        <f>'2021-2022 mjcc'!L53</f>
        <v>110000</v>
      </c>
      <c r="F171" s="309">
        <f>'2021-2022 mjcc'!M53</f>
        <v>120000</v>
      </c>
      <c r="G171" s="311"/>
      <c r="H171" s="311"/>
      <c r="I171" s="311"/>
      <c r="J171" s="311"/>
      <c r="K171" s="311"/>
      <c r="L171" s="311"/>
      <c r="M171" s="312">
        <f t="shared" si="84"/>
        <v>100000</v>
      </c>
      <c r="N171" s="312">
        <f t="shared" si="85"/>
        <v>110000</v>
      </c>
      <c r="O171" s="312">
        <f t="shared" si="86"/>
        <v>120000</v>
      </c>
    </row>
    <row r="172" spans="1:15" ht="86.25">
      <c r="A172" s="307"/>
      <c r="B172" s="307" t="str">
        <f>'2021-2022 mjcc'!E54</f>
        <v xml:space="preserve"> 12002</v>
      </c>
      <c r="C172" s="310" t="str">
        <f>'2021-2022 mjcc'!F54</f>
        <v xml:space="preserve"> Աշխատաշուկայում անմրցունակ անձանց աշխատանքի տեղավորման դեպքում գործատուին աշխատավարձի մասնակի փոխհատուցում և հաշմանդամություն ունեցող անձին ուղեկցողի համար դրամական օգնության տրամադրում</v>
      </c>
      <c r="D172" s="309">
        <f>'2021-2022 mjcc'!K54</f>
        <v>85680</v>
      </c>
      <c r="E172" s="309">
        <f>'2021-2022 mjcc'!L54</f>
        <v>102816</v>
      </c>
      <c r="F172" s="309">
        <f>'2021-2022 mjcc'!M54</f>
        <v>128520</v>
      </c>
      <c r="G172" s="311"/>
      <c r="H172" s="311"/>
      <c r="I172" s="311"/>
      <c r="J172" s="311"/>
      <c r="K172" s="311"/>
      <c r="L172" s="311"/>
      <c r="M172" s="312">
        <f t="shared" si="84"/>
        <v>85680</v>
      </c>
      <c r="N172" s="312">
        <f t="shared" si="85"/>
        <v>102816</v>
      </c>
      <c r="O172" s="312">
        <f t="shared" si="86"/>
        <v>128520</v>
      </c>
    </row>
    <row r="173" spans="1:15" ht="34.5">
      <c r="A173" s="307"/>
      <c r="B173" s="307" t="str">
        <f>'2021-2022 mjcc'!E55</f>
        <v xml:space="preserve"> 12003</v>
      </c>
      <c r="C173" s="310" t="str">
        <f>'2021-2022 mjcc'!F55</f>
        <v xml:space="preserve"> Գործազուրկին այլ վայրում աշխատանքի տեղավորման աջակցության տրամադրում</v>
      </c>
      <c r="D173" s="309">
        <f>'2021-2022 mjcc'!K55</f>
        <v>23320</v>
      </c>
      <c r="E173" s="309">
        <f>'2021-2022 mjcc'!L55</f>
        <v>31800</v>
      </c>
      <c r="F173" s="309">
        <f>'2021-2022 mjcc'!M55</f>
        <v>37100</v>
      </c>
      <c r="G173" s="311"/>
      <c r="H173" s="311"/>
      <c r="I173" s="311"/>
      <c r="J173" s="311"/>
      <c r="K173" s="311"/>
      <c r="L173" s="311"/>
      <c r="M173" s="312">
        <f t="shared" si="84"/>
        <v>23320</v>
      </c>
      <c r="N173" s="312">
        <f t="shared" si="85"/>
        <v>31800</v>
      </c>
      <c r="O173" s="312">
        <f t="shared" si="86"/>
        <v>37100</v>
      </c>
    </row>
    <row r="174" spans="1:15" ht="69">
      <c r="A174" s="307"/>
      <c r="B174" s="307" t="str">
        <f>'2021-2022 mjcc'!E56</f>
        <v xml:space="preserve"> 12004</v>
      </c>
      <c r="C174" s="310" t="str">
        <f>'2021-2022 mjcc'!F56</f>
        <v xml:space="preserve"> Ձեռք բերած մասնագիտությամբ մասնագիտական աշխատանքային փորձ ձեռք բերելու համար գործազուրկներին աջակցության տրամադրում</v>
      </c>
      <c r="D174" s="309">
        <f>'2021-2022 mjcc'!K56</f>
        <v>261891.5</v>
      </c>
      <c r="E174" s="309">
        <f>'2021-2022 mjcc'!L56</f>
        <v>282037</v>
      </c>
      <c r="F174" s="309">
        <f>'2021-2022 mjcc'!M56</f>
        <v>302182.5</v>
      </c>
      <c r="G174" s="311"/>
      <c r="H174" s="311"/>
      <c r="I174" s="311"/>
      <c r="J174" s="311"/>
      <c r="K174" s="311"/>
      <c r="L174" s="311"/>
      <c r="M174" s="312">
        <f t="shared" si="84"/>
        <v>261891.5</v>
      </c>
      <c r="N174" s="312">
        <f t="shared" si="85"/>
        <v>282037</v>
      </c>
      <c r="O174" s="312">
        <f t="shared" si="86"/>
        <v>302182.5</v>
      </c>
    </row>
    <row r="175" spans="1:15" ht="51.75">
      <c r="A175" s="307"/>
      <c r="B175" s="307" t="str">
        <f>'2021-2022 mjcc'!E57</f>
        <v xml:space="preserve"> 12005</v>
      </c>
      <c r="C175" s="310" t="str">
        <f>'2021-2022 mjcc'!F57</f>
        <v xml:space="preserve"> Աշխատաշուկայում անմրցունակ անձանց աշխատանքի տեղավորման դեպքում գործատուին միանվագ փոխհատուցման տրամադրում</v>
      </c>
      <c r="D175" s="309">
        <f>'2021-2022 mjcc'!K57</f>
        <v>207500</v>
      </c>
      <c r="E175" s="309">
        <f>'2021-2022 mjcc'!L57</f>
        <v>228100</v>
      </c>
      <c r="F175" s="309">
        <f>'2021-2022 mjcc'!M57</f>
        <v>228100</v>
      </c>
      <c r="G175" s="311"/>
      <c r="H175" s="311"/>
      <c r="I175" s="311"/>
      <c r="J175" s="311"/>
      <c r="K175" s="311"/>
      <c r="L175" s="311"/>
      <c r="M175" s="312">
        <f t="shared" si="84"/>
        <v>207500</v>
      </c>
      <c r="N175" s="312">
        <f t="shared" si="85"/>
        <v>228100</v>
      </c>
      <c r="O175" s="312">
        <f t="shared" si="86"/>
        <v>228100</v>
      </c>
    </row>
    <row r="176" spans="1:15" ht="51.75">
      <c r="A176" s="307"/>
      <c r="B176" s="307" t="str">
        <f>'2021-2022 mjcc'!E58</f>
        <v xml:space="preserve"> 12006</v>
      </c>
      <c r="C176" s="310" t="str">
        <f>'2021-2022 mjcc'!F58</f>
        <v xml:space="preserve"> Սեզոնային զբաղվածության խթանման միջոցով գյուղացիական տնտեսությանն աջակցության տրամադրում</v>
      </c>
      <c r="D176" s="309">
        <f>'2021-2022 mjcc'!K58</f>
        <v>630530</v>
      </c>
      <c r="E176" s="309">
        <f>'2021-2022 mjcc'!L58</f>
        <v>655751.19999999995</v>
      </c>
      <c r="F176" s="309">
        <f>'2021-2022 mjcc'!M58</f>
        <v>655751.19999999995</v>
      </c>
      <c r="G176" s="311"/>
      <c r="H176" s="311"/>
      <c r="I176" s="311"/>
      <c r="J176" s="311"/>
      <c r="K176" s="311"/>
      <c r="L176" s="311"/>
      <c r="M176" s="312">
        <f t="shared" si="84"/>
        <v>630530</v>
      </c>
      <c r="N176" s="312">
        <f t="shared" si="85"/>
        <v>655751.19999999995</v>
      </c>
      <c r="O176" s="312">
        <f t="shared" si="86"/>
        <v>655751.19999999995</v>
      </c>
    </row>
    <row r="177" spans="1:15" hidden="1">
      <c r="A177" s="307"/>
      <c r="B177" s="307">
        <v>0</v>
      </c>
      <c r="C177" s="310">
        <v>0</v>
      </c>
      <c r="D177" s="309">
        <v>0</v>
      </c>
      <c r="E177" s="309">
        <v>0</v>
      </c>
      <c r="F177" s="309">
        <v>0</v>
      </c>
      <c r="G177" s="311"/>
      <c r="H177" s="311"/>
      <c r="I177" s="311"/>
      <c r="J177" s="311"/>
      <c r="K177" s="311"/>
      <c r="L177" s="311"/>
      <c r="M177" s="312">
        <f t="shared" si="84"/>
        <v>0</v>
      </c>
      <c r="N177" s="312">
        <f t="shared" si="85"/>
        <v>0</v>
      </c>
      <c r="O177" s="312">
        <f t="shared" si="86"/>
        <v>0</v>
      </c>
    </row>
    <row r="178" spans="1:15" ht="86.25">
      <c r="A178" s="307"/>
      <c r="B178" s="307" t="str">
        <f>'2021-2022 mjcc'!E60</f>
        <v xml:space="preserve"> 12008</v>
      </c>
      <c r="C178" s="310" t="str">
        <f>'2021-2022 mjcc'!F60</f>
        <v xml:space="preserve"> Գործազուրկների՝ աշխատանաքից ազատման ռիսկ ունեցող՝ ինչպես նաև ազատազրկման ձևով պատիժը կրելու ավարտին վեց ամիս մնացած աշխատանք փնտրող անձանց կրթաթոշակի տրամադրում</v>
      </c>
      <c r="D178" s="309">
        <f>'2021-2022 mjcc'!K60</f>
        <v>71400</v>
      </c>
      <c r="E178" s="309">
        <f>'2021-2022 mjcc'!L60</f>
        <v>71400</v>
      </c>
      <c r="F178" s="309">
        <f>'2021-2022 mjcc'!M60</f>
        <v>71400</v>
      </c>
      <c r="G178" s="311"/>
      <c r="H178" s="311"/>
      <c r="I178" s="311"/>
      <c r="J178" s="311"/>
      <c r="K178" s="311"/>
      <c r="L178" s="311"/>
      <c r="M178" s="312">
        <f t="shared" si="84"/>
        <v>71400</v>
      </c>
      <c r="N178" s="312">
        <f t="shared" si="85"/>
        <v>71400</v>
      </c>
      <c r="O178" s="312">
        <f t="shared" si="86"/>
        <v>71400</v>
      </c>
    </row>
    <row r="179" spans="1:15" ht="103.5">
      <c r="A179" s="307"/>
      <c r="B179" s="307" t="str">
        <f>'2021-2022 mjcc'!E61</f>
        <v xml:space="preserve"> 12009</v>
      </c>
      <c r="C179" s="310" t="str">
        <f>'2021-2022 mjcc'!F61</f>
        <v xml:space="preserve"> Մինչև երեք տարեկան երեխայի խնամքի արձակուրդում գտնվող անձանց՝ երեխայի մինչև երկու տարին լրանալը աշխատանքի վերադառնալու դեպքում՝ երեխայի խնամքն աշխատանքին զուգահեռ կազմակերպելու համար աջակցության տրամադրում</v>
      </c>
      <c r="D179" s="309">
        <f>'2021-2022 mjcc'!K61</f>
        <v>448800</v>
      </c>
      <c r="E179" s="309">
        <f>'2021-2022 mjcc'!L61</f>
        <v>448800</v>
      </c>
      <c r="F179" s="309">
        <f>'2021-2022 mjcc'!M61</f>
        <v>448800</v>
      </c>
      <c r="G179" s="311"/>
      <c r="H179" s="311"/>
      <c r="I179" s="311"/>
      <c r="J179" s="311"/>
      <c r="K179" s="311"/>
      <c r="L179" s="311"/>
      <c r="M179" s="312">
        <f t="shared" si="84"/>
        <v>448800</v>
      </c>
      <c r="N179" s="312">
        <f t="shared" si="85"/>
        <v>448800</v>
      </c>
      <c r="O179" s="312">
        <f t="shared" si="86"/>
        <v>448800</v>
      </c>
    </row>
    <row r="180" spans="1:15" ht="69">
      <c r="A180" s="307"/>
      <c r="B180" s="307" t="str">
        <f>'2021-2022 mjcc'!E62</f>
        <v xml:space="preserve"> 12010</v>
      </c>
      <c r="C180" s="310" t="str">
        <f>'2021-2022 mjcc'!F62</f>
        <v xml:space="preserve"> Աշխատաշուկայում անմրցունակ և մասնագիտություն չունեցող երիտասարդ մայրերի համար գործատուի մոտ մասնագիտական ուսուցման կազմակերպում</v>
      </c>
      <c r="D180" s="309">
        <f>'2021-2022 mjcc'!K62</f>
        <v>164302.5</v>
      </c>
      <c r="E180" s="309">
        <f>'2021-2022 mjcc'!L62</f>
        <v>197163</v>
      </c>
      <c r="F180" s="309">
        <f>'2021-2022 mjcc'!M62</f>
        <v>230023.5</v>
      </c>
      <c r="G180" s="311"/>
      <c r="H180" s="311"/>
      <c r="I180" s="311"/>
      <c r="J180" s="311"/>
      <c r="K180" s="311"/>
      <c r="L180" s="311"/>
      <c r="M180" s="312">
        <f t="shared" si="84"/>
        <v>164302.5</v>
      </c>
      <c r="N180" s="312">
        <f t="shared" si="85"/>
        <v>197163</v>
      </c>
      <c r="O180" s="312">
        <f t="shared" si="86"/>
        <v>230023.5</v>
      </c>
    </row>
    <row r="181" spans="1:15" ht="51.75">
      <c r="A181" s="307"/>
      <c r="B181" s="307" t="str">
        <f>'2021-2022 mjcc'!E63</f>
        <v xml:space="preserve"> 12011</v>
      </c>
      <c r="C181" s="310" t="str">
        <f>'2021-2022 mjcc'!F63</f>
        <v xml:space="preserve"> Վարձատրվող հասարակական աշխատանքների կազմակերպման միջոցով գործազուրկների ժամանակավոր զբաղվածության ապահովում</v>
      </c>
      <c r="D181" s="309">
        <f>'2021-2022 mjcc'!K63</f>
        <v>150000</v>
      </c>
      <c r="E181" s="309">
        <f>'2021-2022 mjcc'!L63</f>
        <v>225000</v>
      </c>
      <c r="F181" s="309">
        <f>'2021-2022 mjcc'!M63</f>
        <v>300000</v>
      </c>
      <c r="G181" s="311"/>
      <c r="H181" s="311"/>
      <c r="I181" s="311"/>
      <c r="J181" s="311"/>
      <c r="K181" s="311"/>
      <c r="L181" s="311"/>
      <c r="M181" s="312">
        <f t="shared" si="84"/>
        <v>150000</v>
      </c>
      <c r="N181" s="312">
        <f t="shared" si="85"/>
        <v>225000</v>
      </c>
      <c r="O181" s="312">
        <f t="shared" si="86"/>
        <v>300000</v>
      </c>
    </row>
    <row r="182" spans="1:15" ht="51.75">
      <c r="A182" s="307"/>
      <c r="B182" s="307" t="str">
        <f>'2021-2022 mjcc'!E64</f>
        <v xml:space="preserve"> 12013</v>
      </c>
      <c r="C182" s="310" t="str">
        <f>'2021-2022 mjcc'!F64</f>
        <v xml:space="preserve"> Աշխատաշուկայում անմրցունակ անձանց անասնապահությամբ զբաղվելու համար աջակցության տրամադրում</v>
      </c>
      <c r="D182" s="309">
        <f>'2021-2022 mjcc'!K64</f>
        <v>575600</v>
      </c>
      <c r="E182" s="309">
        <f>'2021-2022 mjcc'!L64</f>
        <v>690720</v>
      </c>
      <c r="F182" s="309">
        <f>'2021-2022 mjcc'!M64</f>
        <v>805840</v>
      </c>
      <c r="G182" s="311"/>
      <c r="H182" s="311"/>
      <c r="I182" s="311"/>
      <c r="J182" s="311"/>
      <c r="K182" s="311"/>
      <c r="L182" s="311"/>
      <c r="M182" s="312">
        <f t="shared" si="84"/>
        <v>575600</v>
      </c>
      <c r="N182" s="312">
        <f t="shared" si="85"/>
        <v>690720</v>
      </c>
      <c r="O182" s="312">
        <f t="shared" si="86"/>
        <v>805840</v>
      </c>
    </row>
    <row r="183" spans="1:15" ht="24" customHeight="1">
      <c r="A183" s="283">
        <f>'2021-2022 mjcc'!D70</f>
        <v>1102</v>
      </c>
      <c r="B183" s="283"/>
      <c r="C183" s="284" t="str">
        <f>'2021-2022 mjcc'!F70</f>
        <v xml:space="preserve"> Կենսաթոշակային ապահովություն </v>
      </c>
      <c r="D183" s="285">
        <f>D184</f>
        <v>1080</v>
      </c>
      <c r="E183" s="285">
        <f t="shared" ref="E183:O183" si="87">E184</f>
        <v>1080</v>
      </c>
      <c r="F183" s="285">
        <f t="shared" si="87"/>
        <v>1080</v>
      </c>
      <c r="G183" s="285">
        <f t="shared" si="87"/>
        <v>0</v>
      </c>
      <c r="H183" s="285">
        <f t="shared" si="87"/>
        <v>0</v>
      </c>
      <c r="I183" s="285">
        <f t="shared" si="87"/>
        <v>0</v>
      </c>
      <c r="J183" s="285">
        <f t="shared" si="87"/>
        <v>0</v>
      </c>
      <c r="K183" s="285">
        <f t="shared" si="87"/>
        <v>0</v>
      </c>
      <c r="L183" s="285">
        <f t="shared" si="87"/>
        <v>0</v>
      </c>
      <c r="M183" s="285">
        <f t="shared" si="87"/>
        <v>1080</v>
      </c>
      <c r="N183" s="285">
        <f t="shared" si="87"/>
        <v>1080</v>
      </c>
      <c r="O183" s="285">
        <f t="shared" si="87"/>
        <v>1080</v>
      </c>
    </row>
    <row r="184" spans="1:15" ht="26.25" customHeight="1">
      <c r="A184" s="313"/>
      <c r="B184" s="313" t="str">
        <f>'2021-2022 mjcc'!E73</f>
        <v xml:space="preserve"> 11003</v>
      </c>
      <c r="C184" s="294" t="str">
        <f>'2021-2022 mjcc'!F73</f>
        <v xml:space="preserve"> Կենսաթոշակների ձևաթղթերի տպագրություն</v>
      </c>
      <c r="D184" s="293">
        <f>'2021-2022 mjcc'!K73</f>
        <v>1080</v>
      </c>
      <c r="E184" s="293">
        <f>'2021-2022 mjcc'!L73</f>
        <v>1080</v>
      </c>
      <c r="F184" s="293">
        <f>'2021-2022 mjcc'!M73</f>
        <v>1080</v>
      </c>
      <c r="G184" s="294"/>
      <c r="H184" s="294"/>
      <c r="I184" s="294"/>
      <c r="J184" s="294"/>
      <c r="K184" s="294"/>
      <c r="L184" s="294"/>
      <c r="M184" s="295">
        <f t="shared" ref="M184" si="88">D184-G184+J184</f>
        <v>1080</v>
      </c>
      <c r="N184" s="295">
        <f t="shared" ref="N184" si="89">E184-H184+K184</f>
        <v>1080</v>
      </c>
      <c r="O184" s="295">
        <f t="shared" ref="O184" si="90">F184-I184+L184</f>
        <v>1080</v>
      </c>
    </row>
    <row r="185" spans="1:15" ht="26.25" customHeight="1">
      <c r="A185" s="283">
        <f>'2021-2022 mjcc'!D134</f>
        <v>1205</v>
      </c>
      <c r="B185" s="283"/>
      <c r="C185" s="284" t="str">
        <f>'2021-2022 mjcc'!F134</f>
        <v xml:space="preserve">Սոցիալական ապահովություն </v>
      </c>
      <c r="D185" s="285">
        <f>D186</f>
        <v>15673.4</v>
      </c>
      <c r="E185" s="285">
        <f t="shared" ref="E185:O185" si="91">E186</f>
        <v>17918.7</v>
      </c>
      <c r="F185" s="285">
        <f t="shared" si="91"/>
        <v>17918.7</v>
      </c>
      <c r="G185" s="285">
        <f t="shared" si="91"/>
        <v>0</v>
      </c>
      <c r="H185" s="285">
        <f t="shared" si="91"/>
        <v>0</v>
      </c>
      <c r="I185" s="285">
        <f t="shared" si="91"/>
        <v>0</v>
      </c>
      <c r="J185" s="285">
        <f t="shared" si="91"/>
        <v>0</v>
      </c>
      <c r="K185" s="285">
        <f t="shared" si="91"/>
        <v>0</v>
      </c>
      <c r="L185" s="285">
        <f t="shared" si="91"/>
        <v>0</v>
      </c>
      <c r="M185" s="285">
        <f t="shared" si="91"/>
        <v>15673.4</v>
      </c>
      <c r="N185" s="285">
        <f t="shared" si="91"/>
        <v>17918.7</v>
      </c>
      <c r="O185" s="285">
        <f t="shared" si="91"/>
        <v>17918.7</v>
      </c>
    </row>
    <row r="186" spans="1:15" ht="83.25" customHeight="1">
      <c r="A186" s="313"/>
      <c r="B186" s="291">
        <f>'2021-2022 mjcc'!E141</f>
        <v>12007</v>
      </c>
      <c r="C186" s="292" t="str">
        <f>'2021-2022 mjcc'!F141</f>
        <v xml:space="preserve"> ՀՀ ՊՆ՝ ՀՀ ԿԱ ԱԱԾ կրտսեր՝ միջին՝ ավագ և ՀՀ ԿԱ ՀՀ ոստիկանության միջին՝ ավագ՝ գլխավոր սպայական անձնակազմին սոցիալական աջակցություն </v>
      </c>
      <c r="D186" s="293">
        <f>'2021-2022 mjcc'!K141</f>
        <v>15673.4</v>
      </c>
      <c r="E186" s="293">
        <f>'2021-2022 mjcc'!L141</f>
        <v>17918.7</v>
      </c>
      <c r="F186" s="293">
        <f>'2021-2022 mjcc'!M141</f>
        <v>17918.7</v>
      </c>
      <c r="G186" s="294"/>
      <c r="H186" s="294"/>
      <c r="I186" s="294"/>
      <c r="J186" s="294"/>
      <c r="K186" s="294"/>
      <c r="L186" s="294"/>
      <c r="M186" s="295">
        <f t="shared" ref="M186" si="92">D186-G186+J186</f>
        <v>15673.4</v>
      </c>
      <c r="N186" s="295">
        <f t="shared" ref="N186" si="93">E186-H186+K186</f>
        <v>17918.7</v>
      </c>
      <c r="O186" s="295">
        <f t="shared" ref="O186" si="94">F186-I186+L186</f>
        <v>17918.7</v>
      </c>
    </row>
    <row r="187" spans="1:15" ht="38.25" customHeight="1">
      <c r="A187" s="453" t="s">
        <v>338</v>
      </c>
      <c r="B187" s="453"/>
      <c r="C187" s="453"/>
      <c r="D187" s="330">
        <f t="shared" ref="D187:O187" si="95">D188+D191+D200+D204</f>
        <v>0</v>
      </c>
      <c r="E187" s="330">
        <f t="shared" si="95"/>
        <v>0</v>
      </c>
      <c r="F187" s="330">
        <f t="shared" si="95"/>
        <v>0</v>
      </c>
      <c r="G187" s="330">
        <f t="shared" si="95"/>
        <v>0</v>
      </c>
      <c r="H187" s="330">
        <f t="shared" si="95"/>
        <v>0</v>
      </c>
      <c r="I187" s="330">
        <f t="shared" si="95"/>
        <v>0</v>
      </c>
      <c r="J187" s="318">
        <f t="shared" si="95"/>
        <v>2274587.6</v>
      </c>
      <c r="K187" s="330">
        <f t="shared" si="95"/>
        <v>2312375.2000000002</v>
      </c>
      <c r="L187" s="330">
        <f t="shared" si="95"/>
        <v>2312375.2000000002</v>
      </c>
      <c r="M187" s="330">
        <f t="shared" si="95"/>
        <v>2274587.6</v>
      </c>
      <c r="N187" s="330">
        <f t="shared" si="95"/>
        <v>2312375.2000000002</v>
      </c>
      <c r="O187" s="330">
        <f t="shared" si="95"/>
        <v>2312375.2000000002</v>
      </c>
    </row>
    <row r="188" spans="1:15" ht="38.25" hidden="1" customHeight="1">
      <c r="A188" s="329">
        <v>1160</v>
      </c>
      <c r="B188" s="318"/>
      <c r="C188" s="318" t="str">
        <f>'2021-2022 mjcc'!F117</f>
        <v xml:space="preserve"> Հաշմանդամություն ունեցող անձանց աջակցություն </v>
      </c>
      <c r="D188" s="318">
        <f t="shared" ref="D188:O188" si="96">SUM(D189:D190)</f>
        <v>0</v>
      </c>
      <c r="E188" s="318">
        <f t="shared" si="96"/>
        <v>0</v>
      </c>
      <c r="F188" s="318">
        <f t="shared" si="96"/>
        <v>0</v>
      </c>
      <c r="G188" s="318">
        <f t="shared" si="96"/>
        <v>0</v>
      </c>
      <c r="H188" s="318">
        <f t="shared" si="96"/>
        <v>0</v>
      </c>
      <c r="I188" s="318">
        <f t="shared" si="96"/>
        <v>0</v>
      </c>
      <c r="J188" s="318">
        <f t="shared" si="96"/>
        <v>0</v>
      </c>
      <c r="K188" s="318">
        <f t="shared" si="96"/>
        <v>0</v>
      </c>
      <c r="L188" s="318">
        <f t="shared" si="96"/>
        <v>0</v>
      </c>
      <c r="M188" s="318">
        <f t="shared" si="96"/>
        <v>0</v>
      </c>
      <c r="N188" s="318">
        <f t="shared" si="96"/>
        <v>0</v>
      </c>
      <c r="O188" s="318">
        <f t="shared" si="96"/>
        <v>0</v>
      </c>
    </row>
    <row r="189" spans="1:15" hidden="1">
      <c r="A189" s="291">
        <f>'2021-2022 mjcc'!D150</f>
        <v>1160</v>
      </c>
      <c r="B189" s="313" t="str">
        <f>'2021-2022 mjcc'!E150</f>
        <v>նոր  դասիչ</v>
      </c>
      <c r="C189" s="292" t="str">
        <f>'2021-2022 mjcc'!F150</f>
        <v>Պաշտպանված բնակարանով ապահովում</v>
      </c>
      <c r="D189" s="313">
        <v>0</v>
      </c>
      <c r="E189" s="313">
        <v>0</v>
      </c>
      <c r="F189" s="313">
        <v>0</v>
      </c>
      <c r="G189" s="313">
        <v>0</v>
      </c>
      <c r="H189" s="313">
        <v>0</v>
      </c>
      <c r="I189" s="313">
        <v>0</v>
      </c>
      <c r="J189" s="295">
        <f>'2021-2022 mjcc'!K150</f>
        <v>0</v>
      </c>
      <c r="K189" s="295">
        <f>'2021-2022 mjcc'!L150</f>
        <v>0</v>
      </c>
      <c r="L189" s="295">
        <f>'2021-2022 mjcc'!M150</f>
        <v>0</v>
      </c>
      <c r="M189" s="295">
        <f t="shared" ref="M189:M197" si="97">D189-G189+J189</f>
        <v>0</v>
      </c>
      <c r="N189" s="295">
        <f t="shared" ref="N189:N197" si="98">E189-H189+K189</f>
        <v>0</v>
      </c>
      <c r="O189" s="295">
        <f t="shared" ref="O189:O197" si="99">F189-I189+L189</f>
        <v>0</v>
      </c>
    </row>
    <row r="190" spans="1:15" hidden="1">
      <c r="A190" s="291">
        <f>'2021-2022 mjcc'!D151</f>
        <v>1160</v>
      </c>
      <c r="B190" s="313" t="str">
        <f>'2021-2022 mjcc'!E152</f>
        <v>նոր  դասիչ</v>
      </c>
      <c r="C190" s="292" t="str">
        <f>'2021-2022 mjcc'!F151</f>
        <v>Սոցիալական օգնականի ծառայություններ</v>
      </c>
      <c r="D190" s="313">
        <v>0</v>
      </c>
      <c r="E190" s="313">
        <v>0</v>
      </c>
      <c r="F190" s="313">
        <v>0</v>
      </c>
      <c r="G190" s="313">
        <v>0</v>
      </c>
      <c r="H190" s="313">
        <v>0</v>
      </c>
      <c r="I190" s="313">
        <v>0</v>
      </c>
      <c r="J190" s="295">
        <f>'2021-2022 mjcc'!K151</f>
        <v>0</v>
      </c>
      <c r="K190" s="295">
        <f>'2021-2022 mjcc'!L151</f>
        <v>0</v>
      </c>
      <c r="L190" s="295">
        <f>'2021-2022 mjcc'!M151</f>
        <v>0</v>
      </c>
      <c r="M190" s="295">
        <f t="shared" si="97"/>
        <v>0</v>
      </c>
      <c r="N190" s="295">
        <f t="shared" si="98"/>
        <v>0</v>
      </c>
      <c r="O190" s="295">
        <f t="shared" si="99"/>
        <v>0</v>
      </c>
    </row>
    <row r="191" spans="1:15" ht="34.5">
      <c r="A191" s="329">
        <f>'2021-2022 mjcc'!D22</f>
        <v>1032</v>
      </c>
      <c r="B191" s="318"/>
      <c r="C191" s="318" t="str">
        <f>'2021-2022 mjcc'!F22</f>
        <v xml:space="preserve"> Խնամքի ծառայություններ 18 տարեկանից բարձր տարիքի անձանց </v>
      </c>
      <c r="D191" s="318">
        <f t="shared" ref="D191:O191" si="100">SUM(D192:D199)</f>
        <v>0</v>
      </c>
      <c r="E191" s="318">
        <f t="shared" si="100"/>
        <v>0</v>
      </c>
      <c r="F191" s="318">
        <f t="shared" si="100"/>
        <v>0</v>
      </c>
      <c r="G191" s="318">
        <f t="shared" si="100"/>
        <v>0</v>
      </c>
      <c r="H191" s="318">
        <f t="shared" si="100"/>
        <v>0</v>
      </c>
      <c r="I191" s="318">
        <f t="shared" si="100"/>
        <v>0</v>
      </c>
      <c r="J191" s="318">
        <f t="shared" si="100"/>
        <v>10800</v>
      </c>
      <c r="K191" s="318">
        <f t="shared" si="100"/>
        <v>10800</v>
      </c>
      <c r="L191" s="318">
        <f t="shared" si="100"/>
        <v>10800</v>
      </c>
      <c r="M191" s="318">
        <f t="shared" si="100"/>
        <v>10800</v>
      </c>
      <c r="N191" s="318">
        <f t="shared" si="100"/>
        <v>10800</v>
      </c>
      <c r="O191" s="318">
        <f t="shared" si="100"/>
        <v>10800</v>
      </c>
    </row>
    <row r="192" spans="1:15" ht="69">
      <c r="A192" s="313"/>
      <c r="B192" s="313" t="str">
        <f>'2021-2022 mjcc'!E153</f>
        <v>նոր  դասիչ</v>
      </c>
      <c r="C192" s="292" t="str">
        <f>'2021-2022 mjcc'!F152</f>
        <v>Սոցիալական բնակարանային ֆոնդի  կացարաններում բնակվող միայնակ կենսաթոշակառուներին կոմունալ ծախսերի դիմաց դրամական փոխհատուցում</v>
      </c>
      <c r="D192" s="313">
        <v>0</v>
      </c>
      <c r="E192" s="313">
        <v>0</v>
      </c>
      <c r="F192" s="313">
        <v>0</v>
      </c>
      <c r="G192" s="313">
        <v>0</v>
      </c>
      <c r="H192" s="313">
        <v>0</v>
      </c>
      <c r="I192" s="313">
        <v>0</v>
      </c>
      <c r="J192" s="295">
        <f>'2021-2022 mjcc'!K152</f>
        <v>10800</v>
      </c>
      <c r="K192" s="295">
        <f>'2021-2022 mjcc'!L152</f>
        <v>10800</v>
      </c>
      <c r="L192" s="295">
        <f>'2021-2022 mjcc'!M152</f>
        <v>10800</v>
      </c>
      <c r="M192" s="295">
        <f t="shared" si="97"/>
        <v>10800</v>
      </c>
      <c r="N192" s="295">
        <f t="shared" si="98"/>
        <v>10800</v>
      </c>
      <c r="O192" s="295">
        <f t="shared" si="99"/>
        <v>10800</v>
      </c>
    </row>
    <row r="193" spans="1:15" ht="51.75" hidden="1">
      <c r="A193" s="313"/>
      <c r="B193" s="313" t="str">
        <f>'2021-2022 mjcc'!E154</f>
        <v>նոր  դասիչ</v>
      </c>
      <c r="C193" s="292" t="str">
        <f>'2021-2022 mjcc'!F153</f>
        <v xml:space="preserve">
Խնամքի փոքր տներում բնակվող միայնակ  տարեցներին աջակցություն</v>
      </c>
      <c r="D193" s="313">
        <v>0</v>
      </c>
      <c r="E193" s="313">
        <v>0</v>
      </c>
      <c r="F193" s="313">
        <v>0</v>
      </c>
      <c r="G193" s="313">
        <v>0</v>
      </c>
      <c r="H193" s="313">
        <v>0</v>
      </c>
      <c r="I193" s="313">
        <v>0</v>
      </c>
      <c r="J193" s="295">
        <f>'2021-2022 mjcc'!K153</f>
        <v>0</v>
      </c>
      <c r="K193" s="295">
        <f>'2021-2022 mjcc'!L153</f>
        <v>0</v>
      </c>
      <c r="L193" s="295">
        <f>'2021-2022 mjcc'!M153</f>
        <v>0</v>
      </c>
      <c r="M193" s="295">
        <f t="shared" si="97"/>
        <v>0</v>
      </c>
      <c r="N193" s="295">
        <f t="shared" si="98"/>
        <v>0</v>
      </c>
      <c r="O193" s="295">
        <f t="shared" si="99"/>
        <v>0</v>
      </c>
    </row>
    <row r="194" spans="1:15" ht="34.5" hidden="1">
      <c r="A194" s="313"/>
      <c r="B194" s="313" t="str">
        <f>'2021-2022 mjcc'!E155</f>
        <v>նոր  դասիչ</v>
      </c>
      <c r="C194" s="292" t="str">
        <f>'2021-2022 mjcc'!F154</f>
        <v xml:space="preserve">Տարեցի խնամքի կազմակերպում խնամատար ընտանիքում </v>
      </c>
      <c r="D194" s="313">
        <v>0</v>
      </c>
      <c r="E194" s="313">
        <v>0</v>
      </c>
      <c r="F194" s="313">
        <v>0</v>
      </c>
      <c r="G194" s="313">
        <v>0</v>
      </c>
      <c r="H194" s="313">
        <v>0</v>
      </c>
      <c r="I194" s="313">
        <v>0</v>
      </c>
      <c r="J194" s="295">
        <f>'2021-2022 mjcc'!K154</f>
        <v>0</v>
      </c>
      <c r="K194" s="295">
        <f>'2021-2022 mjcc'!L154</f>
        <v>0</v>
      </c>
      <c r="L194" s="295">
        <f>'2021-2022 mjcc'!M154</f>
        <v>0</v>
      </c>
      <c r="M194" s="295">
        <f t="shared" si="97"/>
        <v>0</v>
      </c>
      <c r="N194" s="295">
        <f t="shared" si="98"/>
        <v>0</v>
      </c>
      <c r="O194" s="295">
        <f t="shared" si="99"/>
        <v>0</v>
      </c>
    </row>
    <row r="195" spans="1:15" ht="51.75" hidden="1">
      <c r="A195" s="313"/>
      <c r="B195" s="313" t="str">
        <f>'2021-2022 mjcc'!E156</f>
        <v>նոր  դասիչ</v>
      </c>
      <c r="C195" s="292" t="str">
        <f>'2021-2022 mjcc'!F155</f>
        <v>Աջակցություն երկարատև անկողնային խնամքի կարիք ունեցող տարեց անդամ ունեցող ընտանիքին</v>
      </c>
      <c r="D195" s="313">
        <v>0</v>
      </c>
      <c r="E195" s="313">
        <v>0</v>
      </c>
      <c r="F195" s="313">
        <v>0</v>
      </c>
      <c r="G195" s="313">
        <v>0</v>
      </c>
      <c r="H195" s="313">
        <v>0</v>
      </c>
      <c r="I195" s="313">
        <v>0</v>
      </c>
      <c r="J195" s="295">
        <f>'2021-2022 mjcc'!K155</f>
        <v>0</v>
      </c>
      <c r="K195" s="295">
        <f>'2021-2022 mjcc'!L155</f>
        <v>0</v>
      </c>
      <c r="L195" s="295">
        <f>'2021-2022 mjcc'!M155</f>
        <v>0</v>
      </c>
      <c r="M195" s="295">
        <f t="shared" si="97"/>
        <v>0</v>
      </c>
      <c r="N195" s="295">
        <f t="shared" si="98"/>
        <v>0</v>
      </c>
      <c r="O195" s="295">
        <f t="shared" si="99"/>
        <v>0</v>
      </c>
    </row>
    <row r="196" spans="1:15" ht="34.5" hidden="1">
      <c r="A196" s="313"/>
      <c r="B196" s="313" t="str">
        <f>'2021-2022 mjcc'!E157</f>
        <v>նոր  դասիչ</v>
      </c>
      <c r="C196" s="292" t="str">
        <f>'2021-2022 mjcc'!F156</f>
        <v>Տուբերկուլոզ ունեցող անօթևան  մարդկանց կացարանով ապահովում</v>
      </c>
      <c r="D196" s="313">
        <v>0</v>
      </c>
      <c r="E196" s="313">
        <v>0</v>
      </c>
      <c r="F196" s="313">
        <v>0</v>
      </c>
      <c r="G196" s="313">
        <v>0</v>
      </c>
      <c r="H196" s="313">
        <v>0</v>
      </c>
      <c r="I196" s="313">
        <v>0</v>
      </c>
      <c r="J196" s="295">
        <f>'2021-2022 mjcc'!K156</f>
        <v>0</v>
      </c>
      <c r="K196" s="295">
        <f>'2021-2022 mjcc'!L156</f>
        <v>0</v>
      </c>
      <c r="L196" s="295">
        <f>'2021-2022 mjcc'!M156</f>
        <v>0</v>
      </c>
      <c r="M196" s="295">
        <f t="shared" si="97"/>
        <v>0</v>
      </c>
      <c r="N196" s="295">
        <f t="shared" si="98"/>
        <v>0</v>
      </c>
      <c r="O196" s="295">
        <f t="shared" si="99"/>
        <v>0</v>
      </c>
    </row>
    <row r="197" spans="1:15" ht="34.5" hidden="1">
      <c r="A197" s="313"/>
      <c r="B197" s="313" t="str">
        <f>'2021-2022 mjcc'!E158</f>
        <v>նոր  դասիչ</v>
      </c>
      <c r="C197" s="292" t="str">
        <f>'2021-2022 mjcc'!F157</f>
        <v xml:space="preserve"> Գիշերակաց տներում անօթևաններին ծառայությունների տրամադրում</v>
      </c>
      <c r="D197" s="313">
        <v>0</v>
      </c>
      <c r="E197" s="313">
        <v>0</v>
      </c>
      <c r="F197" s="313">
        <v>0</v>
      </c>
      <c r="G197" s="313">
        <v>0</v>
      </c>
      <c r="H197" s="313">
        <v>0</v>
      </c>
      <c r="I197" s="313">
        <v>0</v>
      </c>
      <c r="J197" s="295">
        <f>'2021-2022 mjcc'!K157</f>
        <v>0</v>
      </c>
      <c r="K197" s="295">
        <f>'2021-2022 mjcc'!L157</f>
        <v>0</v>
      </c>
      <c r="L197" s="295">
        <f>'2021-2022 mjcc'!M157</f>
        <v>0</v>
      </c>
      <c r="M197" s="295">
        <f t="shared" si="97"/>
        <v>0</v>
      </c>
      <c r="N197" s="295">
        <f t="shared" si="98"/>
        <v>0</v>
      </c>
      <c r="O197" s="295">
        <f t="shared" si="99"/>
        <v>0</v>
      </c>
    </row>
    <row r="198" spans="1:15" ht="34.5" hidden="1">
      <c r="A198" s="313"/>
      <c r="B198" s="313" t="str">
        <f>'2021-2022 mjcc'!E159</f>
        <v>նոր  դասիչ</v>
      </c>
      <c r="C198" s="292" t="str">
        <f>'2021-2022 mjcc'!F158</f>
        <v>Անօթևան մարդկանց ընդունիչ-ախտորոշիչ բաժանմունքի ստեղծում</v>
      </c>
      <c r="D198" s="313">
        <v>0</v>
      </c>
      <c r="E198" s="313">
        <v>0</v>
      </c>
      <c r="F198" s="313">
        <v>0</v>
      </c>
      <c r="G198" s="313">
        <v>0</v>
      </c>
      <c r="H198" s="313">
        <v>0</v>
      </c>
      <c r="I198" s="313">
        <v>0</v>
      </c>
      <c r="J198" s="295">
        <f>'2021-2022 mjcc'!K158</f>
        <v>0</v>
      </c>
      <c r="K198" s="295">
        <f>'2021-2022 mjcc'!L158</f>
        <v>0</v>
      </c>
      <c r="L198" s="295">
        <f>'2021-2022 mjcc'!M158</f>
        <v>0</v>
      </c>
      <c r="M198" s="295">
        <f t="shared" ref="M198:M199" si="101">D198-G198+J198</f>
        <v>0</v>
      </c>
      <c r="N198" s="295">
        <f t="shared" ref="N198:N199" si="102">E198-H198+K198</f>
        <v>0</v>
      </c>
      <c r="O198" s="295">
        <f t="shared" ref="O198:O199" si="103">F198-I198+L198</f>
        <v>0</v>
      </c>
    </row>
    <row r="199" spans="1:15" ht="34.5" hidden="1">
      <c r="A199" s="313"/>
      <c r="B199" s="313" t="str">
        <f>'2021-2022 mjcc'!E160</f>
        <v>նոր  դասիչ</v>
      </c>
      <c r="C199" s="292" t="str">
        <f>'2021-2022 mjcc'!F159</f>
        <v>Խնամքի կարիք ունեցող տարեց անձին տնային պայմաններում շուրջօրյա խնամքի տրամադրում</v>
      </c>
      <c r="D199" s="313">
        <v>0</v>
      </c>
      <c r="E199" s="313">
        <v>0</v>
      </c>
      <c r="F199" s="313">
        <v>0</v>
      </c>
      <c r="G199" s="313">
        <v>0</v>
      </c>
      <c r="H199" s="313">
        <v>0</v>
      </c>
      <c r="I199" s="313">
        <v>0</v>
      </c>
      <c r="J199" s="295">
        <f>'2021-2022 mjcc'!K159</f>
        <v>0</v>
      </c>
      <c r="K199" s="295">
        <f>'2021-2022 mjcc'!L159</f>
        <v>0</v>
      </c>
      <c r="L199" s="295">
        <f>'2021-2022 mjcc'!M159</f>
        <v>0</v>
      </c>
      <c r="M199" s="295">
        <f t="shared" si="101"/>
        <v>0</v>
      </c>
      <c r="N199" s="295">
        <f t="shared" si="102"/>
        <v>0</v>
      </c>
      <c r="O199" s="295">
        <f t="shared" si="103"/>
        <v>0</v>
      </c>
    </row>
    <row r="200" spans="1:15" ht="39.75" hidden="1" customHeight="1">
      <c r="A200" s="329">
        <v>1011</v>
      </c>
      <c r="B200" s="318"/>
      <c r="C200" s="318" t="s">
        <v>337</v>
      </c>
      <c r="D200" s="318">
        <f>D201+D202</f>
        <v>0</v>
      </c>
      <c r="E200" s="318">
        <f t="shared" ref="E200:I200" si="104">E201+E202</f>
        <v>0</v>
      </c>
      <c r="F200" s="318">
        <f t="shared" si="104"/>
        <v>0</v>
      </c>
      <c r="G200" s="318">
        <f t="shared" si="104"/>
        <v>0</v>
      </c>
      <c r="H200" s="318">
        <f t="shared" si="104"/>
        <v>0</v>
      </c>
      <c r="I200" s="318">
        <f t="shared" si="104"/>
        <v>0</v>
      </c>
      <c r="J200" s="349">
        <f>J201+J202+J203</f>
        <v>0</v>
      </c>
      <c r="K200" s="349">
        <f t="shared" ref="K200:O200" si="105">K201+K202+K203</f>
        <v>0</v>
      </c>
      <c r="L200" s="349">
        <f t="shared" si="105"/>
        <v>0</v>
      </c>
      <c r="M200" s="349">
        <f t="shared" si="105"/>
        <v>0</v>
      </c>
      <c r="N200" s="349">
        <f t="shared" si="105"/>
        <v>0</v>
      </c>
      <c r="O200" s="349">
        <f t="shared" si="105"/>
        <v>0</v>
      </c>
    </row>
    <row r="201" spans="1:15" ht="34.5" hidden="1">
      <c r="A201" s="313"/>
      <c r="B201" s="313" t="str">
        <f>'2021-2022 mjcc'!E160</f>
        <v>նոր  դասիչ</v>
      </c>
      <c r="C201" s="292" t="str">
        <f>'2021-2022 mjcc'!F160</f>
        <v>Սոցիապապես անապոհվ և խոցելի խմբերին վերականգնողական օգնության տրամադրում</v>
      </c>
      <c r="D201" s="313">
        <v>0</v>
      </c>
      <c r="E201" s="313">
        <v>0</v>
      </c>
      <c r="F201" s="313">
        <v>0</v>
      </c>
      <c r="G201" s="313">
        <v>0</v>
      </c>
      <c r="H201" s="313">
        <v>0</v>
      </c>
      <c r="I201" s="313">
        <v>0</v>
      </c>
      <c r="J201" s="295">
        <f>'2021-2022 mjcc'!K160</f>
        <v>0</v>
      </c>
      <c r="K201" s="295">
        <f>'2021-2022 mjcc'!L160</f>
        <v>0</v>
      </c>
      <c r="L201" s="295">
        <f>'2021-2022 mjcc'!M160</f>
        <v>0</v>
      </c>
      <c r="M201" s="295">
        <f t="shared" ref="M201:M202" si="106">D201-G201+J201</f>
        <v>0</v>
      </c>
      <c r="N201" s="295">
        <f t="shared" ref="N201:N202" si="107">E201-H201+K201</f>
        <v>0</v>
      </c>
      <c r="O201" s="295">
        <f t="shared" ref="O201:O202" si="108">F201-I201+L201</f>
        <v>0</v>
      </c>
    </row>
    <row r="202" spans="1:15" ht="69" hidden="1">
      <c r="A202" s="313"/>
      <c r="B202" s="313" t="str">
        <f>'2021-2022 mjcc'!E161</f>
        <v>նոր  դասիչ</v>
      </c>
      <c r="C202" s="292" t="str">
        <f>'2021-2022 mjcc'!F161</f>
        <v>Սոցիալապես անապահով անօթևան ընտանիքներին բնակարանի վարձակալության վարձավճարի մասնակի հատուցման տրամադրում</v>
      </c>
      <c r="D202" s="313">
        <v>0</v>
      </c>
      <c r="E202" s="313">
        <v>0</v>
      </c>
      <c r="F202" s="313">
        <v>0</v>
      </c>
      <c r="G202" s="313">
        <v>0</v>
      </c>
      <c r="H202" s="313">
        <v>0</v>
      </c>
      <c r="I202" s="313">
        <v>0</v>
      </c>
      <c r="J202" s="295">
        <f>'2021-2022 mjcc'!K161</f>
        <v>0</v>
      </c>
      <c r="K202" s="295">
        <f>'2021-2022 mjcc'!L161</f>
        <v>0</v>
      </c>
      <c r="L202" s="295">
        <f>'2021-2022 mjcc'!M161</f>
        <v>0</v>
      </c>
      <c r="M202" s="295">
        <f t="shared" si="106"/>
        <v>0</v>
      </c>
      <c r="N202" s="295">
        <f t="shared" si="107"/>
        <v>0</v>
      </c>
      <c r="O202" s="295">
        <f t="shared" si="108"/>
        <v>0</v>
      </c>
    </row>
    <row r="203" spans="1:15" ht="69" hidden="1">
      <c r="A203" s="313"/>
      <c r="B203" s="313" t="s">
        <v>334</v>
      </c>
      <c r="C203" s="292" t="s">
        <v>358</v>
      </c>
      <c r="D203" s="313">
        <v>0</v>
      </c>
      <c r="E203" s="313">
        <v>0</v>
      </c>
      <c r="F203" s="313">
        <v>0</v>
      </c>
      <c r="G203" s="313">
        <v>0</v>
      </c>
      <c r="H203" s="313">
        <v>0</v>
      </c>
      <c r="I203" s="313">
        <v>0</v>
      </c>
      <c r="J203" s="295">
        <f>'2021-2022 mjcc'!K162</f>
        <v>0</v>
      </c>
      <c r="K203" s="295">
        <f>'2021-2022 mjcc'!L162</f>
        <v>0</v>
      </c>
      <c r="L203" s="295">
        <f>'2021-2022 mjcc'!M162</f>
        <v>0</v>
      </c>
      <c r="M203" s="295">
        <f t="shared" ref="M203" si="109">D203-G203+J203</f>
        <v>0</v>
      </c>
      <c r="N203" s="295">
        <f t="shared" ref="N203" si="110">E203-H203+K203</f>
        <v>0</v>
      </c>
      <c r="O203" s="295">
        <f t="shared" ref="O203" si="111">F203-I203+L203</f>
        <v>0</v>
      </c>
    </row>
    <row r="204" spans="1:15" ht="34.5">
      <c r="A204" s="329">
        <v>1141</v>
      </c>
      <c r="B204" s="330"/>
      <c r="C204" s="346" t="s">
        <v>136</v>
      </c>
      <c r="D204" s="330">
        <f t="shared" ref="D204:O204" si="112">SUM(D205:D211)</f>
        <v>0</v>
      </c>
      <c r="E204" s="330">
        <f t="shared" si="112"/>
        <v>0</v>
      </c>
      <c r="F204" s="330">
        <f t="shared" si="112"/>
        <v>0</v>
      </c>
      <c r="G204" s="330">
        <f t="shared" si="112"/>
        <v>0</v>
      </c>
      <c r="H204" s="330">
        <f t="shared" si="112"/>
        <v>0</v>
      </c>
      <c r="I204" s="330">
        <f t="shared" si="112"/>
        <v>0</v>
      </c>
      <c r="J204" s="330">
        <f t="shared" si="112"/>
        <v>2263787.6</v>
      </c>
      <c r="K204" s="330">
        <f t="shared" si="112"/>
        <v>2301575.2000000002</v>
      </c>
      <c r="L204" s="330">
        <f t="shared" si="112"/>
        <v>2301575.2000000002</v>
      </c>
      <c r="M204" s="330">
        <f t="shared" si="112"/>
        <v>2263787.6</v>
      </c>
      <c r="N204" s="330">
        <f t="shared" si="112"/>
        <v>2301575.2000000002</v>
      </c>
      <c r="O204" s="330">
        <f t="shared" si="112"/>
        <v>2301575.2000000002</v>
      </c>
    </row>
    <row r="205" spans="1:15" ht="40.5" customHeight="1">
      <c r="A205" s="313"/>
      <c r="B205" s="313" t="str">
        <f>'2021-2022 mjcc'!E163</f>
        <v>նոր  դասիչ</v>
      </c>
      <c r="C205" s="292" t="str">
        <f>'2021-2022 mjcc'!F163</f>
        <v>Հաշմանդամություն ունեցող կանանց սոցիալական ներառում</v>
      </c>
      <c r="D205" s="313">
        <v>0</v>
      </c>
      <c r="E205" s="313">
        <v>0</v>
      </c>
      <c r="F205" s="313">
        <v>0</v>
      </c>
      <c r="G205" s="313">
        <v>0</v>
      </c>
      <c r="H205" s="313">
        <v>0</v>
      </c>
      <c r="I205" s="313">
        <v>0</v>
      </c>
      <c r="J205" s="295">
        <f>'2021-2022 mjcc'!K163</f>
        <v>8891.2000000000007</v>
      </c>
      <c r="K205" s="295">
        <f>'2021-2022 mjcc'!L163</f>
        <v>17782.400000000001</v>
      </c>
      <c r="L205" s="295">
        <f>'2021-2022 mjcc'!M163</f>
        <v>17782.400000000001</v>
      </c>
      <c r="M205" s="295">
        <f t="shared" ref="M205:M208" si="113">D205-G205+J205</f>
        <v>8891.2000000000007</v>
      </c>
      <c r="N205" s="295">
        <f t="shared" ref="N205:N208" si="114">E205-H205+K205</f>
        <v>17782.400000000001</v>
      </c>
      <c r="O205" s="295">
        <f t="shared" ref="O205:O208" si="115">F205-I205+L205</f>
        <v>17782.400000000001</v>
      </c>
    </row>
    <row r="206" spans="1:15" ht="34.5">
      <c r="A206" s="313"/>
      <c r="B206" s="313" t="str">
        <f>'2021-2022 mjcc'!E164</f>
        <v>նոր  դասիչ</v>
      </c>
      <c r="C206" s="292" t="str">
        <f>'2021-2022 mjcc'!F164</f>
        <v>Ազգային փոքրամասնություններին պատկանող կանանց իրավունքների        պաշտպանություն</v>
      </c>
      <c r="D206" s="313">
        <v>0</v>
      </c>
      <c r="E206" s="313">
        <v>0</v>
      </c>
      <c r="F206" s="313">
        <v>0</v>
      </c>
      <c r="G206" s="313">
        <v>0</v>
      </c>
      <c r="H206" s="313">
        <v>0</v>
      </c>
      <c r="I206" s="313">
        <v>0</v>
      </c>
      <c r="J206" s="295">
        <f>'2021-2022 mjcc'!K164</f>
        <v>8891.2000000000007</v>
      </c>
      <c r="K206" s="295">
        <f>'2021-2022 mjcc'!L164</f>
        <v>17782.400000000001</v>
      </c>
      <c r="L206" s="295">
        <f>'2021-2022 mjcc'!M164</f>
        <v>17782.400000000001</v>
      </c>
      <c r="M206" s="295">
        <f t="shared" si="113"/>
        <v>8891.2000000000007</v>
      </c>
      <c r="N206" s="295">
        <f t="shared" si="114"/>
        <v>17782.400000000001</v>
      </c>
      <c r="O206" s="295">
        <f t="shared" si="115"/>
        <v>17782.400000000001</v>
      </c>
    </row>
    <row r="207" spans="1:15" ht="34.5">
      <c r="A207" s="313"/>
      <c r="B207" s="313" t="str">
        <f>'2021-2022 mjcc'!E165</f>
        <v>նոր  դասիչ</v>
      </c>
      <c r="C207" s="292" t="str">
        <f>'2021-2022 mjcc'!F165</f>
        <v>Ազատազրկման վայրից վերադարձած կանանց սոցիալական վերականգնում և ինտեգրում</v>
      </c>
      <c r="D207" s="313">
        <v>0</v>
      </c>
      <c r="E207" s="313">
        <v>0</v>
      </c>
      <c r="F207" s="313">
        <v>0</v>
      </c>
      <c r="G207" s="313">
        <v>0</v>
      </c>
      <c r="H207" s="313">
        <v>0</v>
      </c>
      <c r="I207" s="313">
        <v>0</v>
      </c>
      <c r="J207" s="295">
        <f>'2021-2022 mjcc'!K165</f>
        <v>10002.6</v>
      </c>
      <c r="K207" s="295">
        <f>'2021-2022 mjcc'!L165</f>
        <v>20005.2</v>
      </c>
      <c r="L207" s="295">
        <f>'2021-2022 mjcc'!M165</f>
        <v>20005.2</v>
      </c>
      <c r="M207" s="295">
        <f t="shared" si="113"/>
        <v>10002.6</v>
      </c>
      <c r="N207" s="295">
        <f t="shared" si="114"/>
        <v>20005.2</v>
      </c>
      <c r="O207" s="295">
        <f t="shared" si="115"/>
        <v>20005.2</v>
      </c>
    </row>
    <row r="208" spans="1:15" ht="34.5">
      <c r="A208" s="313"/>
      <c r="B208" s="313" t="str">
        <f>'2021-2022 mjcc'!E166</f>
        <v>նոր  դասիչ</v>
      </c>
      <c r="C208" s="292" t="str">
        <f>'2021-2022 mjcc'!F166</f>
        <v>Սեռական բռնության ենթարկված կանանց և աղջիկների իրավական  պաշտպանություն</v>
      </c>
      <c r="D208" s="313">
        <v>0</v>
      </c>
      <c r="E208" s="313">
        <v>0</v>
      </c>
      <c r="F208" s="313">
        <v>0</v>
      </c>
      <c r="G208" s="313">
        <v>0</v>
      </c>
      <c r="H208" s="313">
        <v>0</v>
      </c>
      <c r="I208" s="313">
        <v>0</v>
      </c>
      <c r="J208" s="295">
        <f>'2021-2022 mjcc'!K166</f>
        <v>10002.6</v>
      </c>
      <c r="K208" s="295">
        <f>'2021-2022 mjcc'!L166</f>
        <v>20005.2</v>
      </c>
      <c r="L208" s="295">
        <f>'2021-2022 mjcc'!M166</f>
        <v>20005.2</v>
      </c>
      <c r="M208" s="295">
        <f t="shared" si="113"/>
        <v>10002.6</v>
      </c>
      <c r="N208" s="295">
        <f t="shared" si="114"/>
        <v>20005.2</v>
      </c>
      <c r="O208" s="295">
        <f t="shared" si="115"/>
        <v>20005.2</v>
      </c>
    </row>
    <row r="209" spans="1:15" ht="51.75" hidden="1">
      <c r="A209" s="313"/>
      <c r="B209" s="313" t="str">
        <f>'2021-2022 mjcc'!E167</f>
        <v>նոր  դասիչ</v>
      </c>
      <c r="C209" s="292" t="str">
        <f>'2021-2022 mjcc'!F167</f>
        <v xml:space="preserve"> Ցերեկային աջակցության կենտրոններում ծառայությունների մատուցում՝ պետական վկայագրերի միջոցով </v>
      </c>
      <c r="D209" s="313">
        <v>0</v>
      </c>
      <c r="E209" s="313">
        <v>0</v>
      </c>
      <c r="F209" s="313">
        <v>0</v>
      </c>
      <c r="G209" s="313">
        <v>0</v>
      </c>
      <c r="H209" s="313">
        <v>0</v>
      </c>
      <c r="I209" s="313">
        <v>0</v>
      </c>
      <c r="J209" s="295">
        <f>'2021-2022 mjcc'!K167</f>
        <v>0</v>
      </c>
      <c r="K209" s="295">
        <f>'2021-2022 mjcc'!L167</f>
        <v>0</v>
      </c>
      <c r="L209" s="295">
        <f>'2021-2022 mjcc'!M167</f>
        <v>0</v>
      </c>
      <c r="M209" s="295">
        <f t="shared" ref="M209:M211" si="116">D209-G209+J209</f>
        <v>0</v>
      </c>
      <c r="N209" s="295">
        <f t="shared" ref="N209:N211" si="117">E209-H209+K209</f>
        <v>0</v>
      </c>
      <c r="O209" s="295">
        <f t="shared" ref="O209:O211" si="118">F209-I209+L209</f>
        <v>0</v>
      </c>
    </row>
    <row r="210" spans="1:15" ht="34.5" hidden="1">
      <c r="A210" s="313"/>
      <c r="B210" s="313" t="str">
        <f>'2021-2022 mjcc'!E168</f>
        <v>նոր  դասիչ</v>
      </c>
      <c r="C210" s="292" t="str">
        <f>'2021-2022 mjcc'!F168</f>
        <v xml:space="preserve">Անկախ ապրելակերպին աջակցող ծառայությունների տրամադրում </v>
      </c>
      <c r="D210" s="313">
        <v>0</v>
      </c>
      <c r="E210" s="313">
        <v>0</v>
      </c>
      <c r="F210" s="313">
        <v>0</v>
      </c>
      <c r="G210" s="313">
        <v>0</v>
      </c>
      <c r="H210" s="313">
        <v>0</v>
      </c>
      <c r="I210" s="313">
        <v>0</v>
      </c>
      <c r="J210" s="295">
        <f>'2021-2022 mjcc'!K168</f>
        <v>0</v>
      </c>
      <c r="K210" s="295">
        <f>'2021-2022 mjcc'!L168</f>
        <v>0</v>
      </c>
      <c r="L210" s="295">
        <f>'2021-2022 mjcc'!M168</f>
        <v>0</v>
      </c>
      <c r="M210" s="295">
        <f t="shared" si="116"/>
        <v>0</v>
      </c>
      <c r="N210" s="295">
        <f t="shared" si="117"/>
        <v>0</v>
      </c>
      <c r="O210" s="295">
        <f t="shared" si="118"/>
        <v>0</v>
      </c>
    </row>
    <row r="211" spans="1:15">
      <c r="A211" s="313"/>
      <c r="B211" s="313" t="str">
        <f>'2021-2022 mjcc'!E169</f>
        <v>նոր  դասիչ</v>
      </c>
      <c r="C211" s="292" t="str">
        <f>'2021-2022 mjcc'!F169</f>
        <v>Խնամակալության նպաստի տրամադրում</v>
      </c>
      <c r="D211" s="313">
        <v>0</v>
      </c>
      <c r="E211" s="313">
        <v>0</v>
      </c>
      <c r="F211" s="313">
        <v>0</v>
      </c>
      <c r="G211" s="313">
        <v>0</v>
      </c>
      <c r="H211" s="313">
        <v>0</v>
      </c>
      <c r="I211" s="313">
        <v>0</v>
      </c>
      <c r="J211" s="295">
        <f>'2021-2022 mjcc'!K169</f>
        <v>2226000</v>
      </c>
      <c r="K211" s="295">
        <f>'2021-2022 mjcc'!L169</f>
        <v>2226000</v>
      </c>
      <c r="L211" s="295">
        <f>'2021-2022 mjcc'!M169</f>
        <v>2226000</v>
      </c>
      <c r="M211" s="295">
        <f t="shared" si="116"/>
        <v>2226000</v>
      </c>
      <c r="N211" s="295">
        <f t="shared" si="117"/>
        <v>2226000</v>
      </c>
      <c r="O211" s="295">
        <f t="shared" si="118"/>
        <v>2226000</v>
      </c>
    </row>
    <row r="212" spans="1:15">
      <c r="A212" s="276"/>
      <c r="B212" s="276"/>
    </row>
  </sheetData>
  <mergeCells count="18">
    <mergeCell ref="A187:C187"/>
    <mergeCell ref="A159:C159"/>
    <mergeCell ref="A6:B7"/>
    <mergeCell ref="D6:F7"/>
    <mergeCell ref="G6:I7"/>
    <mergeCell ref="A10:C10"/>
    <mergeCell ref="M156:O157"/>
    <mergeCell ref="J157:L157"/>
    <mergeCell ref="J6:L6"/>
    <mergeCell ref="J7:L7"/>
    <mergeCell ref="C6:C7"/>
    <mergeCell ref="M6:O7"/>
    <mergeCell ref="A155:C155"/>
    <mergeCell ref="A156:B157"/>
    <mergeCell ref="C156:C157"/>
    <mergeCell ref="D156:F157"/>
    <mergeCell ref="G156:I157"/>
    <mergeCell ref="J156:L156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02"/>
  <sheetViews>
    <sheetView workbookViewId="0">
      <selection activeCell="C11" sqref="C11"/>
    </sheetView>
  </sheetViews>
  <sheetFormatPr defaultColWidth="9.140625" defaultRowHeight="15"/>
  <cols>
    <col min="1" max="1" width="80.140625" style="7" customWidth="1"/>
    <col min="2" max="2" width="25.140625" style="7" customWidth="1"/>
    <col min="3" max="3" width="21.140625" style="7" customWidth="1"/>
    <col min="4" max="4" width="21.5703125" style="7" customWidth="1"/>
    <col min="5" max="5" width="19" style="7" customWidth="1"/>
    <col min="6" max="16384" width="9.140625" style="7"/>
  </cols>
  <sheetData>
    <row r="1" spans="1:5">
      <c r="E1" s="8"/>
    </row>
    <row r="3" spans="1:5">
      <c r="A3" s="11" t="s">
        <v>229</v>
      </c>
    </row>
    <row r="4" spans="1:5" ht="15.75" thickBot="1">
      <c r="E4" s="15" t="s">
        <v>205</v>
      </c>
    </row>
    <row r="5" spans="1:5" ht="17.25" thickBot="1">
      <c r="A5" s="12"/>
      <c r="B5" s="13" t="s">
        <v>159</v>
      </c>
      <c r="C5" s="13" t="s">
        <v>160</v>
      </c>
      <c r="D5" s="13" t="s">
        <v>123</v>
      </c>
      <c r="E5" s="13" t="s">
        <v>161</v>
      </c>
    </row>
    <row r="6" spans="1:5" ht="36.75" customHeight="1" thickBot="1">
      <c r="A6" s="10" t="s">
        <v>230</v>
      </c>
      <c r="B6" s="14" t="s">
        <v>198</v>
      </c>
      <c r="C6" s="216">
        <f>'2021-2022 mjcc'!I7</f>
        <v>486028128.54186004</v>
      </c>
      <c r="D6" s="217">
        <f>C6</f>
        <v>486028128.54186004</v>
      </c>
      <c r="E6" s="217">
        <f>D6</f>
        <v>486028128.54186004</v>
      </c>
    </row>
    <row r="7" spans="1:5" ht="39" customHeight="1" thickBot="1">
      <c r="A7" s="10" t="s">
        <v>231</v>
      </c>
      <c r="B7" s="216">
        <f>'2021-2022 mjcc'!J7</f>
        <v>505484467.4192999</v>
      </c>
      <c r="C7" s="14" t="s">
        <v>198</v>
      </c>
      <c r="D7" s="14" t="s">
        <v>198</v>
      </c>
      <c r="E7" s="14" t="s">
        <v>198</v>
      </c>
    </row>
    <row r="8" spans="1:5" ht="36.75" customHeight="1" thickBot="1">
      <c r="A8" s="10" t="s">
        <v>232</v>
      </c>
      <c r="B8" s="14" t="s">
        <v>198</v>
      </c>
      <c r="C8" s="216">
        <f>C9+C10+C11</f>
        <v>571790302.11776841</v>
      </c>
      <c r="D8" s="216">
        <f t="shared" ref="D8:E8" si="0">D9+D10+D11</f>
        <v>620826179.78862584</v>
      </c>
      <c r="E8" s="216">
        <f t="shared" si="0"/>
        <v>668848922.77813613</v>
      </c>
    </row>
    <row r="9" spans="1:5" ht="41.25" thickBot="1">
      <c r="A9" s="10" t="s">
        <v>233</v>
      </c>
      <c r="B9" s="14" t="s">
        <v>198</v>
      </c>
      <c r="C9" s="216">
        <f>'havelvac10 axyusak 1'!D9</f>
        <v>569515714.51776838</v>
      </c>
      <c r="D9" s="216">
        <f>'havelvac10 axyusak 1'!E9</f>
        <v>618513804.58862579</v>
      </c>
      <c r="E9" s="216">
        <f>'havelvac10 axyusak 1'!F9</f>
        <v>666536547.57813609</v>
      </c>
    </row>
    <row r="10" spans="1:5" ht="24.75" customHeight="1" thickBot="1">
      <c r="A10" s="10" t="s">
        <v>234</v>
      </c>
      <c r="B10" s="14" t="s">
        <v>198</v>
      </c>
      <c r="C10" s="216">
        <f>'havelvac10 axyusak 1'!G9</f>
        <v>0</v>
      </c>
      <c r="D10" s="216">
        <f>'havelvac10 axyusak 1'!H9</f>
        <v>0</v>
      </c>
      <c r="E10" s="216">
        <f>'havelvac10 axyusak 1'!I9</f>
        <v>0</v>
      </c>
    </row>
    <row r="11" spans="1:5" ht="15.75" thickBot="1">
      <c r="A11" s="10" t="s">
        <v>235</v>
      </c>
      <c r="B11" s="14" t="s">
        <v>198</v>
      </c>
      <c r="C11" s="216">
        <f>'havelvac10 axyusak 1'!J9</f>
        <v>2274587.6</v>
      </c>
      <c r="D11" s="216">
        <f>'havelvac10 axyusak 1'!K9</f>
        <v>2312375.2000000002</v>
      </c>
      <c r="E11" s="216">
        <f>'havelvac10 axyusak 1'!L9</f>
        <v>2312375.2000000002</v>
      </c>
    </row>
    <row r="12" spans="1:5" ht="27.75" thickBot="1">
      <c r="A12" s="10" t="s">
        <v>236</v>
      </c>
      <c r="B12" s="14" t="s">
        <v>198</v>
      </c>
      <c r="C12" s="216">
        <f>C8-B7</f>
        <v>66305834.698468506</v>
      </c>
      <c r="D12" s="216">
        <f>D8-B7</f>
        <v>115341712.36932594</v>
      </c>
      <c r="E12" s="216">
        <f>E8-B7</f>
        <v>163364455.35883623</v>
      </c>
    </row>
    <row r="13" spans="1:5" ht="27.75" thickBot="1">
      <c r="A13" s="10" t="s">
        <v>237</v>
      </c>
      <c r="B13" s="14" t="s">
        <v>198</v>
      </c>
      <c r="C13" s="216">
        <f>C8-C6</f>
        <v>85762173.575908363</v>
      </c>
      <c r="D13" s="216">
        <f t="shared" ref="D13:E13" si="1">D8-D6</f>
        <v>134798051.24676579</v>
      </c>
      <c r="E13" s="216">
        <f t="shared" si="1"/>
        <v>182820794.23627609</v>
      </c>
    </row>
    <row r="94" spans="5:5">
      <c r="E94" s="34"/>
    </row>
    <row r="95" spans="5:5">
      <c r="E95" s="34"/>
    </row>
    <row r="96" spans="5:5">
      <c r="E96" s="34"/>
    </row>
    <row r="98" spans="5:11">
      <c r="E98" s="34"/>
    </row>
    <row r="101" spans="5:11">
      <c r="H101" s="7">
        <v>0</v>
      </c>
      <c r="I101" s="7">
        <v>0</v>
      </c>
      <c r="J101" s="7">
        <v>0</v>
      </c>
      <c r="K101" s="7">
        <v>0</v>
      </c>
    </row>
    <row r="102" spans="5:11">
      <c r="H102" s="7">
        <v>0</v>
      </c>
      <c r="I102" s="7">
        <v>0</v>
      </c>
      <c r="J102" s="7">
        <v>0</v>
      </c>
      <c r="K102" s="7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>
      <selection activeCell="M25" sqref="M25"/>
    </sheetView>
  </sheetViews>
  <sheetFormatPr defaultColWidth="9.140625" defaultRowHeight="15"/>
  <cols>
    <col min="1" max="2" width="9.140625" style="162"/>
    <col min="3" max="3" width="43.42578125" style="162" customWidth="1"/>
    <col min="4" max="4" width="10.7109375" style="162" customWidth="1"/>
    <col min="5" max="5" width="10.7109375" style="162" bestFit="1" customWidth="1"/>
    <col min="6" max="6" width="9.42578125" style="162" bestFit="1" customWidth="1"/>
    <col min="7" max="7" width="11.7109375" style="164" bestFit="1" customWidth="1"/>
    <col min="8" max="8" width="11.7109375" style="162" bestFit="1" customWidth="1"/>
    <col min="9" max="9" width="12.42578125" style="162" bestFit="1" customWidth="1"/>
    <col min="10" max="10" width="15" style="162" customWidth="1"/>
    <col min="11" max="12" width="9.28515625" style="162" bestFit="1" customWidth="1"/>
    <col min="13" max="13" width="11.85546875" style="162" customWidth="1"/>
    <col min="14" max="14" width="11.28515625" style="162" customWidth="1"/>
    <col min="15" max="15" width="10.28515625" style="162" bestFit="1" customWidth="1"/>
    <col min="16" max="16" width="10.7109375" style="162" bestFit="1" customWidth="1"/>
    <col min="17" max="17" width="11.7109375" style="162" customWidth="1"/>
    <col min="18" max="18" width="9.140625" style="162"/>
    <col min="19" max="19" width="10.42578125" style="162" customWidth="1"/>
    <col min="20" max="20" width="11" style="162" customWidth="1"/>
    <col min="21" max="21" width="10" style="162" bestFit="1" customWidth="1"/>
    <col min="22" max="24" width="9.140625" style="162"/>
    <col min="25" max="25" width="25.7109375" style="162" customWidth="1"/>
    <col min="26" max="16384" width="9.140625" style="162"/>
  </cols>
  <sheetData>
    <row r="1" spans="1:25" ht="17.25">
      <c r="A1" s="459" t="s">
        <v>287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  <c r="R1" s="459"/>
      <c r="S1" s="459"/>
      <c r="T1" s="459"/>
      <c r="U1" s="459"/>
      <c r="V1" s="459"/>
      <c r="W1" s="459"/>
      <c r="X1" s="459"/>
      <c r="Y1" s="459"/>
    </row>
    <row r="2" spans="1:25" ht="17.25">
      <c r="A2" s="163"/>
    </row>
    <row r="3" spans="1:25">
      <c r="A3" s="460" t="s">
        <v>288</v>
      </c>
      <c r="B3" s="460"/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  <c r="P3" s="460"/>
      <c r="Q3" s="460"/>
      <c r="R3" s="460"/>
      <c r="S3" s="460"/>
      <c r="T3" s="460"/>
      <c r="U3" s="460"/>
      <c r="V3" s="460"/>
      <c r="W3" s="460"/>
      <c r="X3" s="460"/>
    </row>
    <row r="4" spans="1:25" ht="15.75" thickBot="1">
      <c r="A4" s="165"/>
    </row>
    <row r="5" spans="1:25">
      <c r="A5" s="461" t="s">
        <v>121</v>
      </c>
      <c r="B5" s="462"/>
      <c r="C5" s="467" t="s">
        <v>122</v>
      </c>
      <c r="D5" s="461" t="s">
        <v>211</v>
      </c>
      <c r="E5" s="470"/>
      <c r="F5" s="471"/>
      <c r="G5" s="474" t="s">
        <v>289</v>
      </c>
      <c r="H5" s="470"/>
      <c r="I5" s="471"/>
      <c r="J5" s="474" t="s">
        <v>213</v>
      </c>
      <c r="K5" s="470"/>
      <c r="L5" s="471"/>
      <c r="M5" s="474" t="s">
        <v>290</v>
      </c>
      <c r="N5" s="470"/>
      <c r="O5" s="471"/>
      <c r="P5" s="474" t="s">
        <v>291</v>
      </c>
      <c r="Q5" s="470"/>
      <c r="R5" s="471"/>
      <c r="S5" s="474" t="s">
        <v>292</v>
      </c>
      <c r="T5" s="470"/>
      <c r="U5" s="471"/>
      <c r="V5" s="482" t="s">
        <v>216</v>
      </c>
      <c r="W5" s="455" t="s">
        <v>217</v>
      </c>
      <c r="X5" s="455" t="s">
        <v>293</v>
      </c>
      <c r="Y5" s="166"/>
    </row>
    <row r="6" spans="1:25" ht="41.25" customHeight="1" thickBot="1">
      <c r="A6" s="463"/>
      <c r="B6" s="464"/>
      <c r="C6" s="468"/>
      <c r="D6" s="465"/>
      <c r="E6" s="472"/>
      <c r="F6" s="473"/>
      <c r="G6" s="475"/>
      <c r="H6" s="472"/>
      <c r="I6" s="473"/>
      <c r="J6" s="475"/>
      <c r="K6" s="472"/>
      <c r="L6" s="473"/>
      <c r="M6" s="475"/>
      <c r="N6" s="472"/>
      <c r="O6" s="473"/>
      <c r="P6" s="475"/>
      <c r="Q6" s="472"/>
      <c r="R6" s="473"/>
      <c r="S6" s="475"/>
      <c r="T6" s="472"/>
      <c r="U6" s="473"/>
      <c r="V6" s="487"/>
      <c r="W6" s="488"/>
      <c r="X6" s="488"/>
      <c r="Y6" s="166"/>
    </row>
    <row r="7" spans="1:25" ht="22.5" customHeight="1">
      <c r="A7" s="463"/>
      <c r="B7" s="464"/>
      <c r="C7" s="468"/>
      <c r="D7" s="476" t="s">
        <v>162</v>
      </c>
      <c r="E7" s="478" t="s">
        <v>221</v>
      </c>
      <c r="F7" s="480" t="s">
        <v>222</v>
      </c>
      <c r="G7" s="482" t="s">
        <v>162</v>
      </c>
      <c r="H7" s="455" t="s">
        <v>221</v>
      </c>
      <c r="I7" s="455" t="s">
        <v>222</v>
      </c>
      <c r="J7" s="457" t="s">
        <v>162</v>
      </c>
      <c r="K7" s="478" t="s">
        <v>221</v>
      </c>
      <c r="L7" s="478" t="s">
        <v>222</v>
      </c>
      <c r="M7" s="485" t="s">
        <v>162</v>
      </c>
      <c r="N7" s="455" t="s">
        <v>221</v>
      </c>
      <c r="O7" s="455" t="s">
        <v>222</v>
      </c>
      <c r="P7" s="482" t="s">
        <v>162</v>
      </c>
      <c r="Q7" s="455" t="s">
        <v>221</v>
      </c>
      <c r="R7" s="455" t="s">
        <v>222</v>
      </c>
      <c r="S7" s="482" t="s">
        <v>162</v>
      </c>
      <c r="T7" s="455" t="s">
        <v>221</v>
      </c>
      <c r="U7" s="455" t="s">
        <v>222</v>
      </c>
      <c r="V7" s="487"/>
      <c r="W7" s="488"/>
      <c r="X7" s="488"/>
      <c r="Y7" s="484"/>
    </row>
    <row r="8" spans="1:25" ht="47.25" customHeight="1" thickBot="1">
      <c r="A8" s="465"/>
      <c r="B8" s="466"/>
      <c r="C8" s="469"/>
      <c r="D8" s="477"/>
      <c r="E8" s="479"/>
      <c r="F8" s="481"/>
      <c r="G8" s="483"/>
      <c r="H8" s="456"/>
      <c r="I8" s="456"/>
      <c r="J8" s="458"/>
      <c r="K8" s="479"/>
      <c r="L8" s="479"/>
      <c r="M8" s="486"/>
      <c r="N8" s="456"/>
      <c r="O8" s="456"/>
      <c r="P8" s="483"/>
      <c r="Q8" s="456"/>
      <c r="R8" s="456"/>
      <c r="S8" s="483"/>
      <c r="T8" s="456"/>
      <c r="U8" s="456"/>
      <c r="V8" s="483"/>
      <c r="W8" s="456"/>
      <c r="X8" s="456"/>
      <c r="Y8" s="484"/>
    </row>
    <row r="9" spans="1:25" ht="16.5" thickBot="1">
      <c r="A9" s="493" t="s">
        <v>223</v>
      </c>
      <c r="B9" s="494"/>
      <c r="C9" s="495"/>
      <c r="D9" s="167"/>
      <c r="E9" s="167"/>
      <c r="F9" s="168"/>
      <c r="G9" s="168"/>
      <c r="H9" s="169"/>
      <c r="I9" s="170"/>
      <c r="J9" s="170"/>
      <c r="K9" s="170"/>
      <c r="L9" s="171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3"/>
    </row>
    <row r="10" spans="1:25" ht="39.75" customHeight="1" thickTop="1" thickBot="1">
      <c r="A10" s="496">
        <v>1206</v>
      </c>
      <c r="B10" s="497"/>
      <c r="C10" s="174" t="s">
        <v>294</v>
      </c>
      <c r="D10" s="175">
        <v>10307284.708726799</v>
      </c>
      <c r="E10" s="175">
        <v>8425886.3539199997</v>
      </c>
      <c r="F10" s="175">
        <v>1881398.3548067997</v>
      </c>
      <c r="G10" s="176">
        <v>3100336.5767000001</v>
      </c>
      <c r="H10" s="175">
        <f>H14+H20+H26</f>
        <v>2561891.5131000001</v>
      </c>
      <c r="I10" s="175">
        <f>I14+I20+I26</f>
        <v>538445.06359999999</v>
      </c>
      <c r="J10" s="175">
        <f>J11+J15+J21</f>
        <v>696685.94289999991</v>
      </c>
      <c r="K10" s="175">
        <f t="shared" ref="K10:L10" si="0">K11+K15+K21</f>
        <v>572685.26850000001</v>
      </c>
      <c r="L10" s="175">
        <f t="shared" si="0"/>
        <v>124000.6744</v>
      </c>
      <c r="M10" s="175">
        <f>M11+M15+M21</f>
        <v>3779490.2193291504</v>
      </c>
      <c r="N10" s="175">
        <f t="shared" ref="N10:O10" si="1">N11+N15+N21</f>
        <v>3135415.0150299999</v>
      </c>
      <c r="O10" s="175">
        <f t="shared" si="1"/>
        <v>644075.20429915003</v>
      </c>
      <c r="P10" s="175">
        <v>3779490.2193291504</v>
      </c>
      <c r="Q10" s="175">
        <v>3135415.0150299999</v>
      </c>
      <c r="R10" s="175">
        <v>644075.20429915003</v>
      </c>
      <c r="S10" s="175">
        <f>S11+S15+S21</f>
        <v>2048078.9773482368</v>
      </c>
      <c r="T10" s="175">
        <f t="shared" ref="T10:U10" si="2">T11+T15+T21</f>
        <v>1616920.9179674995</v>
      </c>
      <c r="U10" s="175">
        <f t="shared" si="2"/>
        <v>431158.05938073725</v>
      </c>
      <c r="V10" s="177"/>
      <c r="W10" s="177"/>
      <c r="X10" s="177"/>
      <c r="Y10" s="178"/>
    </row>
    <row r="11" spans="1:25" ht="67.5" thickTop="1" thickBot="1">
      <c r="A11" s="498"/>
      <c r="B11" s="492">
        <v>11001</v>
      </c>
      <c r="C11" s="179" t="s">
        <v>80</v>
      </c>
      <c r="D11" s="175">
        <v>2812502.2043267996</v>
      </c>
      <c r="E11" s="175">
        <v>2180234.2669199998</v>
      </c>
      <c r="F11" s="175">
        <v>632267.93740679987</v>
      </c>
      <c r="G11" s="176">
        <f>SUM(H11:I11)</f>
        <v>364189.60479999997</v>
      </c>
      <c r="H11" s="175">
        <v>182094.80239999999</v>
      </c>
      <c r="I11" s="175">
        <v>182094.80239999999</v>
      </c>
      <c r="J11" s="175">
        <f>J12</f>
        <v>231763.3089</v>
      </c>
      <c r="K11" s="175">
        <f t="shared" ref="K11:M13" si="3">K12</f>
        <v>181470.28169999999</v>
      </c>
      <c r="L11" s="175">
        <f t="shared" si="3"/>
        <v>50293.027200000004</v>
      </c>
      <c r="M11" s="175">
        <f>M12</f>
        <v>466451.13933915005</v>
      </c>
      <c r="N11" s="175">
        <f t="shared" ref="N11:O13" si="4">N12</f>
        <v>374659.54967000004</v>
      </c>
      <c r="O11" s="175">
        <f t="shared" si="4"/>
        <v>91791.589669150009</v>
      </c>
      <c r="P11" s="175">
        <v>466451.13933915005</v>
      </c>
      <c r="Q11" s="175">
        <v>374659.54967000004</v>
      </c>
      <c r="R11" s="175">
        <v>91791.589669150009</v>
      </c>
      <c r="S11" s="175">
        <f>S12</f>
        <v>875294.62469073734</v>
      </c>
      <c r="T11" s="175">
        <f t="shared" ref="T11:U13" si="5">T12</f>
        <v>644228.23608749988</v>
      </c>
      <c r="U11" s="175">
        <f t="shared" si="5"/>
        <v>231066.3886032374</v>
      </c>
      <c r="V11" s="180"/>
      <c r="W11" s="180"/>
      <c r="X11" s="180"/>
      <c r="Y11" s="166"/>
    </row>
    <row r="12" spans="1:25" ht="16.5" thickTop="1" thickBot="1">
      <c r="A12" s="498"/>
      <c r="B12" s="492"/>
      <c r="C12" s="180" t="s">
        <v>277</v>
      </c>
      <c r="D12" s="175">
        <v>2812502.2043267996</v>
      </c>
      <c r="E12" s="175">
        <v>2180234.2669199998</v>
      </c>
      <c r="F12" s="175">
        <v>632267.93740679987</v>
      </c>
      <c r="G12" s="176">
        <v>947228.2564999999</v>
      </c>
      <c r="H12" s="175">
        <v>765133.45409999997</v>
      </c>
      <c r="I12" s="175">
        <v>182094.80239999999</v>
      </c>
      <c r="J12" s="175">
        <f t="shared" ref="J12:J13" si="6">J13</f>
        <v>231763.3089</v>
      </c>
      <c r="K12" s="180">
        <f t="shared" si="3"/>
        <v>181470.28169999999</v>
      </c>
      <c r="L12" s="180">
        <f t="shared" si="3"/>
        <v>50293.027200000004</v>
      </c>
      <c r="M12" s="175">
        <f t="shared" si="3"/>
        <v>466451.13933915005</v>
      </c>
      <c r="N12" s="175">
        <f t="shared" si="4"/>
        <v>374659.54967000004</v>
      </c>
      <c r="O12" s="175">
        <f t="shared" si="4"/>
        <v>91791.589669150009</v>
      </c>
      <c r="P12" s="175">
        <v>466451.13933915005</v>
      </c>
      <c r="Q12" s="175">
        <v>374659.54967000004</v>
      </c>
      <c r="R12" s="175">
        <v>91791.589669150009</v>
      </c>
      <c r="S12" s="175">
        <f t="shared" ref="S12:S13" si="7">S13</f>
        <v>875294.62469073734</v>
      </c>
      <c r="T12" s="175">
        <f t="shared" si="5"/>
        <v>644228.23608749988</v>
      </c>
      <c r="U12" s="175">
        <f t="shared" si="5"/>
        <v>231066.3886032374</v>
      </c>
      <c r="V12" s="180"/>
      <c r="W12" s="180"/>
      <c r="X12" s="180"/>
      <c r="Y12" s="166"/>
    </row>
    <row r="13" spans="1:25" ht="16.5" thickTop="1" thickBot="1">
      <c r="A13" s="498"/>
      <c r="B13" s="492"/>
      <c r="C13" s="180" t="s">
        <v>278</v>
      </c>
      <c r="D13" s="175">
        <v>2812502.2043267996</v>
      </c>
      <c r="E13" s="175">
        <v>2180234.2669199998</v>
      </c>
      <c r="F13" s="175">
        <v>632267.93740679987</v>
      </c>
      <c r="G13" s="176">
        <v>947228.2564999999</v>
      </c>
      <c r="H13" s="175">
        <v>765133.45409999997</v>
      </c>
      <c r="I13" s="175">
        <v>182094.80239999999</v>
      </c>
      <c r="J13" s="175">
        <f t="shared" si="6"/>
        <v>231763.3089</v>
      </c>
      <c r="K13" s="175">
        <f t="shared" si="3"/>
        <v>181470.28169999999</v>
      </c>
      <c r="L13" s="175">
        <f t="shared" si="3"/>
        <v>50293.027200000004</v>
      </c>
      <c r="M13" s="175">
        <f t="shared" si="3"/>
        <v>466451.13933915005</v>
      </c>
      <c r="N13" s="175">
        <f t="shared" si="4"/>
        <v>374659.54967000004</v>
      </c>
      <c r="O13" s="175">
        <f t="shared" si="4"/>
        <v>91791.589669150009</v>
      </c>
      <c r="P13" s="175">
        <v>466451.13933915005</v>
      </c>
      <c r="Q13" s="175">
        <v>374659.54967000004</v>
      </c>
      <c r="R13" s="175">
        <v>91791.589669150009</v>
      </c>
      <c r="S13" s="175">
        <f t="shared" si="7"/>
        <v>875294.62469073734</v>
      </c>
      <c r="T13" s="175">
        <f t="shared" si="5"/>
        <v>644228.23608749988</v>
      </c>
      <c r="U13" s="175">
        <f t="shared" si="5"/>
        <v>231066.3886032374</v>
      </c>
      <c r="V13" s="175"/>
      <c r="W13" s="175"/>
      <c r="X13" s="175"/>
      <c r="Y13" s="166"/>
    </row>
    <row r="14" spans="1:25" ht="16.5" thickTop="1" thickBot="1">
      <c r="A14" s="498"/>
      <c r="B14" s="492"/>
      <c r="C14" s="181" t="s">
        <v>279</v>
      </c>
      <c r="D14" s="182">
        <v>2812502.2043267996</v>
      </c>
      <c r="E14" s="182">
        <v>2180234.2669199998</v>
      </c>
      <c r="F14" s="182">
        <v>632267.93740679987</v>
      </c>
      <c r="G14" s="182">
        <v>947228.2564999999</v>
      </c>
      <c r="H14" s="182">
        <v>765133.45409999997</v>
      </c>
      <c r="I14" s="182">
        <v>182094.80239999999</v>
      </c>
      <c r="J14" s="182">
        <f>K14+L14</f>
        <v>231763.3089</v>
      </c>
      <c r="K14" s="182">
        <v>181470.28169999999</v>
      </c>
      <c r="L14" s="182">
        <v>50293.027200000004</v>
      </c>
      <c r="M14" s="182">
        <f>N14+O14</f>
        <v>466451.13933915005</v>
      </c>
      <c r="N14" s="182">
        <v>374659.54967000004</v>
      </c>
      <c r="O14" s="182">
        <v>91791.589669150009</v>
      </c>
      <c r="P14" s="182">
        <v>466451.13933915005</v>
      </c>
      <c r="Q14" s="182">
        <v>374659.54967000004</v>
      </c>
      <c r="R14" s="182">
        <v>91791.589669150009</v>
      </c>
      <c r="S14" s="182">
        <f>T14+U14</f>
        <v>875294.62469073734</v>
      </c>
      <c r="T14" s="182">
        <v>644228.23608749988</v>
      </c>
      <c r="U14" s="182">
        <v>231066.3886032374</v>
      </c>
      <c r="V14" s="182"/>
      <c r="W14" s="182"/>
      <c r="X14" s="182"/>
      <c r="Y14" s="166"/>
    </row>
    <row r="15" spans="1:25" ht="52.5" thickTop="1" thickBot="1">
      <c r="A15" s="499" t="s">
        <v>295</v>
      </c>
      <c r="B15" s="492">
        <v>32001</v>
      </c>
      <c r="C15" s="180" t="s">
        <v>280</v>
      </c>
      <c r="D15" s="175">
        <v>4882762.08</v>
      </c>
      <c r="E15" s="175">
        <v>4068968.4</v>
      </c>
      <c r="F15" s="175">
        <v>813793.67999999993</v>
      </c>
      <c r="G15" s="176">
        <v>1575276.4231999998</v>
      </c>
      <c r="H15" s="175">
        <v>1312546.7335999999</v>
      </c>
      <c r="I15" s="175">
        <v>262729.68959999998</v>
      </c>
      <c r="J15" s="175">
        <f>J16</f>
        <v>407237.94400000002</v>
      </c>
      <c r="K15" s="175">
        <f t="shared" ref="K15:M19" si="8">K16</f>
        <v>339364.9535</v>
      </c>
      <c r="L15" s="175">
        <f t="shared" si="8"/>
        <v>67872.9905</v>
      </c>
      <c r="M15" s="175">
        <f>M16</f>
        <v>2126731.9755000002</v>
      </c>
      <c r="N15" s="175">
        <f t="shared" ref="N15:O19" si="9">N16</f>
        <v>1772205.7551900002</v>
      </c>
      <c r="O15" s="175">
        <f t="shared" si="9"/>
        <v>354526.22031</v>
      </c>
      <c r="P15" s="175">
        <v>2126731.9755000002</v>
      </c>
      <c r="Q15" s="175">
        <v>1772205.7551900002</v>
      </c>
      <c r="R15" s="175">
        <v>354526.22031</v>
      </c>
      <c r="S15" s="175">
        <f>S16</f>
        <v>580136.80297499965</v>
      </c>
      <c r="T15" s="175">
        <f t="shared" ref="T15:U19" si="10">T16</f>
        <v>483638.21828249964</v>
      </c>
      <c r="U15" s="175">
        <f t="shared" si="10"/>
        <v>96498.584692499993</v>
      </c>
      <c r="V15" s="175"/>
      <c r="W15" s="175"/>
      <c r="X15" s="175"/>
      <c r="Y15" s="173"/>
    </row>
    <row r="16" spans="1:25" ht="16.5" thickTop="1" thickBot="1">
      <c r="A16" s="500"/>
      <c r="B16" s="492"/>
      <c r="C16" s="180" t="s">
        <v>277</v>
      </c>
      <c r="D16" s="175">
        <v>4882762.08</v>
      </c>
      <c r="E16" s="175">
        <v>4068968.4</v>
      </c>
      <c r="F16" s="175">
        <v>813793.67999999993</v>
      </c>
      <c r="G16" s="176">
        <v>1575276.4231999998</v>
      </c>
      <c r="H16" s="175">
        <v>1312546.7335999999</v>
      </c>
      <c r="I16" s="175">
        <v>262729.68959999998</v>
      </c>
      <c r="J16" s="175">
        <f t="shared" ref="J16:J19" si="11">J17</f>
        <v>407237.94400000002</v>
      </c>
      <c r="K16" s="175">
        <f t="shared" si="8"/>
        <v>339364.9535</v>
      </c>
      <c r="L16" s="175">
        <f t="shared" si="8"/>
        <v>67872.9905</v>
      </c>
      <c r="M16" s="175">
        <f t="shared" si="8"/>
        <v>2126731.9755000002</v>
      </c>
      <c r="N16" s="175">
        <f t="shared" si="9"/>
        <v>1772205.7551900002</v>
      </c>
      <c r="O16" s="175">
        <f t="shared" si="9"/>
        <v>354526.22031</v>
      </c>
      <c r="P16" s="175">
        <v>2126731.9755000002</v>
      </c>
      <c r="Q16" s="175">
        <v>1772205.7551900002</v>
      </c>
      <c r="R16" s="175">
        <v>354526.22031</v>
      </c>
      <c r="S16" s="175">
        <f t="shared" ref="S16:S19" si="12">S17</f>
        <v>580136.80297499965</v>
      </c>
      <c r="T16" s="175">
        <f t="shared" si="10"/>
        <v>483638.21828249964</v>
      </c>
      <c r="U16" s="175">
        <f t="shared" si="10"/>
        <v>96498.584692499993</v>
      </c>
      <c r="V16" s="183"/>
      <c r="W16" s="183"/>
      <c r="X16" s="183"/>
    </row>
    <row r="17" spans="1:24" ht="12" customHeight="1" thickTop="1" thickBot="1">
      <c r="A17" s="500"/>
      <c r="B17" s="492"/>
      <c r="C17" s="180" t="s">
        <v>281</v>
      </c>
      <c r="D17" s="175">
        <v>4882762.08</v>
      </c>
      <c r="E17" s="175">
        <v>4068968.4</v>
      </c>
      <c r="F17" s="175">
        <v>813793.67999999993</v>
      </c>
      <c r="G17" s="176">
        <v>1575276.4231999998</v>
      </c>
      <c r="H17" s="175">
        <v>1312546.7335999999</v>
      </c>
      <c r="I17" s="175">
        <v>262729.68959999998</v>
      </c>
      <c r="J17" s="175">
        <f t="shared" si="11"/>
        <v>407237.94400000002</v>
      </c>
      <c r="K17" s="175">
        <f t="shared" si="8"/>
        <v>339364.9535</v>
      </c>
      <c r="L17" s="175">
        <f t="shared" si="8"/>
        <v>67872.9905</v>
      </c>
      <c r="M17" s="175">
        <f t="shared" si="8"/>
        <v>2126731.9755000002</v>
      </c>
      <c r="N17" s="175">
        <f t="shared" si="9"/>
        <v>1772205.7551900002</v>
      </c>
      <c r="O17" s="175">
        <f t="shared" si="9"/>
        <v>354526.22031</v>
      </c>
      <c r="P17" s="175">
        <v>2126731.9755000002</v>
      </c>
      <c r="Q17" s="175">
        <v>1772205.7551900002</v>
      </c>
      <c r="R17" s="175">
        <v>354526.22031</v>
      </c>
      <c r="S17" s="175">
        <f t="shared" si="12"/>
        <v>580136.80297499965</v>
      </c>
      <c r="T17" s="175">
        <f t="shared" si="10"/>
        <v>483638.21828249964</v>
      </c>
      <c r="U17" s="175">
        <f t="shared" si="10"/>
        <v>96498.584692499993</v>
      </c>
      <c r="V17" s="183"/>
      <c r="W17" s="183"/>
      <c r="X17" s="183"/>
    </row>
    <row r="18" spans="1:24" ht="14.25" customHeight="1" thickTop="1" thickBot="1">
      <c r="A18" s="500"/>
      <c r="B18" s="492"/>
      <c r="C18" s="180" t="s">
        <v>282</v>
      </c>
      <c r="D18" s="175">
        <v>4882762.08</v>
      </c>
      <c r="E18" s="175">
        <v>4068968.4</v>
      </c>
      <c r="F18" s="175">
        <v>813793.67999999993</v>
      </c>
      <c r="G18" s="176">
        <v>1575276.4231999998</v>
      </c>
      <c r="H18" s="175">
        <v>1312546.7335999999</v>
      </c>
      <c r="I18" s="175">
        <v>262729.68959999998</v>
      </c>
      <c r="J18" s="175">
        <f t="shared" si="11"/>
        <v>407237.94400000002</v>
      </c>
      <c r="K18" s="175">
        <f t="shared" si="8"/>
        <v>339364.9535</v>
      </c>
      <c r="L18" s="175">
        <f t="shared" si="8"/>
        <v>67872.9905</v>
      </c>
      <c r="M18" s="175">
        <f t="shared" si="8"/>
        <v>2126731.9755000002</v>
      </c>
      <c r="N18" s="175">
        <f t="shared" si="9"/>
        <v>1772205.7551900002</v>
      </c>
      <c r="O18" s="175">
        <f t="shared" si="9"/>
        <v>354526.22031</v>
      </c>
      <c r="P18" s="175">
        <v>2126731.9755000002</v>
      </c>
      <c r="Q18" s="175">
        <v>1772205.7551900002</v>
      </c>
      <c r="R18" s="175">
        <v>354526.22031</v>
      </c>
      <c r="S18" s="175">
        <f t="shared" si="12"/>
        <v>580136.80297499965</v>
      </c>
      <c r="T18" s="175">
        <f t="shared" si="10"/>
        <v>483638.21828249964</v>
      </c>
      <c r="U18" s="175">
        <f t="shared" si="10"/>
        <v>96498.584692499993</v>
      </c>
      <c r="V18" s="183"/>
      <c r="W18" s="183"/>
      <c r="X18" s="183"/>
    </row>
    <row r="19" spans="1:24" ht="16.5" thickTop="1" thickBot="1">
      <c r="A19" s="500"/>
      <c r="B19" s="492"/>
      <c r="C19" s="180" t="s">
        <v>283</v>
      </c>
      <c r="D19" s="175">
        <v>4882762.08</v>
      </c>
      <c r="E19" s="175">
        <v>4068968.4</v>
      </c>
      <c r="F19" s="175">
        <v>813793.67999999993</v>
      </c>
      <c r="G19" s="176">
        <v>1575276.4231999998</v>
      </c>
      <c r="H19" s="175">
        <v>1312546.7335999999</v>
      </c>
      <c r="I19" s="175">
        <v>262729.68959999998</v>
      </c>
      <c r="J19" s="175">
        <f t="shared" si="11"/>
        <v>407237.94400000002</v>
      </c>
      <c r="K19" s="175">
        <f t="shared" si="8"/>
        <v>339364.9535</v>
      </c>
      <c r="L19" s="175">
        <f t="shared" si="8"/>
        <v>67872.9905</v>
      </c>
      <c r="M19" s="175">
        <f t="shared" si="8"/>
        <v>2126731.9755000002</v>
      </c>
      <c r="N19" s="175">
        <f t="shared" si="9"/>
        <v>1772205.7551900002</v>
      </c>
      <c r="O19" s="175">
        <f t="shared" si="9"/>
        <v>354526.22031</v>
      </c>
      <c r="P19" s="175">
        <v>2126731.9755000002</v>
      </c>
      <c r="Q19" s="175">
        <v>1772205.7551900002</v>
      </c>
      <c r="R19" s="175">
        <v>354526.22031</v>
      </c>
      <c r="S19" s="175">
        <f t="shared" si="12"/>
        <v>580136.80297499965</v>
      </c>
      <c r="T19" s="175">
        <f t="shared" si="10"/>
        <v>483638.21828249964</v>
      </c>
      <c r="U19" s="175">
        <f t="shared" si="10"/>
        <v>96498.584692499993</v>
      </c>
      <c r="V19" s="183"/>
      <c r="W19" s="183"/>
      <c r="X19" s="183"/>
    </row>
    <row r="20" spans="1:24" ht="16.5" thickTop="1" thickBot="1">
      <c r="A20" s="501"/>
      <c r="B20" s="492"/>
      <c r="C20" s="181" t="s">
        <v>271</v>
      </c>
      <c r="D20" s="184">
        <v>4882762.08</v>
      </c>
      <c r="E20" s="184">
        <v>4068968.4</v>
      </c>
      <c r="F20" s="184">
        <v>813793.67999999993</v>
      </c>
      <c r="G20" s="185">
        <v>1575276.4231999998</v>
      </c>
      <c r="H20" s="184">
        <v>1312546.7335999999</v>
      </c>
      <c r="I20" s="184">
        <v>262729.68959999998</v>
      </c>
      <c r="J20" s="184">
        <f>K20+L20</f>
        <v>407237.94400000002</v>
      </c>
      <c r="K20" s="184">
        <v>339364.9535</v>
      </c>
      <c r="L20" s="184">
        <v>67872.9905</v>
      </c>
      <c r="M20" s="184">
        <f>N20+O20</f>
        <v>2126731.9755000002</v>
      </c>
      <c r="N20" s="184">
        <v>1772205.7551900002</v>
      </c>
      <c r="O20" s="184">
        <v>354526.22031</v>
      </c>
      <c r="P20" s="184">
        <v>2126731.9755000002</v>
      </c>
      <c r="Q20" s="184">
        <v>1772205.7551900002</v>
      </c>
      <c r="R20" s="184">
        <v>354526.22031</v>
      </c>
      <c r="S20" s="184">
        <f>T20+U20</f>
        <v>580136.80297499965</v>
      </c>
      <c r="T20" s="184">
        <v>483638.21828249964</v>
      </c>
      <c r="U20" s="184">
        <v>96498.584692499993</v>
      </c>
      <c r="V20" s="184"/>
      <c r="W20" s="184"/>
      <c r="X20" s="184"/>
    </row>
    <row r="21" spans="1:24" ht="117" thickTop="1" thickBot="1">
      <c r="A21" s="489"/>
      <c r="B21" s="492">
        <v>32002</v>
      </c>
      <c r="C21" s="179" t="s">
        <v>84</v>
      </c>
      <c r="D21" s="183">
        <v>2612020.4243999999</v>
      </c>
      <c r="E21" s="183">
        <v>2176683.6869999999</v>
      </c>
      <c r="F21" s="183">
        <v>435336.73739999981</v>
      </c>
      <c r="G21" s="185">
        <v>577831.897</v>
      </c>
      <c r="H21" s="183">
        <v>484211.32539999997</v>
      </c>
      <c r="I21" s="183">
        <v>93620.571599999996</v>
      </c>
      <c r="J21" s="183">
        <f>J22</f>
        <v>57684.689999999995</v>
      </c>
      <c r="K21" s="183">
        <f t="shared" ref="K21:L25" si="13">K22</f>
        <v>51850.033299999996</v>
      </c>
      <c r="L21" s="183">
        <f t="shared" si="13"/>
        <v>5834.6567000000005</v>
      </c>
      <c r="M21" s="183">
        <f>M22</f>
        <v>1186307.1044900001</v>
      </c>
      <c r="N21" s="183">
        <f t="shared" ref="N21:O25" si="14">N22</f>
        <v>988549.71016999998</v>
      </c>
      <c r="O21" s="183">
        <f t="shared" si="14"/>
        <v>197757.39431999999</v>
      </c>
      <c r="P21" s="183">
        <v>1186307.1044900001</v>
      </c>
      <c r="Q21" s="183">
        <v>988549.71016999998</v>
      </c>
      <c r="R21" s="183">
        <v>197757.39431999999</v>
      </c>
      <c r="S21" s="183">
        <f>S22</f>
        <v>592647.54968249984</v>
      </c>
      <c r="T21" s="183">
        <f t="shared" ref="T21:U25" si="15">T22</f>
        <v>489054.4635975</v>
      </c>
      <c r="U21" s="183">
        <f t="shared" si="15"/>
        <v>103593.08608499984</v>
      </c>
      <c r="V21" s="183"/>
      <c r="W21" s="183"/>
      <c r="X21" s="183"/>
    </row>
    <row r="22" spans="1:24" ht="16.5" thickTop="1" thickBot="1">
      <c r="A22" s="490"/>
      <c r="B22" s="492"/>
      <c r="C22" s="180" t="s">
        <v>277</v>
      </c>
      <c r="D22" s="183">
        <v>2612020.4243999999</v>
      </c>
      <c r="E22" s="183">
        <v>2176683.6869999999</v>
      </c>
      <c r="F22" s="183">
        <v>435336.73739999981</v>
      </c>
      <c r="G22" s="185">
        <v>577831.897</v>
      </c>
      <c r="H22" s="183">
        <v>484211.32539999997</v>
      </c>
      <c r="I22" s="183">
        <v>93620.571599999996</v>
      </c>
      <c r="J22" s="183">
        <f>J23</f>
        <v>57684.689999999995</v>
      </c>
      <c r="K22" s="183">
        <f t="shared" si="13"/>
        <v>51850.033299999996</v>
      </c>
      <c r="L22" s="183">
        <f t="shared" si="13"/>
        <v>5834.6567000000005</v>
      </c>
      <c r="M22" s="183">
        <f>M23</f>
        <v>1186307.1044900001</v>
      </c>
      <c r="N22" s="183">
        <f t="shared" si="14"/>
        <v>988549.71016999998</v>
      </c>
      <c r="O22" s="183">
        <f t="shared" si="14"/>
        <v>197757.39431999999</v>
      </c>
      <c r="P22" s="183">
        <v>1186307.1044900001</v>
      </c>
      <c r="Q22" s="183">
        <v>988549.71016999998</v>
      </c>
      <c r="R22" s="183">
        <v>197757.39431999999</v>
      </c>
      <c r="S22" s="183">
        <f>S23</f>
        <v>592647.54968249984</v>
      </c>
      <c r="T22" s="183">
        <f t="shared" si="15"/>
        <v>489054.4635975</v>
      </c>
      <c r="U22" s="183">
        <f t="shared" si="15"/>
        <v>103593.08608499984</v>
      </c>
      <c r="V22" s="183"/>
      <c r="W22" s="183"/>
      <c r="X22" s="183"/>
    </row>
    <row r="23" spans="1:24" ht="16.5" thickTop="1" thickBot="1">
      <c r="A23" s="490"/>
      <c r="B23" s="492"/>
      <c r="C23" s="180" t="s">
        <v>281</v>
      </c>
      <c r="D23" s="183">
        <v>2612020.4243999999</v>
      </c>
      <c r="E23" s="183">
        <v>2176683.6869999999</v>
      </c>
      <c r="F23" s="183">
        <v>435336.73739999981</v>
      </c>
      <c r="G23" s="185">
        <v>577831.897</v>
      </c>
      <c r="H23" s="183">
        <v>484211.32539999997</v>
      </c>
      <c r="I23" s="183">
        <v>93620.571599999996</v>
      </c>
      <c r="J23" s="183">
        <f>J24</f>
        <v>57684.689999999995</v>
      </c>
      <c r="K23" s="183">
        <f t="shared" si="13"/>
        <v>51850.033299999996</v>
      </c>
      <c r="L23" s="183">
        <f t="shared" si="13"/>
        <v>5834.6567000000005</v>
      </c>
      <c r="M23" s="183">
        <f>M24</f>
        <v>1186307.1044900001</v>
      </c>
      <c r="N23" s="183">
        <f t="shared" si="14"/>
        <v>988549.71016999998</v>
      </c>
      <c r="O23" s="183">
        <f t="shared" si="14"/>
        <v>197757.39431999999</v>
      </c>
      <c r="P23" s="183">
        <v>1186307.1044900001</v>
      </c>
      <c r="Q23" s="183">
        <v>988549.71016999998</v>
      </c>
      <c r="R23" s="183">
        <v>197757.39431999999</v>
      </c>
      <c r="S23" s="183">
        <f>S24</f>
        <v>592647.54968249984</v>
      </c>
      <c r="T23" s="183">
        <f t="shared" si="15"/>
        <v>489054.4635975</v>
      </c>
      <c r="U23" s="183">
        <f t="shared" si="15"/>
        <v>103593.08608499984</v>
      </c>
      <c r="V23" s="183"/>
      <c r="W23" s="183"/>
      <c r="X23" s="183"/>
    </row>
    <row r="24" spans="1:24" ht="16.5" thickTop="1" thickBot="1">
      <c r="A24" s="490"/>
      <c r="B24" s="492"/>
      <c r="C24" s="180" t="s">
        <v>282</v>
      </c>
      <c r="D24" s="183">
        <v>2612020.4243999999</v>
      </c>
      <c r="E24" s="183">
        <v>2176683.6869999999</v>
      </c>
      <c r="F24" s="183">
        <v>435336.73739999981</v>
      </c>
      <c r="G24" s="185">
        <v>577831.897</v>
      </c>
      <c r="H24" s="183">
        <v>484211.32539999997</v>
      </c>
      <c r="I24" s="183">
        <v>93620.571599999996</v>
      </c>
      <c r="J24" s="183">
        <f>J25</f>
        <v>57684.689999999995</v>
      </c>
      <c r="K24" s="183">
        <f t="shared" si="13"/>
        <v>51850.033299999996</v>
      </c>
      <c r="L24" s="183">
        <f t="shared" si="13"/>
        <v>5834.6567000000005</v>
      </c>
      <c r="M24" s="183">
        <f>M25</f>
        <v>1186307.1044900001</v>
      </c>
      <c r="N24" s="183">
        <f t="shared" si="14"/>
        <v>988549.71016999998</v>
      </c>
      <c r="O24" s="183">
        <f t="shared" si="14"/>
        <v>197757.39431999999</v>
      </c>
      <c r="P24" s="183">
        <v>1186307.1044900001</v>
      </c>
      <c r="Q24" s="183">
        <v>988549.71016999998</v>
      </c>
      <c r="R24" s="183">
        <v>197757.39431999999</v>
      </c>
      <c r="S24" s="183">
        <f>S25</f>
        <v>592647.54968249984</v>
      </c>
      <c r="T24" s="183">
        <f t="shared" si="15"/>
        <v>489054.4635975</v>
      </c>
      <c r="U24" s="183">
        <f t="shared" si="15"/>
        <v>103593.08608499984</v>
      </c>
      <c r="V24" s="183"/>
      <c r="W24" s="183"/>
      <c r="X24" s="183"/>
    </row>
    <row r="25" spans="1:24" ht="16.5" thickTop="1" thickBot="1">
      <c r="A25" s="490"/>
      <c r="B25" s="492"/>
      <c r="C25" s="180" t="s">
        <v>284</v>
      </c>
      <c r="D25" s="183">
        <v>2612020.4243999999</v>
      </c>
      <c r="E25" s="183">
        <v>2176683.6869999999</v>
      </c>
      <c r="F25" s="183">
        <v>435336.73739999981</v>
      </c>
      <c r="G25" s="185">
        <v>577831.897</v>
      </c>
      <c r="H25" s="183">
        <v>484211.32539999997</v>
      </c>
      <c r="I25" s="183">
        <v>93620.571599999996</v>
      </c>
      <c r="J25" s="183">
        <f>J26</f>
        <v>57684.689999999995</v>
      </c>
      <c r="K25" s="183">
        <f t="shared" si="13"/>
        <v>51850.033299999996</v>
      </c>
      <c r="L25" s="183">
        <f t="shared" si="13"/>
        <v>5834.6567000000005</v>
      </c>
      <c r="M25" s="183">
        <f>M26</f>
        <v>1186307.1044900001</v>
      </c>
      <c r="N25" s="183">
        <f t="shared" si="14"/>
        <v>988549.71016999998</v>
      </c>
      <c r="O25" s="183">
        <f t="shared" si="14"/>
        <v>197757.39431999999</v>
      </c>
      <c r="P25" s="183">
        <v>1186307.1044900001</v>
      </c>
      <c r="Q25" s="183">
        <v>988549.71016999998</v>
      </c>
      <c r="R25" s="183">
        <v>197757.39431999999</v>
      </c>
      <c r="S25" s="183">
        <f>S26</f>
        <v>592647.54968249984</v>
      </c>
      <c r="T25" s="183">
        <f t="shared" si="15"/>
        <v>489054.4635975</v>
      </c>
      <c r="U25" s="183">
        <f t="shared" si="15"/>
        <v>103593.08608499984</v>
      </c>
      <c r="V25" s="183"/>
      <c r="W25" s="183"/>
      <c r="X25" s="183"/>
    </row>
    <row r="26" spans="1:24" ht="16.5" thickTop="1" thickBot="1">
      <c r="A26" s="491"/>
      <c r="B26" s="492"/>
      <c r="C26" s="181" t="s">
        <v>285</v>
      </c>
      <c r="D26" s="184">
        <v>2612020.4243999999</v>
      </c>
      <c r="E26" s="184">
        <v>2176683.6869999999</v>
      </c>
      <c r="F26" s="184">
        <v>435336.73739999981</v>
      </c>
      <c r="G26" s="185">
        <v>577831.897</v>
      </c>
      <c r="H26" s="184">
        <v>484211.32539999997</v>
      </c>
      <c r="I26" s="184">
        <v>93620.571599999996</v>
      </c>
      <c r="J26" s="184">
        <f>K26+L26</f>
        <v>57684.689999999995</v>
      </c>
      <c r="K26" s="184">
        <v>51850.033299999996</v>
      </c>
      <c r="L26" s="184">
        <v>5834.6567000000005</v>
      </c>
      <c r="M26" s="184">
        <f>N26+O26</f>
        <v>1186307.1044900001</v>
      </c>
      <c r="N26" s="184">
        <v>988549.71016999998</v>
      </c>
      <c r="O26" s="184">
        <v>197757.39431999999</v>
      </c>
      <c r="P26" s="184">
        <v>1186307.1044900001</v>
      </c>
      <c r="Q26" s="184">
        <v>988549.71016999998</v>
      </c>
      <c r="R26" s="184">
        <v>197757.39431999999</v>
      </c>
      <c r="S26" s="184">
        <f>T26+U26</f>
        <v>592647.54968249984</v>
      </c>
      <c r="T26" s="184">
        <v>489054.4635975</v>
      </c>
      <c r="U26" s="184">
        <v>103593.08608499984</v>
      </c>
      <c r="V26" s="184"/>
      <c r="W26" s="184"/>
      <c r="X26" s="184"/>
    </row>
    <row r="27" spans="1:24" ht="15.75" thickTop="1">
      <c r="G27" s="186"/>
      <c r="H27" s="187"/>
      <c r="I27" s="187"/>
      <c r="J27" s="187"/>
      <c r="K27" s="187"/>
      <c r="L27" s="187"/>
      <c r="M27" s="187"/>
      <c r="N27" s="187"/>
      <c r="O27" s="187"/>
    </row>
    <row r="28" spans="1:24">
      <c r="G28" s="186"/>
      <c r="H28" s="187"/>
      <c r="I28" s="187"/>
      <c r="J28" s="187"/>
      <c r="K28" s="187"/>
      <c r="L28" s="187"/>
      <c r="M28" s="187"/>
      <c r="N28" s="187"/>
      <c r="O28" s="187"/>
    </row>
    <row r="29" spans="1:24">
      <c r="G29" s="186"/>
      <c r="H29" s="187"/>
      <c r="I29" s="187"/>
      <c r="J29" s="187"/>
      <c r="K29" s="187"/>
      <c r="L29" s="187"/>
      <c r="M29" s="187"/>
      <c r="N29" s="187"/>
      <c r="O29" s="187"/>
    </row>
    <row r="30" spans="1:24">
      <c r="G30" s="186"/>
      <c r="H30" s="187"/>
      <c r="I30" s="187"/>
      <c r="J30" s="187"/>
      <c r="K30" s="187"/>
      <c r="L30" s="187"/>
      <c r="M30" s="187"/>
      <c r="N30" s="187"/>
      <c r="O30" s="187"/>
    </row>
    <row r="31" spans="1:24">
      <c r="G31" s="186"/>
      <c r="H31" s="187"/>
      <c r="I31" s="187"/>
      <c r="J31" s="187"/>
      <c r="K31" s="187"/>
      <c r="L31" s="187"/>
      <c r="M31" s="187"/>
      <c r="N31" s="187"/>
      <c r="O31" s="187"/>
    </row>
    <row r="32" spans="1:24">
      <c r="G32" s="186"/>
      <c r="H32" s="187"/>
      <c r="I32" s="187"/>
      <c r="J32" s="187"/>
      <c r="K32" s="187"/>
      <c r="L32" s="187"/>
      <c r="M32" s="187"/>
      <c r="N32" s="187"/>
      <c r="O32" s="187"/>
    </row>
  </sheetData>
  <mergeCells count="40">
    <mergeCell ref="A21:A26"/>
    <mergeCell ref="B21:B26"/>
    <mergeCell ref="A9:C9"/>
    <mergeCell ref="A10:B10"/>
    <mergeCell ref="A11:A14"/>
    <mergeCell ref="B11:B14"/>
    <mergeCell ref="A15:A20"/>
    <mergeCell ref="B15:B20"/>
    <mergeCell ref="H7:H8"/>
    <mergeCell ref="Y7:Y8"/>
    <mergeCell ref="K7:K8"/>
    <mergeCell ref="L7:L8"/>
    <mergeCell ref="M7:M8"/>
    <mergeCell ref="N7:N8"/>
    <mergeCell ref="O7:O8"/>
    <mergeCell ref="P7:P8"/>
    <mergeCell ref="V5:V8"/>
    <mergeCell ref="W5:W8"/>
    <mergeCell ref="X5:X8"/>
    <mergeCell ref="Q7:Q8"/>
    <mergeCell ref="R7:R8"/>
    <mergeCell ref="S7:S8"/>
    <mergeCell ref="T7:T8"/>
    <mergeCell ref="U7:U8"/>
    <mergeCell ref="I7:I8"/>
    <mergeCell ref="J7:J8"/>
    <mergeCell ref="A1:Y1"/>
    <mergeCell ref="A3:X3"/>
    <mergeCell ref="A5:B8"/>
    <mergeCell ref="C5:C8"/>
    <mergeCell ref="D5:F6"/>
    <mergeCell ref="G5:I6"/>
    <mergeCell ref="J5:L6"/>
    <mergeCell ref="M5:O6"/>
    <mergeCell ref="P5:R6"/>
    <mergeCell ref="S5:U6"/>
    <mergeCell ref="D7:D8"/>
    <mergeCell ref="E7:E8"/>
    <mergeCell ref="F7:F8"/>
    <mergeCell ref="G7:G8"/>
  </mergeCells>
  <hyperlinks>
    <hyperlink ref="C12" location="_ftn1" display="_ftn1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2021-2022 mjcc</vt:lpstr>
      <vt:lpstr>havelvac4</vt:lpstr>
      <vt:lpstr>havelvac5</vt:lpstr>
      <vt:lpstr>havelvac6 axyusak1</vt:lpstr>
      <vt:lpstr>havelvac6 axyusak 2</vt:lpstr>
      <vt:lpstr>hacelvac9 axyusak1</vt:lpstr>
      <vt:lpstr>havelvac10 axyusak 1</vt:lpstr>
      <vt:lpstr>havelvac10 axyusak 2</vt:lpstr>
      <vt:lpstr>havelvac11 axyusak 1</vt:lpstr>
      <vt:lpstr>havelvac11 axyusak2</vt:lpstr>
      <vt:lpstr>'havelvac11 axyusak 1'!_ftnref1</vt:lpstr>
      <vt:lpstr>havelvac4!_Toc501014756</vt:lpstr>
      <vt:lpstr>havelvac5!_Toc501014757</vt:lpstr>
      <vt:lpstr>'havelvac6 axyusak1'!_Toc501014758</vt:lpstr>
      <vt:lpstr>'hacelvac9 axyusak1'!_Toc501014761</vt:lpstr>
      <vt:lpstr>'havelvac10 axyusak 1'!_Toc501014763</vt:lpstr>
      <vt:lpstr>'havelvac11 axyusak 1'!_Toc501014764</vt:lpstr>
      <vt:lpstr>'2021-2022 mjcc'!Print_Area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Gohar.Hayrapetyan</dc:creator>
  <cp:keywords>https:/mul-mss.gov.am/tasks/docs/attachment.php?id=378286&amp;fn=MJCC.xlsx&amp;out=1&amp;token=11eeba9413c87f24b50f</cp:keywords>
  <cp:lastModifiedBy>GH</cp:lastModifiedBy>
  <cp:lastPrinted>2019-11-29T07:03:18Z</cp:lastPrinted>
  <dcterms:created xsi:type="dcterms:W3CDTF">2019-05-02T09:37:00Z</dcterms:created>
  <dcterms:modified xsi:type="dcterms:W3CDTF">2020-06-10T13:48:29Z</dcterms:modified>
</cp:coreProperties>
</file>