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eranuhi.Yaylaxanyan\Desktop\"/>
    </mc:Choice>
  </mc:AlternateContent>
  <bookViews>
    <workbookView xWindow="0" yWindow="0" windowWidth="28695" windowHeight="12300"/>
  </bookViews>
  <sheets>
    <sheet name="Հավելված 6" sheetId="1" r:id="rId1"/>
    <sheet name="Հավելված 6.1" sheetId="2" r:id="rId2"/>
  </sheets>
  <definedNames>
    <definedName name="_ftn1" localSheetId="1">'Հավելված 6.1'!$A$4</definedName>
    <definedName name="_ftn2" localSheetId="1">'Հավելված 6.1'!#REF!</definedName>
    <definedName name="_ftn3" localSheetId="1">'Հավելված 6.1'!#REF!</definedName>
    <definedName name="_ftnref1" localSheetId="1">'Հավելված 6.1'!$A$1</definedName>
    <definedName name="_ftnref2" localSheetId="1">'Հավելված 6.1'!$I$3</definedName>
    <definedName name="_ftnref3" localSheetId="1">'Հավելված 6.1'!$J$3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2" l="1"/>
  <c r="G15" i="2"/>
  <c r="F15" i="2"/>
  <c r="H14" i="2"/>
  <c r="G14" i="2"/>
  <c r="F14" i="2"/>
  <c r="H11" i="2"/>
  <c r="G11" i="2"/>
  <c r="F11" i="2"/>
  <c r="H10" i="2"/>
  <c r="G10" i="2"/>
  <c r="F10" i="2"/>
  <c r="H9" i="2"/>
  <c r="G9" i="2"/>
  <c r="F9" i="2"/>
  <c r="H12" i="2"/>
  <c r="G12" i="2"/>
  <c r="F12" i="2"/>
  <c r="H13" i="2" l="1"/>
  <c r="G13" i="2"/>
  <c r="F13" i="2"/>
  <c r="D10" i="1" l="1"/>
  <c r="E10" i="1"/>
  <c r="C10" i="1"/>
  <c r="G16" i="2" l="1"/>
  <c r="H16" i="2"/>
  <c r="F16" i="2"/>
</calcChain>
</file>

<file path=xl/sharedStrings.xml><?xml version="1.0" encoding="utf-8"?>
<sst xmlns="http://schemas.openxmlformats.org/spreadsheetml/2006/main" count="37" uniqueCount="35">
  <si>
    <t xml:space="preserve">Հավելված N 6. Նոր նախաձեռնությունների ֆինանսավորման աղբյուրները (ամփոփ) </t>
  </si>
  <si>
    <t>2023թ.</t>
  </si>
  <si>
    <t>2024թ.</t>
  </si>
  <si>
    <t>2025թ.</t>
  </si>
  <si>
    <t>Նոր նախաձեռնությունների գծով ընդհանուր ծախսերը</t>
  </si>
  <si>
    <t>Նոր նախաձեռնությունների ֆինանսավորման այլ աղբյուրներ</t>
  </si>
  <si>
    <t xml:space="preserve">(տող 2.1 + տող 2.2.) </t>
  </si>
  <si>
    <t>Այլ աղբյուրներից ակնկալվող ֆինանսավորում</t>
  </si>
  <si>
    <t>Այլ ծրագրերից ակնկալվող ծախսային խնայողություններ</t>
  </si>
  <si>
    <t>Նոր նախաձեռնությունների զուտ ազդեցությունը պետական բյուջեի վրա (ընդհանուր ծախս` հանած եկամտի այլընտրանքային աղբյուրներ և/կամ այլ ծրագրերից խնայողություններ)</t>
  </si>
  <si>
    <t>(տող 1 – տող 2)</t>
  </si>
  <si>
    <t xml:space="preserve">     (հազար դրամներով)</t>
  </si>
  <si>
    <t>Հավելված N 6.1 Բյուջետային ծրագրերի/միջոցառումների ֆինանսավորման առաջնահերթությունները</t>
  </si>
  <si>
    <t>Ծրագրի/ միջոցառման անվանումը</t>
  </si>
  <si>
    <t>2023թ (հազ. դրամ)</t>
  </si>
  <si>
    <t>2024թ (հազ. դրամ)</t>
  </si>
  <si>
    <t>2025թ (հազ. դրամ)</t>
  </si>
  <si>
    <t>Ծրագիր</t>
  </si>
  <si>
    <t>Միջոցառում</t>
  </si>
  <si>
    <t>Գոյություն ունեցող ծրագրեր/միջոցառումներ</t>
  </si>
  <si>
    <t>&lt;Ծրագրի անվանումը&gt;</t>
  </si>
  <si>
    <t>&lt;Միջոցառման անվանումը&gt;</t>
  </si>
  <si>
    <t xml:space="preserve">Նոր նախաձեռնություններ </t>
  </si>
  <si>
    <t>Ծրագրային դասիչը</t>
  </si>
  <si>
    <t>Ծրագրի/միջոցառման գործունեության սկիզբը</t>
  </si>
  <si>
    <t>Ծրագրի/միջոցառման նախատեսվող ավարտը</t>
  </si>
  <si>
    <t xml:space="preserve">Ձեռնարկատիրական գործունեության աջակցություն </t>
  </si>
  <si>
    <t>Զբաղվածության ծրագիր</t>
  </si>
  <si>
    <t>Ձեռնարկատիրական գործունեության աջակցություն միջոցառման ուսուցման կազմակերպման և խորհրդատվական ծառայություններ</t>
  </si>
  <si>
    <t xml:space="preserve">Նպաստառու ընտանիքի գործազուրկ անձանց զբաղվածության ապահովում
</t>
  </si>
  <si>
    <t>Հաշմանդամություն ունեցող անձանց զբաղվածության աջակցություն</t>
  </si>
  <si>
    <t>Նոր ստեղծվող աշխատատեղի համալրման միջոցառում</t>
  </si>
  <si>
    <t xml:space="preserve">Վարձատրվող հասարակական աշխատանքների կազմակերպում
</t>
  </si>
  <si>
    <t>Մինչև երեք տարեկան երեխայի խնամքի արձակուրդում գտնվող անձանց՝ մինչև երեխայի երկու տարին լրանալը աշխատանքի վերադառնալու դեպքում, երեխայի խնամքն աշխատանքին զուգահեռ կազմակերպելու համար փոխհատուցման տրամադրում</t>
  </si>
  <si>
    <t xml:space="preserve">Աղյուսակում ներկայացվում են հայտում ներառված  գոյություն ունեցող և նոր նախաձեռնություններ հանդիսացող բյուջետային ծրագրերը/միջոցառումներն՝ ըստ դրանց ֆինանսավորման առաջնահերթության, դեպի ներքև նվազող առանջնահերթությամբ: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</si>
</sst>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12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8"/>
      <color theme="1"/>
      <name val="GHEA Grapalat"/>
      <family val="3"/>
    </font>
    <font>
      <sz val="8"/>
      <color theme="1"/>
      <name val="GHEA Grapalat"/>
      <family val="3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rgb="FF000000"/>
      </right>
      <top/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7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2" fillId="0" borderId="0" xfId="0" applyFont="1" applyAlignment="1"/>
    <xf numFmtId="0" fontId="4" fillId="0" borderId="0" xfId="0" applyFont="1" applyAlignment="1">
      <alignment horizontal="right" vertical="center"/>
    </xf>
    <xf numFmtId="0" fontId="1" fillId="0" borderId="0" xfId="0" applyFont="1" applyAlignment="1"/>
    <xf numFmtId="0" fontId="6" fillId="2" borderId="1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4" fontId="0" fillId="0" borderId="0" xfId="0" applyNumberFormat="1"/>
    <xf numFmtId="4" fontId="3" fillId="0" borderId="26" xfId="0" applyNumberFormat="1" applyFont="1" applyBorder="1" applyAlignment="1">
      <alignment vertical="center" wrapText="1"/>
    </xf>
    <xf numFmtId="4" fontId="3" fillId="0" borderId="27" xfId="0" applyNumberFormat="1" applyFont="1" applyBorder="1" applyAlignment="1">
      <alignment vertical="center" wrapText="1"/>
    </xf>
    <xf numFmtId="43" fontId="0" fillId="0" borderId="0" xfId="1" applyFont="1"/>
    <xf numFmtId="0" fontId="5" fillId="0" borderId="17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center" wrapText="1"/>
    </xf>
    <xf numFmtId="0" fontId="0" fillId="0" borderId="0" xfId="0" applyFill="1"/>
    <xf numFmtId="0" fontId="5" fillId="0" borderId="1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4" fontId="3" fillId="0" borderId="26" xfId="0" applyNumberFormat="1" applyFont="1" applyFill="1" applyBorder="1" applyAlignment="1">
      <alignment vertical="center" wrapText="1"/>
    </xf>
    <xf numFmtId="0" fontId="0" fillId="0" borderId="30" xfId="0" applyBorder="1"/>
    <xf numFmtId="0" fontId="0" fillId="0" borderId="0" xfId="0" applyBorder="1"/>
    <xf numFmtId="0" fontId="5" fillId="0" borderId="33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26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right" vertical="center" wrapText="1"/>
    </xf>
    <xf numFmtId="4" fontId="3" fillId="0" borderId="29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3" fillId="0" borderId="6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3" xfId="0" applyFont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selection activeCell="D20" sqref="D20"/>
    </sheetView>
  </sheetViews>
  <sheetFormatPr defaultRowHeight="15" x14ac:dyDescent="0.25"/>
  <cols>
    <col min="2" max="2" width="26.85546875" customWidth="1"/>
    <col min="3" max="3" width="16.140625" customWidth="1"/>
    <col min="4" max="4" width="15.5703125" customWidth="1"/>
    <col min="5" max="5" width="19" customWidth="1"/>
  </cols>
  <sheetData>
    <row r="1" spans="1:13" ht="17.25" x14ac:dyDescent="0.3">
      <c r="A1" s="42" t="s">
        <v>0</v>
      </c>
      <c r="B1" s="42"/>
      <c r="C1" s="42"/>
      <c r="D1" s="42"/>
      <c r="E1" s="42"/>
      <c r="F1" s="42"/>
      <c r="G1" s="7"/>
      <c r="H1" s="7"/>
      <c r="I1" s="7"/>
      <c r="J1" s="7"/>
      <c r="K1" s="7"/>
      <c r="L1" s="7"/>
      <c r="M1" s="7"/>
    </row>
    <row r="3" spans="1:13" ht="15.75" thickBot="1" x14ac:dyDescent="0.3">
      <c r="E3" s="8" t="s">
        <v>11</v>
      </c>
    </row>
    <row r="4" spans="1:13" ht="15.75" thickBot="1" x14ac:dyDescent="0.3">
      <c r="A4" s="1"/>
      <c r="B4" s="2"/>
      <c r="C4" s="2" t="s">
        <v>1</v>
      </c>
      <c r="D4" s="2" t="s">
        <v>2</v>
      </c>
      <c r="E4" s="2" t="s">
        <v>3</v>
      </c>
    </row>
    <row r="5" spans="1:13" ht="42.75" customHeight="1" thickBot="1" x14ac:dyDescent="0.3">
      <c r="A5" s="3">
        <v>1</v>
      </c>
      <c r="B5" s="4" t="s">
        <v>4</v>
      </c>
      <c r="C5" s="22">
        <v>2474999</v>
      </c>
      <c r="D5" s="23">
        <v>2771330</v>
      </c>
      <c r="E5" s="23">
        <v>3058126</v>
      </c>
    </row>
    <row r="6" spans="1:13" ht="48" customHeight="1" x14ac:dyDescent="0.25">
      <c r="A6" s="38">
        <v>2</v>
      </c>
      <c r="B6" s="6" t="s">
        <v>5</v>
      </c>
      <c r="C6" s="43"/>
      <c r="D6" s="43"/>
      <c r="E6" s="43"/>
    </row>
    <row r="7" spans="1:13" ht="17.25" customHeight="1" thickBot="1" x14ac:dyDescent="0.3">
      <c r="A7" s="39"/>
      <c r="B7" s="4" t="s">
        <v>6</v>
      </c>
      <c r="C7" s="44"/>
      <c r="D7" s="44"/>
      <c r="E7" s="44"/>
    </row>
    <row r="8" spans="1:13" ht="31.5" customHeight="1" thickBot="1" x14ac:dyDescent="0.3">
      <c r="A8" s="3">
        <v>2.1</v>
      </c>
      <c r="B8" s="4" t="s">
        <v>7</v>
      </c>
      <c r="C8" s="5"/>
      <c r="D8" s="5"/>
      <c r="E8" s="5"/>
    </row>
    <row r="9" spans="1:13" ht="27" customHeight="1" thickBot="1" x14ac:dyDescent="0.3">
      <c r="A9" s="3">
        <v>2.2000000000000002</v>
      </c>
      <c r="B9" s="4" t="s">
        <v>8</v>
      </c>
      <c r="C9" s="5"/>
      <c r="D9" s="5"/>
      <c r="E9" s="5"/>
    </row>
    <row r="10" spans="1:13" ht="105.75" customHeight="1" x14ac:dyDescent="0.25">
      <c r="A10" s="38">
        <v>3</v>
      </c>
      <c r="B10" s="6" t="s">
        <v>9</v>
      </c>
      <c r="C10" s="40">
        <f>C5-C6</f>
        <v>2474999</v>
      </c>
      <c r="D10" s="40">
        <f t="shared" ref="D10:E10" si="0">D5-D6</f>
        <v>2771330</v>
      </c>
      <c r="E10" s="40">
        <f t="shared" si="0"/>
        <v>3058126</v>
      </c>
    </row>
    <row r="11" spans="1:13" ht="13.5" customHeight="1" thickBot="1" x14ac:dyDescent="0.3">
      <c r="A11" s="39"/>
      <c r="B11" s="4" t="s">
        <v>10</v>
      </c>
      <c r="C11" s="41"/>
      <c r="D11" s="41"/>
      <c r="E11" s="41"/>
    </row>
  </sheetData>
  <mergeCells count="9">
    <mergeCell ref="A10:A11"/>
    <mergeCell ref="C10:C11"/>
    <mergeCell ref="D10:D11"/>
    <mergeCell ref="E10:E11"/>
    <mergeCell ref="A1:F1"/>
    <mergeCell ref="A6:A7"/>
    <mergeCell ref="C6:C7"/>
    <mergeCell ref="D6:D7"/>
    <mergeCell ref="E6:E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>
      <selection activeCell="N14" sqref="N14"/>
    </sheetView>
  </sheetViews>
  <sheetFormatPr defaultRowHeight="15" x14ac:dyDescent="0.25"/>
  <cols>
    <col min="2" max="2" width="13" customWidth="1"/>
    <col min="5" max="5" width="23.140625" customWidth="1"/>
    <col min="6" max="6" width="14.85546875" customWidth="1"/>
    <col min="7" max="7" width="13" customWidth="1"/>
    <col min="8" max="8" width="14.42578125" customWidth="1"/>
    <col min="9" max="9" width="22.5703125" customWidth="1"/>
    <col min="10" max="10" width="20.42578125" customWidth="1"/>
    <col min="15" max="17" width="13.28515625" bestFit="1" customWidth="1"/>
  </cols>
  <sheetData>
    <row r="1" spans="1:17" ht="17.25" x14ac:dyDescent="0.3">
      <c r="A1" s="9" t="s">
        <v>12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7" ht="15.75" thickBot="1" x14ac:dyDescent="0.3"/>
    <row r="3" spans="1:17" ht="37.5" customHeight="1" thickBot="1" x14ac:dyDescent="0.3">
      <c r="A3" s="57" t="s">
        <v>23</v>
      </c>
      <c r="B3" s="58"/>
      <c r="C3" s="59" t="s">
        <v>13</v>
      </c>
      <c r="D3" s="60"/>
      <c r="E3" s="61"/>
      <c r="F3" s="65" t="s">
        <v>14</v>
      </c>
      <c r="G3" s="55" t="s">
        <v>15</v>
      </c>
      <c r="H3" s="55" t="s">
        <v>16</v>
      </c>
      <c r="I3" s="55" t="s">
        <v>24</v>
      </c>
      <c r="J3" s="55" t="s">
        <v>25</v>
      </c>
    </row>
    <row r="4" spans="1:17" ht="15.75" thickBot="1" x14ac:dyDescent="0.3">
      <c r="A4" s="10" t="s">
        <v>17</v>
      </c>
      <c r="B4" s="11" t="s">
        <v>18</v>
      </c>
      <c r="C4" s="62"/>
      <c r="D4" s="63"/>
      <c r="E4" s="64"/>
      <c r="F4" s="66"/>
      <c r="G4" s="56"/>
      <c r="H4" s="56"/>
      <c r="I4" s="56"/>
      <c r="J4" s="56"/>
    </row>
    <row r="5" spans="1:17" ht="15.75" thickBot="1" x14ac:dyDescent="0.3">
      <c r="A5" s="67" t="s">
        <v>19</v>
      </c>
      <c r="B5" s="68"/>
      <c r="C5" s="68"/>
      <c r="D5" s="68"/>
      <c r="E5" s="68"/>
      <c r="F5" s="68"/>
      <c r="G5" s="68"/>
      <c r="H5" s="69"/>
      <c r="I5" s="12"/>
      <c r="J5" s="12"/>
    </row>
    <row r="6" spans="1:17" ht="15.75" thickBot="1" x14ac:dyDescent="0.3">
      <c r="A6" s="13"/>
      <c r="B6" s="14"/>
      <c r="C6" s="70" t="s">
        <v>20</v>
      </c>
      <c r="D6" s="71"/>
      <c r="E6" s="15" t="s">
        <v>21</v>
      </c>
      <c r="F6" s="16"/>
      <c r="G6" s="17"/>
      <c r="H6" s="17"/>
      <c r="I6" s="17"/>
      <c r="J6" s="17"/>
    </row>
    <row r="7" spans="1:17" ht="15.75" thickBot="1" x14ac:dyDescent="0.3">
      <c r="A7" s="18"/>
      <c r="B7" s="19"/>
      <c r="C7" s="72" t="s">
        <v>20</v>
      </c>
      <c r="D7" s="71"/>
      <c r="E7" s="20" t="s">
        <v>21</v>
      </c>
      <c r="F7" s="16"/>
      <c r="G7" s="17"/>
      <c r="H7" s="17"/>
      <c r="I7" s="17"/>
      <c r="J7" s="17"/>
      <c r="O7" s="24">
        <v>2504539.1592178773</v>
      </c>
      <c r="P7" s="24">
        <v>2809678.3519553076</v>
      </c>
      <c r="Q7" s="24">
        <v>3102616.3910614531</v>
      </c>
    </row>
    <row r="8" spans="1:17" ht="15.75" thickBot="1" x14ac:dyDescent="0.3">
      <c r="A8" s="67" t="s">
        <v>22</v>
      </c>
      <c r="B8" s="68"/>
      <c r="C8" s="68"/>
      <c r="D8" s="68"/>
      <c r="E8" s="68"/>
      <c r="F8" s="68"/>
      <c r="G8" s="68"/>
      <c r="H8" s="69"/>
      <c r="I8" s="12"/>
      <c r="J8" s="12"/>
    </row>
    <row r="9" spans="1:17" s="29" customFormat="1" ht="64.5" thickBot="1" x14ac:dyDescent="0.3">
      <c r="A9" s="51"/>
      <c r="B9" s="25"/>
      <c r="C9" s="45" t="s">
        <v>27</v>
      </c>
      <c r="D9" s="46"/>
      <c r="E9" s="26" t="s">
        <v>29</v>
      </c>
      <c r="F9" s="27">
        <f>750*300</f>
        <v>225000</v>
      </c>
      <c r="G9" s="27">
        <f>883*300</f>
        <v>264900</v>
      </c>
      <c r="H9" s="27">
        <f>950*300</f>
        <v>285000</v>
      </c>
      <c r="I9" s="28"/>
      <c r="J9" s="28"/>
    </row>
    <row r="10" spans="1:17" s="29" customFormat="1" ht="39" thickBot="1" x14ac:dyDescent="0.3">
      <c r="A10" s="52"/>
      <c r="B10" s="30"/>
      <c r="C10" s="47"/>
      <c r="D10" s="48"/>
      <c r="E10" s="26" t="s">
        <v>30</v>
      </c>
      <c r="F10" s="27">
        <f>103*34*12+103*100*12+50*500</f>
        <v>190624</v>
      </c>
      <c r="G10" s="27">
        <f>120*34*12+120*100*12+50*500</f>
        <v>217960</v>
      </c>
      <c r="H10" s="27">
        <f>147*34*12+147*100*12+50*500</f>
        <v>261376</v>
      </c>
      <c r="I10" s="28"/>
      <c r="J10" s="28"/>
    </row>
    <row r="11" spans="1:17" s="29" customFormat="1" ht="39" thickBot="1" x14ac:dyDescent="0.3">
      <c r="A11" s="52"/>
      <c r="B11" s="30"/>
      <c r="C11" s="47"/>
      <c r="D11" s="48"/>
      <c r="E11" s="26" t="s">
        <v>31</v>
      </c>
      <c r="F11" s="27">
        <f>1000*(5*40+3*25)+600*(3*68+6*25)+1058*300</f>
        <v>804800</v>
      </c>
      <c r="G11" s="27">
        <f>1100*(5*40+3*25)+650*(3*68+6*25)+1108*300</f>
        <v>865000</v>
      </c>
      <c r="H11" s="27">
        <f>1200*(5*40+3*25)+700*(3*68+6*25)+1229*300</f>
        <v>946500</v>
      </c>
      <c r="I11" s="28"/>
      <c r="J11" s="28"/>
    </row>
    <row r="12" spans="1:17" s="29" customFormat="1" ht="39" thickBot="1" x14ac:dyDescent="0.3">
      <c r="A12" s="52"/>
      <c r="B12" s="30"/>
      <c r="C12" s="47"/>
      <c r="D12" s="48"/>
      <c r="E12" s="26" t="s">
        <v>26</v>
      </c>
      <c r="F12" s="27">
        <f>90*3000</f>
        <v>270000</v>
      </c>
      <c r="G12" s="27">
        <f>135*3000</f>
        <v>405000</v>
      </c>
      <c r="H12" s="27">
        <f>162*3000</f>
        <v>486000</v>
      </c>
      <c r="I12" s="28"/>
      <c r="J12" s="28"/>
    </row>
    <row r="13" spans="1:17" s="29" customFormat="1" ht="77.25" thickBot="1" x14ac:dyDescent="0.3">
      <c r="A13" s="52"/>
      <c r="B13" s="30"/>
      <c r="C13" s="47"/>
      <c r="D13" s="48"/>
      <c r="E13" s="26" t="s">
        <v>28</v>
      </c>
      <c r="F13" s="27">
        <f>100*200</f>
        <v>20000</v>
      </c>
      <c r="G13" s="27">
        <f>150*200</f>
        <v>30000</v>
      </c>
      <c r="H13" s="27">
        <f>180*200</f>
        <v>36000</v>
      </c>
      <c r="I13" s="28"/>
      <c r="J13" s="28"/>
    </row>
    <row r="14" spans="1:17" s="29" customFormat="1" ht="133.5" customHeight="1" thickBot="1" x14ac:dyDescent="0.3">
      <c r="A14" s="52"/>
      <c r="B14" s="31"/>
      <c r="C14" s="47"/>
      <c r="D14" s="48"/>
      <c r="E14" s="26" t="s">
        <v>33</v>
      </c>
      <c r="F14" s="32">
        <f>816*950</f>
        <v>775200</v>
      </c>
      <c r="G14" s="32">
        <f>816*970</f>
        <v>791520</v>
      </c>
      <c r="H14" s="32">
        <f>816*1000</f>
        <v>816000</v>
      </c>
      <c r="I14" s="31"/>
      <c r="J14" s="31"/>
    </row>
    <row r="15" spans="1:17" s="29" customFormat="1" ht="77.25" thickBot="1" x14ac:dyDescent="0.3">
      <c r="A15" s="53"/>
      <c r="B15" s="35"/>
      <c r="C15" s="49"/>
      <c r="D15" s="50"/>
      <c r="E15" s="26" t="s">
        <v>32</v>
      </c>
      <c r="F15" s="32">
        <f>252.5*750</f>
        <v>189375</v>
      </c>
      <c r="G15" s="32">
        <f>252.5*780</f>
        <v>196950</v>
      </c>
      <c r="H15" s="32">
        <f>252.5*900</f>
        <v>227250</v>
      </c>
      <c r="I15" s="36"/>
      <c r="J15" s="37"/>
    </row>
    <row r="16" spans="1:17" ht="15.75" thickTop="1" x14ac:dyDescent="0.25">
      <c r="B16" s="33"/>
      <c r="D16" s="34"/>
      <c r="F16" s="21">
        <f>SUM(F9:F15)</f>
        <v>2474999</v>
      </c>
      <c r="G16" s="21">
        <f>SUM(G9:G15)</f>
        <v>2771330</v>
      </c>
      <c r="H16" s="21">
        <f>SUM(H9:H15)</f>
        <v>3058126</v>
      </c>
      <c r="I16" s="33"/>
    </row>
    <row r="17" spans="1:10" x14ac:dyDescent="0.25">
      <c r="F17" s="24"/>
      <c r="G17" s="24"/>
      <c r="H17" s="24"/>
    </row>
    <row r="18" spans="1:10" x14ac:dyDescent="0.25">
      <c r="A18" s="54" t="s">
        <v>34</v>
      </c>
      <c r="B18" s="54"/>
      <c r="C18" s="54"/>
      <c r="D18" s="54"/>
      <c r="E18" s="54"/>
      <c r="F18" s="54"/>
      <c r="G18" s="54"/>
      <c r="H18" s="54"/>
      <c r="I18" s="54"/>
      <c r="J18" s="54"/>
    </row>
    <row r="19" spans="1:10" x14ac:dyDescent="0.25">
      <c r="A19" s="54"/>
      <c r="B19" s="54"/>
      <c r="C19" s="54"/>
      <c r="D19" s="54"/>
      <c r="E19" s="54"/>
      <c r="F19" s="54"/>
      <c r="G19" s="54"/>
      <c r="H19" s="54"/>
      <c r="I19" s="54"/>
      <c r="J19" s="54"/>
    </row>
    <row r="21" spans="1:10" x14ac:dyDescent="0.25">
      <c r="F21" s="24"/>
      <c r="G21" s="24"/>
      <c r="H21" s="24"/>
    </row>
  </sheetData>
  <mergeCells count="14">
    <mergeCell ref="C9:D15"/>
    <mergeCell ref="A9:A15"/>
    <mergeCell ref="A18:J19"/>
    <mergeCell ref="H3:H4"/>
    <mergeCell ref="I3:I4"/>
    <mergeCell ref="J3:J4"/>
    <mergeCell ref="A3:B3"/>
    <mergeCell ref="C3:E4"/>
    <mergeCell ref="F3:F4"/>
    <mergeCell ref="G3:G4"/>
    <mergeCell ref="A5:H5"/>
    <mergeCell ref="C6:D6"/>
    <mergeCell ref="C7:D7"/>
    <mergeCell ref="A8:H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Հավելված 6</vt:lpstr>
      <vt:lpstr>Հավելված 6.1</vt:lpstr>
      <vt:lpstr>'Հավելված 6.1'!_ftn1</vt:lpstr>
      <vt:lpstr>'Հավելված 6.1'!_ftnref1</vt:lpstr>
      <vt:lpstr>'Հավելված 6.1'!_ftnref2</vt:lpstr>
      <vt:lpstr>'Հավելված 6.1'!_ftnref3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 Abrahamyan</dc:creator>
  <cp:lastModifiedBy>Yeranuhi.Yaylaxanyan</cp:lastModifiedBy>
  <dcterms:created xsi:type="dcterms:W3CDTF">2022-03-02T05:38:35Z</dcterms:created>
  <dcterms:modified xsi:type="dcterms:W3CDTF">2022-03-16T11:35:52Z</dcterms:modified>
</cp:coreProperties>
</file>