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755" activeTab="3"/>
  </bookViews>
  <sheets>
    <sheet name="12001 " sheetId="10" r:id="rId1"/>
    <sheet name="set1 12001" sheetId="11" r:id="rId2"/>
    <sheet name="12006" sheetId="12" r:id="rId3"/>
    <sheet name="set1 12006" sheetId="13" r:id="rId4"/>
  </sheets>
  <externalReferences>
    <externalReference r:id="rId5"/>
  </externalReferences>
  <definedNames>
    <definedName name="_xlnm.Print_Titles" localSheetId="0">'12001 '!$6:$6</definedName>
  </definedNames>
  <calcPr calcId="162913"/>
</workbook>
</file>

<file path=xl/calcChain.xml><?xml version="1.0" encoding="utf-8"?>
<calcChain xmlns="http://schemas.openxmlformats.org/spreadsheetml/2006/main">
  <c r="C6" i="13" l="1"/>
  <c r="P41" i="13"/>
  <c r="O41" i="13"/>
  <c r="N41" i="13"/>
  <c r="D41" i="13"/>
  <c r="C41" i="13"/>
  <c r="J39" i="13"/>
  <c r="J41" i="13" s="1"/>
  <c r="I39" i="13"/>
  <c r="I41" i="13" s="1"/>
  <c r="H39" i="13"/>
  <c r="H41" i="13" s="1"/>
  <c r="G39" i="13"/>
  <c r="G41" i="13" s="1"/>
  <c r="F39" i="13"/>
  <c r="F41" i="13" s="1"/>
  <c r="E39" i="13"/>
  <c r="E41" i="13" s="1"/>
  <c r="D39" i="13"/>
  <c r="C39" i="13"/>
  <c r="S38" i="13"/>
  <c r="M38" i="13"/>
  <c r="L38" i="13"/>
  <c r="R38" i="13" s="1"/>
  <c r="K38" i="13"/>
  <c r="Q38" i="13" s="1"/>
  <c r="Q37" i="13"/>
  <c r="M37" i="13"/>
  <c r="S37" i="13" s="1"/>
  <c r="L37" i="13"/>
  <c r="R37" i="13" s="1"/>
  <c r="K37" i="13"/>
  <c r="S36" i="13"/>
  <c r="M36" i="13"/>
  <c r="L36" i="13"/>
  <c r="R36" i="13" s="1"/>
  <c r="K36" i="13"/>
  <c r="Q36" i="13" s="1"/>
  <c r="Q35" i="13"/>
  <c r="M35" i="13"/>
  <c r="M39" i="13" s="1"/>
  <c r="M41" i="13" s="1"/>
  <c r="S41" i="13" s="1"/>
  <c r="L35" i="13"/>
  <c r="L39" i="13" s="1"/>
  <c r="L41" i="13" s="1"/>
  <c r="R41" i="13" s="1"/>
  <c r="K35" i="13"/>
  <c r="K39" i="13" s="1"/>
  <c r="K41" i="13" s="1"/>
  <c r="C5" i="13"/>
  <c r="C40" i="11"/>
  <c r="D40" i="11"/>
  <c r="Q41" i="13" l="1"/>
  <c r="R35" i="13"/>
  <c r="S35" i="13"/>
  <c r="P42" i="11"/>
  <c r="O42" i="11"/>
  <c r="N42" i="11"/>
  <c r="D42" i="11"/>
  <c r="C42" i="11"/>
  <c r="J40" i="11"/>
  <c r="J42" i="11" s="1"/>
  <c r="I40" i="11"/>
  <c r="I42" i="11" s="1"/>
  <c r="H40" i="11"/>
  <c r="G40" i="11"/>
  <c r="F40" i="11"/>
  <c r="F42" i="11" s="1"/>
  <c r="E40" i="11"/>
  <c r="E42" i="11" s="1"/>
  <c r="S39" i="11"/>
  <c r="M39" i="11"/>
  <c r="L39" i="11"/>
  <c r="R39" i="11" s="1"/>
  <c r="K39" i="11"/>
  <c r="Q39" i="11" s="1"/>
  <c r="Q38" i="11"/>
  <c r="M38" i="11"/>
  <c r="S38" i="11" s="1"/>
  <c r="L38" i="11"/>
  <c r="R38" i="11" s="1"/>
  <c r="K38" i="11"/>
  <c r="S37" i="11"/>
  <c r="M37" i="11"/>
  <c r="L37" i="11"/>
  <c r="R37" i="11" s="1"/>
  <c r="K37" i="11"/>
  <c r="Q37" i="11" s="1"/>
  <c r="M36" i="11"/>
  <c r="S36" i="11" s="1"/>
  <c r="L36" i="11"/>
  <c r="R36" i="11" s="1"/>
  <c r="K36" i="11"/>
  <c r="Q36" i="11" s="1"/>
  <c r="C8" i="11"/>
  <c r="C7" i="11"/>
  <c r="C6" i="11"/>
  <c r="C5" i="11"/>
  <c r="M40" i="11" l="1"/>
  <c r="M42" i="11" s="1"/>
  <c r="S42" i="11" s="1"/>
  <c r="L40" i="11"/>
  <c r="L42" i="11" s="1"/>
  <c r="R42" i="11" s="1"/>
  <c r="K40" i="11"/>
  <c r="K42" i="11" s="1"/>
  <c r="Q42" i="11" s="1"/>
  <c r="G42" i="11"/>
  <c r="H42" i="11"/>
  <c r="N7" i="10"/>
  <c r="P7" i="10" l="1"/>
  <c r="N433" i="10" l="1"/>
  <c r="N421" i="10"/>
  <c r="N431" i="10"/>
  <c r="N334" i="10" l="1"/>
  <c r="N439" i="10"/>
  <c r="N432" i="10"/>
  <c r="N430" i="10"/>
  <c r="N427" i="10"/>
  <c r="N422" i="10"/>
  <c r="N418" i="10"/>
  <c r="N415" i="10"/>
  <c r="N412" i="10"/>
  <c r="N409" i="10"/>
  <c r="N406" i="10"/>
  <c r="N403" i="10"/>
  <c r="N398" i="10"/>
  <c r="N397" i="10"/>
  <c r="N394" i="10"/>
  <c r="N391" i="10"/>
  <c r="N388" i="10"/>
  <c r="N385" i="10"/>
  <c r="N380" i="10"/>
  <c r="N376" i="10"/>
  <c r="N373" i="10"/>
  <c r="N369" i="10"/>
  <c r="N368" i="10"/>
  <c r="N367" i="10"/>
  <c r="N364" i="10"/>
  <c r="N359" i="10"/>
  <c r="N358" i="10"/>
  <c r="N351" i="10" s="1"/>
  <c r="N355" i="10"/>
  <c r="N350" i="10"/>
  <c r="N340" i="10"/>
  <c r="N337" i="10"/>
  <c r="N331" i="10"/>
  <c r="N328" i="10"/>
  <c r="N325" i="10"/>
  <c r="N324" i="10" s="1"/>
  <c r="N323" i="10"/>
  <c r="N322" i="10"/>
  <c r="N319" i="10"/>
  <c r="N314" i="10"/>
  <c r="N232" i="10"/>
  <c r="N229" i="10"/>
  <c r="N226" i="10"/>
  <c r="N223" i="10"/>
  <c r="N220" i="10"/>
  <c r="N217" i="10"/>
  <c r="N214" i="10"/>
  <c r="N211" i="10"/>
  <c r="N208" i="10"/>
  <c r="N205" i="10"/>
  <c r="N202" i="10"/>
  <c r="N199" i="10"/>
  <c r="N196" i="10"/>
  <c r="N193" i="10"/>
  <c r="N190" i="10"/>
  <c r="N187" i="10"/>
  <c r="N184" i="10"/>
  <c r="N178" i="10"/>
  <c r="N175" i="10"/>
  <c r="N172" i="10"/>
  <c r="N169" i="10"/>
  <c r="N166" i="10"/>
  <c r="N163" i="10"/>
  <c r="N160" i="10"/>
  <c r="N157" i="10"/>
  <c r="N154" i="10"/>
  <c r="N151" i="10"/>
  <c r="N148" i="10"/>
  <c r="N145" i="10"/>
  <c r="N142" i="10"/>
  <c r="N139" i="10"/>
  <c r="N136" i="10"/>
  <c r="N131" i="10"/>
  <c r="N132" i="10" s="1"/>
  <c r="N128" i="10"/>
  <c r="N125" i="10"/>
  <c r="N101" i="10"/>
  <c r="N98" i="10"/>
  <c r="N95" i="10"/>
  <c r="N92" i="10"/>
  <c r="N89" i="10"/>
  <c r="N86" i="10"/>
  <c r="N83" i="10"/>
  <c r="N80" i="10"/>
  <c r="N77" i="10"/>
  <c r="N74" i="10"/>
  <c r="N71" i="10"/>
  <c r="N68" i="10"/>
  <c r="N65" i="10"/>
  <c r="N62" i="10"/>
  <c r="N59" i="10"/>
  <c r="N56" i="10"/>
  <c r="N53" i="10"/>
  <c r="N50" i="10"/>
  <c r="N47" i="10"/>
  <c r="N44" i="10"/>
  <c r="N41" i="10" s="1"/>
  <c r="N39" i="10"/>
  <c r="N35" i="10"/>
  <c r="N32" i="10"/>
  <c r="N29" i="10"/>
  <c r="N26" i="10"/>
  <c r="N23" i="10"/>
  <c r="N20" i="10"/>
  <c r="N17" i="10"/>
  <c r="N11" i="10" s="1"/>
  <c r="N14" i="10"/>
  <c r="N9" i="10"/>
  <c r="N10" i="10" l="1"/>
  <c r="N8" i="10"/>
  <c r="N315" i="10"/>
  <c r="N360" i="10"/>
  <c r="N382" i="10"/>
  <c r="N381" i="10" s="1"/>
  <c r="N399" i="10"/>
  <c r="N424" i="10"/>
  <c r="N423" i="10" s="1"/>
  <c r="N400" i="10"/>
  <c r="N40" i="10"/>
  <c r="AC16" i="12" l="1"/>
  <c r="AC13" i="12"/>
  <c r="AC10" i="12"/>
  <c r="AC9" i="12"/>
  <c r="AC8" i="12"/>
  <c r="AC7" i="12"/>
  <c r="AA8" i="12"/>
  <c r="J9" i="10"/>
  <c r="K9" i="10"/>
  <c r="L9" i="10"/>
  <c r="M9" i="10"/>
  <c r="Q39" i="10" l="1"/>
  <c r="R39" i="10"/>
  <c r="Z111" i="10"/>
  <c r="R102" i="10"/>
  <c r="Q102" i="10"/>
  <c r="P102" i="10" l="1"/>
  <c r="P39" i="10" s="1"/>
  <c r="P314" i="10"/>
  <c r="P107" i="10"/>
  <c r="P122" i="10"/>
  <c r="Q122" i="10"/>
  <c r="R122" i="10"/>
  <c r="P119" i="10"/>
  <c r="Q119" i="10"/>
  <c r="R119" i="10"/>
  <c r="P116" i="10"/>
  <c r="Q116" i="10"/>
  <c r="R116" i="10"/>
  <c r="P113" i="10"/>
  <c r="Q113" i="10"/>
  <c r="R113" i="10"/>
  <c r="P110" i="10"/>
  <c r="Q110" i="10"/>
  <c r="R110" i="10"/>
  <c r="Q107" i="10"/>
  <c r="R107" i="10"/>
  <c r="P104" i="10" l="1"/>
  <c r="P103" i="10" s="1"/>
  <c r="O463" i="10"/>
  <c r="O460" i="10"/>
  <c r="O457" i="10"/>
  <c r="O454" i="10"/>
  <c r="O451" i="10"/>
  <c r="O448" i="10"/>
  <c r="O439" i="10"/>
  <c r="O436" i="10"/>
  <c r="O431" i="10"/>
  <c r="O430" i="10"/>
  <c r="O427" i="10"/>
  <c r="O422" i="10"/>
  <c r="O421" i="10"/>
  <c r="O418" i="10"/>
  <c r="O415" i="10"/>
  <c r="O412" i="10"/>
  <c r="O409" i="10"/>
  <c r="O406" i="10"/>
  <c r="O403" i="10"/>
  <c r="O398" i="10"/>
  <c r="O397" i="10"/>
  <c r="O394" i="10"/>
  <c r="O391" i="10"/>
  <c r="O388" i="10"/>
  <c r="O385" i="10"/>
  <c r="O382" i="10" s="1"/>
  <c r="O381" i="10" s="1"/>
  <c r="O380" i="10"/>
  <c r="O379" i="10"/>
  <c r="O376" i="10"/>
  <c r="O373" i="10"/>
  <c r="O368" i="10"/>
  <c r="O367" i="10"/>
  <c r="O364" i="10"/>
  <c r="O358" i="10"/>
  <c r="O352" i="10" s="1"/>
  <c r="O355" i="10"/>
  <c r="O350" i="10"/>
  <c r="O346" i="10"/>
  <c r="O343" i="10"/>
  <c r="O340" i="10"/>
  <c r="O337" i="10"/>
  <c r="O334" i="10"/>
  <c r="O331" i="10"/>
  <c r="O328" i="10"/>
  <c r="O322" i="10"/>
  <c r="O319" i="10"/>
  <c r="O232" i="10"/>
  <c r="O229" i="10"/>
  <c r="O226" i="10"/>
  <c r="O223" i="10"/>
  <c r="O220" i="10"/>
  <c r="O217" i="10"/>
  <c r="O214" i="10"/>
  <c r="O211" i="10"/>
  <c r="O208" i="10"/>
  <c r="O205" i="10"/>
  <c r="O202" i="10"/>
  <c r="O199" i="10"/>
  <c r="O196" i="10"/>
  <c r="O193" i="10"/>
  <c r="O190" i="10"/>
  <c r="O187" i="10"/>
  <c r="O184" i="10"/>
  <c r="O181" i="10"/>
  <c r="O178" i="10"/>
  <c r="O175" i="10"/>
  <c r="O172" i="10"/>
  <c r="O169" i="10"/>
  <c r="O166" i="10"/>
  <c r="O163" i="10"/>
  <c r="O160" i="10"/>
  <c r="O157" i="10"/>
  <c r="O154" i="10"/>
  <c r="O151" i="10"/>
  <c r="O148" i="10"/>
  <c r="O145" i="10"/>
  <c r="O142" i="10"/>
  <c r="O139" i="10"/>
  <c r="O136" i="10"/>
  <c r="O131" i="10"/>
  <c r="O128" i="10"/>
  <c r="O125" i="10"/>
  <c r="O104" i="10"/>
  <c r="O101" i="10"/>
  <c r="O98" i="10"/>
  <c r="O95" i="10"/>
  <c r="O92" i="10"/>
  <c r="O89" i="10"/>
  <c r="O86" i="10"/>
  <c r="O83" i="10"/>
  <c r="O80" i="10"/>
  <c r="O77" i="10"/>
  <c r="O74" i="10"/>
  <c r="O71" i="10"/>
  <c r="O68" i="10"/>
  <c r="O65" i="10"/>
  <c r="O62" i="10"/>
  <c r="O59" i="10"/>
  <c r="O56" i="10"/>
  <c r="O53" i="10"/>
  <c r="O50" i="10"/>
  <c r="O47" i="10"/>
  <c r="O44" i="10"/>
  <c r="O39" i="10"/>
  <c r="O38" i="10"/>
  <c r="O35" i="10"/>
  <c r="O32" i="10"/>
  <c r="O29" i="10"/>
  <c r="O26" i="10"/>
  <c r="O23" i="10"/>
  <c r="O20" i="10"/>
  <c r="O17" i="10"/>
  <c r="O14" i="10"/>
  <c r="O9" i="10"/>
  <c r="O361" i="10" l="1"/>
  <c r="O360" i="10" s="1"/>
  <c r="O424" i="10"/>
  <c r="O423" i="10" s="1"/>
  <c r="O351" i="10"/>
  <c r="O41" i="10"/>
  <c r="O40" i="10" s="1"/>
  <c r="O8" i="10"/>
  <c r="O433" i="10"/>
  <c r="O432" i="10" s="1"/>
  <c r="O11" i="10"/>
  <c r="O133" i="10"/>
  <c r="O132" i="10" s="1"/>
  <c r="O316" i="10"/>
  <c r="O315" i="10" s="1"/>
  <c r="O370" i="10"/>
  <c r="O369" i="10" s="1"/>
  <c r="O325" i="10"/>
  <c r="O324" i="10" s="1"/>
  <c r="O400" i="10"/>
  <c r="O399" i="10" s="1"/>
  <c r="O10" i="10"/>
  <c r="O7" i="10" l="1"/>
  <c r="P359" i="10"/>
  <c r="P350" i="10"/>
  <c r="P323" i="10"/>
  <c r="Q323" i="10"/>
  <c r="Q314" i="10"/>
  <c r="P38" i="10"/>
  <c r="Q359" i="10"/>
  <c r="E193" i="10"/>
  <c r="F193" i="10"/>
  <c r="G193" i="10"/>
  <c r="H193" i="10"/>
  <c r="I193" i="10"/>
  <c r="P9" i="10" l="1"/>
  <c r="R463" i="10" l="1"/>
  <c r="R460" i="10"/>
  <c r="R457" i="10"/>
  <c r="R454" i="10"/>
  <c r="R451" i="10"/>
  <c r="R448" i="10"/>
  <c r="R436" i="10"/>
  <c r="R431" i="10"/>
  <c r="R430" i="10"/>
  <c r="R427" i="10"/>
  <c r="R422" i="10"/>
  <c r="R421" i="10"/>
  <c r="R418" i="10"/>
  <c r="R415" i="10"/>
  <c r="R412" i="10"/>
  <c r="R409" i="10"/>
  <c r="R406" i="10"/>
  <c r="R403" i="10"/>
  <c r="R398" i="10"/>
  <c r="R397" i="10"/>
  <c r="R394" i="10"/>
  <c r="R391" i="10"/>
  <c r="R388" i="10"/>
  <c r="R385" i="10"/>
  <c r="R380" i="10"/>
  <c r="R379" i="10"/>
  <c r="R376" i="10"/>
  <c r="R373" i="10"/>
  <c r="R368" i="10"/>
  <c r="R367" i="10"/>
  <c r="R364" i="10"/>
  <c r="R359" i="10"/>
  <c r="R358" i="10"/>
  <c r="R355" i="10"/>
  <c r="R350" i="10"/>
  <c r="R349" i="10"/>
  <c r="R346" i="10"/>
  <c r="R343" i="10"/>
  <c r="R340" i="10"/>
  <c r="R337" i="10"/>
  <c r="R334" i="10"/>
  <c r="R331" i="10"/>
  <c r="R328" i="10"/>
  <c r="R323" i="10"/>
  <c r="R322" i="10"/>
  <c r="R319" i="10"/>
  <c r="R314" i="10"/>
  <c r="R232" i="10"/>
  <c r="R229" i="10"/>
  <c r="R226" i="10"/>
  <c r="R223" i="10"/>
  <c r="R220" i="10"/>
  <c r="R217" i="10"/>
  <c r="R214" i="10"/>
  <c r="R211" i="10"/>
  <c r="R208" i="10"/>
  <c r="R205" i="10"/>
  <c r="R202" i="10"/>
  <c r="R199" i="10"/>
  <c r="R196" i="10"/>
  <c r="R193" i="10"/>
  <c r="R190" i="10"/>
  <c r="R187" i="10"/>
  <c r="R184" i="10"/>
  <c r="R181" i="10"/>
  <c r="R178" i="10"/>
  <c r="R175" i="10"/>
  <c r="R172" i="10"/>
  <c r="R169" i="10"/>
  <c r="R166" i="10"/>
  <c r="R163" i="10"/>
  <c r="R160" i="10"/>
  <c r="R157" i="10"/>
  <c r="R154" i="10"/>
  <c r="R151" i="10"/>
  <c r="R148" i="10"/>
  <c r="R145" i="10"/>
  <c r="R142" i="10"/>
  <c r="R139" i="10"/>
  <c r="R136" i="10"/>
  <c r="R131" i="10"/>
  <c r="R128" i="10"/>
  <c r="R125" i="10"/>
  <c r="R104" i="10"/>
  <c r="R101" i="10"/>
  <c r="R98" i="10"/>
  <c r="R95" i="10"/>
  <c r="R92" i="10"/>
  <c r="R89" i="10"/>
  <c r="R86" i="10"/>
  <c r="R83" i="10"/>
  <c r="R80" i="10"/>
  <c r="R77" i="10"/>
  <c r="R74" i="10"/>
  <c r="R71" i="10"/>
  <c r="R68" i="10"/>
  <c r="R65" i="10"/>
  <c r="R62" i="10"/>
  <c r="R59" i="10"/>
  <c r="R56" i="10"/>
  <c r="R53" i="10"/>
  <c r="R50" i="10"/>
  <c r="R47" i="10"/>
  <c r="R44" i="10"/>
  <c r="R41" i="10" s="1"/>
  <c r="R38" i="10"/>
  <c r="R35" i="10"/>
  <c r="R32" i="10"/>
  <c r="R29" i="10"/>
  <c r="R26" i="10"/>
  <c r="R23" i="10"/>
  <c r="R20" i="10"/>
  <c r="R17" i="10"/>
  <c r="R9" i="10"/>
  <c r="R370" i="10" l="1"/>
  <c r="R382" i="10"/>
  <c r="R381" i="10" s="1"/>
  <c r="R361" i="10"/>
  <c r="R360" i="10" s="1"/>
  <c r="R133" i="10"/>
  <c r="R132" i="10" s="1"/>
  <c r="R325" i="10"/>
  <c r="R324" i="10" s="1"/>
  <c r="R316" i="10"/>
  <c r="R315" i="10" s="1"/>
  <c r="R400" i="10"/>
  <c r="R399" i="10" s="1"/>
  <c r="R424" i="10"/>
  <c r="R423" i="10" s="1"/>
  <c r="R433" i="10"/>
  <c r="R432" i="10" s="1"/>
  <c r="R369" i="10"/>
  <c r="R352" i="10"/>
  <c r="R351" i="10" s="1"/>
  <c r="R40" i="10"/>
  <c r="R8" i="10"/>
  <c r="R11" i="10"/>
  <c r="R7" i="10" l="1"/>
  <c r="R10" i="10"/>
  <c r="Q346" i="10"/>
  <c r="Q104" i="10"/>
  <c r="Q29" i="10"/>
  <c r="Q9" i="10"/>
  <c r="M367" i="10" l="1"/>
  <c r="M39" i="10"/>
  <c r="M8" i="10" s="1"/>
  <c r="M101" i="10"/>
  <c r="M364" i="10"/>
  <c r="M380" i="10"/>
  <c r="M385" i="10"/>
  <c r="M382" i="10" s="1"/>
  <c r="M368" i="10"/>
  <c r="M373" i="10"/>
  <c r="M460" i="10"/>
  <c r="M463" i="10"/>
  <c r="M457" i="10"/>
  <c r="M454" i="10"/>
  <c r="M379" i="10"/>
  <c r="M376" i="10"/>
  <c r="M349" i="10"/>
  <c r="M346" i="10"/>
  <c r="M334" i="10"/>
  <c r="M178" i="10"/>
  <c r="M83" i="10"/>
  <c r="M47" i="10"/>
  <c r="M29" i="10"/>
  <c r="M17" i="10"/>
  <c r="M41" i="10" l="1"/>
  <c r="M40" i="10" s="1"/>
  <c r="M361" i="10"/>
  <c r="M360" i="10" s="1"/>
  <c r="M11" i="10"/>
  <c r="M381" i="10"/>
  <c r="M370" i="10"/>
  <c r="M369" i="10" s="1"/>
  <c r="L47" i="10"/>
  <c r="L83" i="10"/>
  <c r="L17" i="10"/>
  <c r="L463" i="10"/>
  <c r="L460" i="10"/>
  <c r="L457" i="10"/>
  <c r="L454" i="10"/>
  <c r="L379" i="10"/>
  <c r="L376" i="10"/>
  <c r="L349" i="10"/>
  <c r="L346" i="10"/>
  <c r="L334" i="10"/>
  <c r="L178" i="10"/>
  <c r="L39" i="10"/>
  <c r="L8" i="10" s="1"/>
  <c r="L29" i="10"/>
  <c r="M10" i="10" l="1"/>
  <c r="M7" i="10"/>
  <c r="L41" i="10"/>
  <c r="L40" i="10" s="1"/>
  <c r="L11" i="10"/>
  <c r="L7" i="10" s="1"/>
  <c r="K334" i="10"/>
  <c r="K346" i="10"/>
  <c r="K463" i="10"/>
  <c r="K460" i="10"/>
  <c r="K457" i="10"/>
  <c r="K454" i="10"/>
  <c r="K379" i="10"/>
  <c r="K376" i="10"/>
  <c r="K83" i="10"/>
  <c r="J457" i="10"/>
  <c r="L10" i="10" l="1"/>
  <c r="K29" i="10"/>
  <c r="K11" i="10" s="1"/>
  <c r="K39" i="10"/>
  <c r="K8" i="10" s="1"/>
  <c r="K41" i="10"/>
  <c r="K349" i="10"/>
  <c r="K178" i="10"/>
  <c r="K7" i="10" l="1"/>
  <c r="K40" i="10"/>
  <c r="K10" i="10"/>
  <c r="AF16" i="12"/>
  <c r="AF13" i="12"/>
  <c r="AF10" i="12" s="1"/>
  <c r="AF9" i="12" s="1"/>
  <c r="AF8" i="12"/>
  <c r="AE16" i="12"/>
  <c r="AE13" i="12"/>
  <c r="AE10" i="12" s="1"/>
  <c r="AE8" i="12"/>
  <c r="AE7" i="12"/>
  <c r="AD16" i="12"/>
  <c r="AD13" i="12"/>
  <c r="AD10" i="12"/>
  <c r="AD9" i="12"/>
  <c r="AD8" i="12"/>
  <c r="AD7" i="12"/>
  <c r="AA16" i="12"/>
  <c r="AA13" i="12"/>
  <c r="AA10" i="12" s="1"/>
  <c r="AA9" i="12" s="1"/>
  <c r="AF7" i="12" l="1"/>
  <c r="AA7" i="12"/>
  <c r="AE9" i="12"/>
  <c r="F39" i="10"/>
  <c r="E39" i="10"/>
  <c r="Q38" i="10"/>
  <c r="H131" i="10" l="1"/>
  <c r="H94" i="10"/>
  <c r="H88" i="10"/>
  <c r="H85" i="10"/>
  <c r="H82" i="10"/>
  <c r="H79" i="10"/>
  <c r="H76" i="10"/>
  <c r="H73" i="10"/>
  <c r="H70" i="10"/>
  <c r="H67" i="10"/>
  <c r="H64" i="10"/>
  <c r="H61" i="10"/>
  <c r="H58" i="10"/>
  <c r="H55" i="10"/>
  <c r="H52" i="10"/>
  <c r="I52" i="10"/>
  <c r="H49" i="10"/>
  <c r="H46" i="10"/>
  <c r="H39" i="10"/>
  <c r="I39" i="10"/>
  <c r="H34" i="10"/>
  <c r="H398" i="10"/>
  <c r="H380" i="10"/>
  <c r="I380" i="10"/>
  <c r="H368" i="10"/>
  <c r="I368" i="10"/>
  <c r="H350" i="10"/>
  <c r="H418" i="10"/>
  <c r="I418" i="10"/>
  <c r="H415" i="10"/>
  <c r="I415" i="10"/>
  <c r="H412" i="10"/>
  <c r="H409" i="10"/>
  <c r="H406" i="10"/>
  <c r="I406" i="10"/>
  <c r="H403" i="10"/>
  <c r="H422" i="10"/>
  <c r="I422" i="10"/>
  <c r="H359" i="10"/>
  <c r="H314" i="10"/>
  <c r="I314" i="10"/>
  <c r="H323" i="10"/>
  <c r="I323" i="10"/>
  <c r="H178" i="10"/>
  <c r="I178" i="10"/>
  <c r="J178" i="10"/>
  <c r="P178" i="10"/>
  <c r="Q178" i="10"/>
  <c r="G160" i="10"/>
  <c r="G163" i="10"/>
  <c r="G166" i="10"/>
  <c r="G169" i="10"/>
  <c r="G172" i="10"/>
  <c r="G175" i="10"/>
  <c r="G178" i="10"/>
  <c r="G181" i="10"/>
  <c r="G184" i="10"/>
  <c r="G187" i="10"/>
  <c r="G190" i="10"/>
  <c r="G196" i="10"/>
  <c r="G199" i="10"/>
  <c r="G202" i="10"/>
  <c r="G205" i="10"/>
  <c r="G208" i="10"/>
  <c r="G211" i="10"/>
  <c r="G214" i="10"/>
  <c r="G217" i="10"/>
  <c r="G220" i="10"/>
  <c r="G223" i="10"/>
  <c r="G226" i="10"/>
  <c r="G229" i="10"/>
  <c r="G232" i="10"/>
  <c r="Q44" i="10" l="1"/>
  <c r="P373" i="10" l="1"/>
  <c r="Q373" i="10"/>
  <c r="Q131" i="10" l="1"/>
  <c r="Q463" i="10"/>
  <c r="Q460" i="10"/>
  <c r="Q457" i="10"/>
  <c r="Q454" i="10"/>
  <c r="Q451" i="10"/>
  <c r="Q448" i="10"/>
  <c r="Q436" i="10"/>
  <c r="Q431" i="10"/>
  <c r="Q430" i="10"/>
  <c r="Q427" i="10"/>
  <c r="Q422" i="10"/>
  <c r="Q421" i="10"/>
  <c r="Q418" i="10"/>
  <c r="Q415" i="10"/>
  <c r="Q412" i="10"/>
  <c r="Q409" i="10"/>
  <c r="Q406" i="10"/>
  <c r="Q403" i="10"/>
  <c r="Q398" i="10"/>
  <c r="Q397" i="10"/>
  <c r="Q394" i="10"/>
  <c r="Q391" i="10"/>
  <c r="Q388" i="10"/>
  <c r="Q385" i="10"/>
  <c r="Q380" i="10"/>
  <c r="Q379" i="10"/>
  <c r="Q376" i="10"/>
  <c r="Q368" i="10"/>
  <c r="Q367" i="10"/>
  <c r="Q364" i="10"/>
  <c r="Q358" i="10"/>
  <c r="Q355" i="10"/>
  <c r="Q350" i="10"/>
  <c r="Q349" i="10"/>
  <c r="Q343" i="10"/>
  <c r="Q340" i="10"/>
  <c r="Q337" i="10"/>
  <c r="Q334" i="10"/>
  <c r="Q331" i="10"/>
  <c r="Q328" i="10"/>
  <c r="Q322" i="10"/>
  <c r="Q319" i="10"/>
  <c r="Q232" i="10"/>
  <c r="Q229" i="10"/>
  <c r="Q226" i="10"/>
  <c r="Q223" i="10"/>
  <c r="Q220" i="10"/>
  <c r="Q217" i="10"/>
  <c r="Q214" i="10"/>
  <c r="Q211" i="10"/>
  <c r="Q208" i="10"/>
  <c r="Q205" i="10"/>
  <c r="Q202" i="10"/>
  <c r="Q199" i="10"/>
  <c r="Q196" i="10"/>
  <c r="Q193" i="10"/>
  <c r="Q190" i="10"/>
  <c r="Q187" i="10"/>
  <c r="Q184" i="10"/>
  <c r="Q181" i="10"/>
  <c r="Q175" i="10"/>
  <c r="Q172" i="10"/>
  <c r="Q169" i="10"/>
  <c r="Q166" i="10"/>
  <c r="Q163" i="10"/>
  <c r="Q160" i="10"/>
  <c r="Q157" i="10"/>
  <c r="Q154" i="10"/>
  <c r="Q151" i="10"/>
  <c r="Q148" i="10"/>
  <c r="Q145" i="10"/>
  <c r="Q142" i="10"/>
  <c r="Q139" i="10"/>
  <c r="Q136" i="10"/>
  <c r="Q128" i="10"/>
  <c r="Q125" i="10"/>
  <c r="Q101" i="10"/>
  <c r="Q98" i="10"/>
  <c r="Q95" i="10"/>
  <c r="Q92" i="10"/>
  <c r="Q89" i="10"/>
  <c r="Q86" i="10"/>
  <c r="Q83" i="10"/>
  <c r="Q80" i="10"/>
  <c r="Q77" i="10"/>
  <c r="Q74" i="10"/>
  <c r="Q71" i="10"/>
  <c r="Q68" i="10"/>
  <c r="Q65" i="10"/>
  <c r="Q62" i="10"/>
  <c r="Q59" i="10"/>
  <c r="Q56" i="10"/>
  <c r="Q53" i="10"/>
  <c r="Q50" i="10"/>
  <c r="Q47" i="10"/>
  <c r="Q41" i="10" s="1"/>
  <c r="Q35" i="10"/>
  <c r="Q32" i="10"/>
  <c r="Q26" i="10"/>
  <c r="Q23" i="10"/>
  <c r="Q20" i="10"/>
  <c r="Q17" i="10"/>
  <c r="Q361" i="10" l="1"/>
  <c r="Q424" i="10"/>
  <c r="Q423" i="10" s="1"/>
  <c r="Q11" i="10"/>
  <c r="Q10" i="10" s="1"/>
  <c r="Q360" i="10"/>
  <c r="Q400" i="10"/>
  <c r="Q399" i="10" s="1"/>
  <c r="Q433" i="10"/>
  <c r="Q432" i="10" s="1"/>
  <c r="Q352" i="10"/>
  <c r="Q351" i="10" s="1"/>
  <c r="Q382" i="10"/>
  <c r="Q381" i="10" s="1"/>
  <c r="Q325" i="10"/>
  <c r="Q324" i="10" s="1"/>
  <c r="Q8" i="10"/>
  <c r="Q133" i="10"/>
  <c r="Q132" i="10" s="1"/>
  <c r="Q316" i="10"/>
  <c r="Q315" i="10" s="1"/>
  <c r="Q370" i="10"/>
  <c r="Q369" i="10" s="1"/>
  <c r="E431" i="10"/>
  <c r="F431" i="10"/>
  <c r="G431" i="10"/>
  <c r="H431" i="10"/>
  <c r="I431" i="10"/>
  <c r="P431" i="10"/>
  <c r="Q7" i="10" l="1"/>
  <c r="Q40" i="10"/>
  <c r="P388" i="10"/>
  <c r="P380" i="10"/>
  <c r="P223" i="10"/>
  <c r="P62" i="10"/>
  <c r="P65" i="10"/>
  <c r="P77" i="10"/>
  <c r="P80" i="10"/>
  <c r="P83" i="10"/>
  <c r="P86" i="10"/>
  <c r="P89" i="10"/>
  <c r="P92" i="10"/>
  <c r="P98" i="10"/>
  <c r="P101" i="10"/>
  <c r="P125" i="10"/>
  <c r="P131" i="10"/>
  <c r="F439" i="10" l="1"/>
  <c r="F436" i="10"/>
  <c r="F433" i="10" s="1"/>
  <c r="F432" i="10" s="1"/>
  <c r="F430" i="10"/>
  <c r="F427" i="10"/>
  <c r="F422" i="10"/>
  <c r="F421" i="10"/>
  <c r="F418" i="10"/>
  <c r="F415" i="10"/>
  <c r="F412" i="10"/>
  <c r="F409" i="10"/>
  <c r="F406" i="10"/>
  <c r="F403" i="10"/>
  <c r="F398" i="10"/>
  <c r="F397" i="10"/>
  <c r="F394" i="10"/>
  <c r="F391" i="10"/>
  <c r="F388" i="10"/>
  <c r="F385" i="10"/>
  <c r="F382" i="10" s="1"/>
  <c r="F380" i="10"/>
  <c r="F379" i="10"/>
  <c r="F376" i="10"/>
  <c r="F373" i="10"/>
  <c r="F368" i="10"/>
  <c r="F367" i="10"/>
  <c r="F364" i="10"/>
  <c r="F359" i="10"/>
  <c r="F358" i="10"/>
  <c r="F355" i="10"/>
  <c r="F350" i="10"/>
  <c r="F349" i="10"/>
  <c r="F346" i="10"/>
  <c r="F343" i="10"/>
  <c r="F340" i="10"/>
  <c r="F337" i="10"/>
  <c r="F334" i="10"/>
  <c r="F331" i="10"/>
  <c r="F328" i="10"/>
  <c r="F323" i="10"/>
  <c r="F322" i="10"/>
  <c r="F319" i="10"/>
  <c r="F314" i="10"/>
  <c r="F232" i="10"/>
  <c r="F229" i="10"/>
  <c r="F224" i="10"/>
  <c r="F226" i="10" s="1"/>
  <c r="F221" i="10"/>
  <c r="F223" i="10" s="1"/>
  <c r="F218" i="10"/>
  <c r="F220" i="10" s="1"/>
  <c r="F217" i="10"/>
  <c r="F214" i="10"/>
  <c r="F211" i="10"/>
  <c r="F208" i="10"/>
  <c r="F205" i="10"/>
  <c r="F202" i="10"/>
  <c r="F199" i="10"/>
  <c r="F196" i="10"/>
  <c r="F190" i="10"/>
  <c r="F187" i="10"/>
  <c r="F184" i="10"/>
  <c r="F181" i="10"/>
  <c r="F178" i="10"/>
  <c r="F175" i="10"/>
  <c r="F172" i="10"/>
  <c r="F169" i="10"/>
  <c r="F166" i="10"/>
  <c r="F163" i="10"/>
  <c r="F160" i="10"/>
  <c r="F157" i="10"/>
  <c r="F154" i="10"/>
  <c r="F149" i="10"/>
  <c r="F151" i="10" s="1"/>
  <c r="F148" i="10"/>
  <c r="F143" i="10"/>
  <c r="F145" i="10" s="1"/>
  <c r="F142" i="10"/>
  <c r="F139" i="10"/>
  <c r="F136" i="10"/>
  <c r="F128" i="10"/>
  <c r="F125" i="10"/>
  <c r="F101" i="10"/>
  <c r="F98" i="10"/>
  <c r="F95" i="10"/>
  <c r="F92" i="10"/>
  <c r="F89" i="10"/>
  <c r="F86" i="10"/>
  <c r="F83" i="10"/>
  <c r="F80" i="10"/>
  <c r="F77" i="10"/>
  <c r="F74" i="10"/>
  <c r="F71" i="10"/>
  <c r="F68" i="10"/>
  <c r="F65" i="10"/>
  <c r="F62" i="10"/>
  <c r="F59" i="10"/>
  <c r="F56" i="10"/>
  <c r="F53" i="10"/>
  <c r="F50" i="10"/>
  <c r="F47" i="10"/>
  <c r="F44" i="10"/>
  <c r="F35" i="10"/>
  <c r="F32" i="10"/>
  <c r="F29" i="10"/>
  <c r="F26" i="10"/>
  <c r="F23" i="10"/>
  <c r="F20" i="10"/>
  <c r="F17" i="10"/>
  <c r="F14" i="10"/>
  <c r="F9" i="10"/>
  <c r="F316" i="10" l="1"/>
  <c r="F361" i="10"/>
  <c r="F325" i="10"/>
  <c r="F324" i="10" s="1"/>
  <c r="F352" i="10"/>
  <c r="F351" i="10" s="1"/>
  <c r="F11" i="10"/>
  <c r="F10" i="10" s="1"/>
  <c r="F41" i="10"/>
  <c r="F40" i="10" s="1"/>
  <c r="F133" i="10"/>
  <c r="F315" i="10"/>
  <c r="F381" i="10"/>
  <c r="F131" i="10"/>
  <c r="F8" i="10" s="1"/>
  <c r="F370" i="10"/>
  <c r="F369" i="10" s="1"/>
  <c r="F360" i="10"/>
  <c r="F400" i="10"/>
  <c r="F399" i="10" s="1"/>
  <c r="F424" i="10"/>
  <c r="F423" i="10" s="1"/>
  <c r="F7" i="10" l="1"/>
  <c r="F132" i="10"/>
  <c r="W10" i="12"/>
  <c r="W7" i="12" s="1"/>
  <c r="J349" i="10" l="1"/>
  <c r="J8" i="10" l="1"/>
  <c r="P436" i="10"/>
  <c r="P454" i="10"/>
  <c r="P457" i="10"/>
  <c r="P460" i="10"/>
  <c r="P463" i="10"/>
  <c r="P448" i="10" l="1"/>
  <c r="P451" i="10"/>
  <c r="P439" i="10"/>
  <c r="P433" i="10" s="1"/>
  <c r="P432" i="10" s="1"/>
  <c r="P422" i="10"/>
  <c r="P427" i="10"/>
  <c r="P430" i="10"/>
  <c r="P421" i="10"/>
  <c r="P398" i="10"/>
  <c r="P418" i="10"/>
  <c r="P415" i="10"/>
  <c r="P412" i="10"/>
  <c r="P409" i="10"/>
  <c r="P406" i="10"/>
  <c r="P403" i="10"/>
  <c r="P397" i="10"/>
  <c r="P394" i="10"/>
  <c r="P391" i="10"/>
  <c r="P385" i="10"/>
  <c r="P379" i="10"/>
  <c r="P368" i="10"/>
  <c r="P376" i="10"/>
  <c r="P370" i="10" s="1"/>
  <c r="P367" i="10"/>
  <c r="P364" i="10"/>
  <c r="P361" i="10" s="1"/>
  <c r="P360" i="10" s="1"/>
  <c r="P358" i="10"/>
  <c r="P355" i="10"/>
  <c r="P340" i="10"/>
  <c r="P346" i="10"/>
  <c r="P343" i="10"/>
  <c r="P337" i="10"/>
  <c r="P334" i="10"/>
  <c r="P331" i="10"/>
  <c r="P328" i="10"/>
  <c r="P322" i="10"/>
  <c r="P319" i="10"/>
  <c r="P316" i="10" s="1"/>
  <c r="P315" i="10" s="1"/>
  <c r="P232" i="10"/>
  <c r="P229" i="10"/>
  <c r="P226" i="10"/>
  <c r="P220" i="10"/>
  <c r="P217" i="10"/>
  <c r="P214" i="10"/>
  <c r="P211" i="10"/>
  <c r="P208" i="10"/>
  <c r="P205" i="10"/>
  <c r="P202" i="10"/>
  <c r="P199" i="10"/>
  <c r="P196" i="10"/>
  <c r="P193" i="10"/>
  <c r="P190" i="10"/>
  <c r="P187" i="10"/>
  <c r="P184" i="10"/>
  <c r="P181" i="10"/>
  <c r="P175" i="10"/>
  <c r="P172" i="10"/>
  <c r="P169" i="10"/>
  <c r="P166" i="10"/>
  <c r="P163" i="10"/>
  <c r="P160" i="10"/>
  <c r="P157" i="10"/>
  <c r="P154" i="10"/>
  <c r="P151" i="10"/>
  <c r="P148" i="10"/>
  <c r="P145" i="10"/>
  <c r="P142" i="10"/>
  <c r="P139" i="10"/>
  <c r="P136" i="10"/>
  <c r="G101" i="10"/>
  <c r="H101" i="10"/>
  <c r="I101" i="10"/>
  <c r="G98" i="10"/>
  <c r="H98" i="10"/>
  <c r="I98" i="10"/>
  <c r="H95" i="10"/>
  <c r="I95" i="10"/>
  <c r="P95" i="10"/>
  <c r="G92" i="10"/>
  <c r="H92" i="10"/>
  <c r="I92" i="10"/>
  <c r="H89" i="10"/>
  <c r="I89" i="10"/>
  <c r="H86" i="10"/>
  <c r="I86" i="10"/>
  <c r="H83" i="10"/>
  <c r="I83" i="10"/>
  <c r="H80" i="10"/>
  <c r="I80" i="10"/>
  <c r="H77" i="10"/>
  <c r="I77" i="10"/>
  <c r="H74" i="10"/>
  <c r="I74" i="10"/>
  <c r="P74" i="10"/>
  <c r="H71" i="10"/>
  <c r="I71" i="10"/>
  <c r="P71" i="10"/>
  <c r="H68" i="10"/>
  <c r="I68" i="10"/>
  <c r="P68" i="10"/>
  <c r="H65" i="10"/>
  <c r="I65" i="10"/>
  <c r="H62" i="10"/>
  <c r="I62" i="10"/>
  <c r="H59" i="10"/>
  <c r="I59" i="10"/>
  <c r="P59" i="10"/>
  <c r="H56" i="10"/>
  <c r="I56" i="10"/>
  <c r="P56" i="10"/>
  <c r="H53" i="10"/>
  <c r="I53" i="10"/>
  <c r="P53" i="10"/>
  <c r="H50" i="10"/>
  <c r="I50" i="10"/>
  <c r="P50" i="10"/>
  <c r="H47" i="10"/>
  <c r="I47" i="10"/>
  <c r="P47" i="10"/>
  <c r="G44" i="10"/>
  <c r="H44" i="10"/>
  <c r="I44" i="10"/>
  <c r="P44" i="10"/>
  <c r="H35" i="10"/>
  <c r="I35" i="10"/>
  <c r="P35" i="10"/>
  <c r="G32" i="10"/>
  <c r="H32" i="10"/>
  <c r="I32" i="10"/>
  <c r="P32" i="10"/>
  <c r="G29" i="10"/>
  <c r="H29" i="10"/>
  <c r="I29" i="10"/>
  <c r="P29" i="10"/>
  <c r="G26" i="10"/>
  <c r="H26" i="10"/>
  <c r="I26" i="10"/>
  <c r="P26" i="10"/>
  <c r="G23" i="10"/>
  <c r="H23" i="10"/>
  <c r="I23" i="10"/>
  <c r="P23" i="10"/>
  <c r="G20" i="10"/>
  <c r="H20" i="10"/>
  <c r="I20" i="10"/>
  <c r="P20" i="10"/>
  <c r="G17" i="10"/>
  <c r="H17" i="10"/>
  <c r="I17" i="10"/>
  <c r="P17" i="10"/>
  <c r="G14" i="10"/>
  <c r="H14" i="10"/>
  <c r="I14" i="10"/>
  <c r="P14" i="10"/>
  <c r="G9" i="10"/>
  <c r="H9" i="10"/>
  <c r="H8" i="10" s="1"/>
  <c r="I9" i="10"/>
  <c r="G39" i="10"/>
  <c r="P41" i="10" l="1"/>
  <c r="P11" i="10"/>
  <c r="H41" i="10"/>
  <c r="H40" i="10" s="1"/>
  <c r="J7" i="10"/>
  <c r="K6" i="10" s="1"/>
  <c r="P8" i="10"/>
  <c r="P369" i="10"/>
  <c r="P325" i="10"/>
  <c r="P324" i="10" s="1"/>
  <c r="P133" i="10"/>
  <c r="P132" i="10" s="1"/>
  <c r="P352" i="10"/>
  <c r="P351" i="10" s="1"/>
  <c r="H11" i="10"/>
  <c r="P424" i="10"/>
  <c r="P423" i="10" s="1"/>
  <c r="I11" i="10"/>
  <c r="P10" i="10" l="1"/>
  <c r="P40" i="10"/>
  <c r="H10" i="10"/>
  <c r="I10" i="10"/>
  <c r="I322" i="10"/>
  <c r="G439" i="10"/>
  <c r="H439" i="10"/>
  <c r="I439" i="10"/>
  <c r="G436" i="10"/>
  <c r="H436" i="10"/>
  <c r="I436" i="10"/>
  <c r="G430" i="10"/>
  <c r="H430" i="10"/>
  <c r="I430" i="10"/>
  <c r="G427" i="10"/>
  <c r="H427" i="10"/>
  <c r="I427" i="10"/>
  <c r="G421" i="10"/>
  <c r="H421" i="10"/>
  <c r="I421" i="10"/>
  <c r="H400" i="10"/>
  <c r="H399" i="10" s="1"/>
  <c r="P400" i="10"/>
  <c r="P399" i="10" s="1"/>
  <c r="G397" i="10"/>
  <c r="H397" i="10"/>
  <c r="I397" i="10"/>
  <c r="G394" i="10"/>
  <c r="H394" i="10"/>
  <c r="I394" i="10"/>
  <c r="G391" i="10"/>
  <c r="H391" i="10"/>
  <c r="I391" i="10"/>
  <c r="G388" i="10"/>
  <c r="H388" i="10"/>
  <c r="I388" i="10"/>
  <c r="P382" i="10"/>
  <c r="P381" i="10" s="1"/>
  <c r="G385" i="10"/>
  <c r="H385" i="10"/>
  <c r="I385" i="10"/>
  <c r="G379" i="10"/>
  <c r="H379" i="10"/>
  <c r="I379" i="10"/>
  <c r="G376" i="10"/>
  <c r="H376" i="10"/>
  <c r="I376" i="10"/>
  <c r="G373" i="10"/>
  <c r="H373" i="10"/>
  <c r="I373" i="10"/>
  <c r="G367" i="10"/>
  <c r="H367" i="10"/>
  <c r="I367" i="10"/>
  <c r="G364" i="10"/>
  <c r="H364" i="10"/>
  <c r="I364" i="10"/>
  <c r="G358" i="10"/>
  <c r="H358" i="10"/>
  <c r="I358" i="10"/>
  <c r="G355" i="10"/>
  <c r="H355" i="10"/>
  <c r="I355" i="10"/>
  <c r="G349" i="10"/>
  <c r="H349" i="10"/>
  <c r="I349" i="10"/>
  <c r="P349" i="10"/>
  <c r="G346" i="10"/>
  <c r="H346" i="10"/>
  <c r="G343" i="10"/>
  <c r="H343" i="10"/>
  <c r="I343" i="10"/>
  <c r="G340" i="10"/>
  <c r="H340" i="10"/>
  <c r="I340" i="10"/>
  <c r="G337" i="10"/>
  <c r="H337" i="10"/>
  <c r="I337" i="10"/>
  <c r="G334" i="10"/>
  <c r="H334" i="10"/>
  <c r="I334" i="10"/>
  <c r="G331" i="10"/>
  <c r="H331" i="10"/>
  <c r="I331" i="10"/>
  <c r="G328" i="10"/>
  <c r="H328" i="10"/>
  <c r="I328" i="10"/>
  <c r="G322" i="10"/>
  <c r="H322" i="10"/>
  <c r="G319" i="10"/>
  <c r="H319" i="10"/>
  <c r="I319" i="10"/>
  <c r="H232" i="10"/>
  <c r="I232" i="10"/>
  <c r="E232" i="10"/>
  <c r="H229" i="10"/>
  <c r="I229" i="10"/>
  <c r="H226" i="10"/>
  <c r="I226" i="10"/>
  <c r="H223" i="10"/>
  <c r="I223" i="10"/>
  <c r="H220" i="10"/>
  <c r="I220" i="10"/>
  <c r="H217" i="10"/>
  <c r="I217" i="10"/>
  <c r="H214" i="10"/>
  <c r="I214" i="10"/>
  <c r="H211" i="10"/>
  <c r="I211" i="10"/>
  <c r="H208" i="10"/>
  <c r="I208" i="10"/>
  <c r="H205" i="10"/>
  <c r="I205" i="10"/>
  <c r="H202" i="10"/>
  <c r="I202" i="10"/>
  <c r="H199" i="10"/>
  <c r="I199" i="10"/>
  <c r="H196" i="10"/>
  <c r="I196" i="10"/>
  <c r="H190" i="10"/>
  <c r="I190" i="10"/>
  <c r="H187" i="10"/>
  <c r="I187" i="10"/>
  <c r="H184" i="10"/>
  <c r="I184" i="10"/>
  <c r="H181" i="10"/>
  <c r="I181" i="10"/>
  <c r="H175" i="10"/>
  <c r="I175" i="10"/>
  <c r="H172" i="10"/>
  <c r="I172" i="10"/>
  <c r="H169" i="10"/>
  <c r="I169" i="10"/>
  <c r="H166" i="10"/>
  <c r="I166" i="10"/>
  <c r="H163" i="10"/>
  <c r="I163" i="10"/>
  <c r="H160" i="10"/>
  <c r="I160" i="10"/>
  <c r="G157" i="10"/>
  <c r="H157" i="10"/>
  <c r="I157" i="10"/>
  <c r="G154" i="10"/>
  <c r="H154" i="10"/>
  <c r="I154" i="10"/>
  <c r="G151" i="10"/>
  <c r="H151" i="10"/>
  <c r="I151" i="10"/>
  <c r="G148" i="10"/>
  <c r="H148" i="10"/>
  <c r="I148" i="10"/>
  <c r="E148" i="10"/>
  <c r="G145" i="10"/>
  <c r="H145" i="10"/>
  <c r="I145" i="10"/>
  <c r="G142" i="10"/>
  <c r="H142" i="10"/>
  <c r="I142" i="10"/>
  <c r="G139" i="10"/>
  <c r="H139" i="10"/>
  <c r="I139" i="10"/>
  <c r="G136" i="10"/>
  <c r="H136" i="10"/>
  <c r="I136" i="10"/>
  <c r="G128" i="10"/>
  <c r="H128" i="10"/>
  <c r="I128" i="10"/>
  <c r="P128" i="10"/>
  <c r="G125" i="10"/>
  <c r="H125" i="10"/>
  <c r="I125" i="10"/>
  <c r="I41" i="10"/>
  <c r="I40" i="10" s="1"/>
  <c r="G34" i="10"/>
  <c r="G35" i="10" s="1"/>
  <c r="G11" i="10" s="1"/>
  <c r="E34" i="10"/>
  <c r="I451" i="10"/>
  <c r="I448" i="10"/>
  <c r="H433" i="10" l="1"/>
  <c r="H432" i="10" s="1"/>
  <c r="H361" i="10"/>
  <c r="H360" i="10" s="1"/>
  <c r="I433" i="10"/>
  <c r="I432" i="10" s="1"/>
  <c r="G433" i="10"/>
  <c r="G432" i="10" s="1"/>
  <c r="G10" i="10"/>
  <c r="G370" i="10"/>
  <c r="G325" i="10"/>
  <c r="G352" i="10"/>
  <c r="G382" i="10"/>
  <c r="G361" i="10"/>
  <c r="H424" i="10"/>
  <c r="H423" i="10" s="1"/>
  <c r="G424" i="10"/>
  <c r="H325" i="10"/>
  <c r="H324" i="10" s="1"/>
  <c r="H370" i="10"/>
  <c r="H369" i="10" s="1"/>
  <c r="I316" i="10"/>
  <c r="I315" i="10" s="1"/>
  <c r="I424" i="10"/>
  <c r="I423" i="10" s="1"/>
  <c r="I382" i="10"/>
  <c r="H382" i="10"/>
  <c r="H381" i="10" s="1"/>
  <c r="I370" i="10"/>
  <c r="I361" i="10"/>
  <c r="I352" i="10"/>
  <c r="H352" i="10"/>
  <c r="H351" i="10" s="1"/>
  <c r="I325" i="10"/>
  <c r="H316" i="10"/>
  <c r="H315" i="10" s="1"/>
  <c r="G133" i="10"/>
  <c r="H133" i="10"/>
  <c r="H132" i="10" s="1"/>
  <c r="I133" i="10"/>
  <c r="G422" i="10"/>
  <c r="G418" i="10"/>
  <c r="G415" i="10"/>
  <c r="G412" i="10"/>
  <c r="G409" i="10"/>
  <c r="G406" i="10"/>
  <c r="G403" i="10"/>
  <c r="G398" i="10"/>
  <c r="G380" i="10"/>
  <c r="G368" i="10"/>
  <c r="G359" i="10"/>
  <c r="G350" i="10"/>
  <c r="G323" i="10"/>
  <c r="G316" i="10"/>
  <c r="G314" i="10"/>
  <c r="G131" i="10"/>
  <c r="G94" i="10"/>
  <c r="G95" i="10" s="1"/>
  <c r="G88" i="10"/>
  <c r="G89" i="10" s="1"/>
  <c r="G85" i="10"/>
  <c r="G86" i="10" s="1"/>
  <c r="G82" i="10"/>
  <c r="G83" i="10" s="1"/>
  <c r="G79" i="10"/>
  <c r="G80" i="10" s="1"/>
  <c r="G76" i="10"/>
  <c r="G77" i="10" s="1"/>
  <c r="G73" i="10"/>
  <c r="G74" i="10" s="1"/>
  <c r="G70" i="10"/>
  <c r="G71" i="10" s="1"/>
  <c r="G67" i="10"/>
  <c r="G68" i="10" s="1"/>
  <c r="G64" i="10"/>
  <c r="G65" i="10" s="1"/>
  <c r="G61" i="10"/>
  <c r="G62" i="10" s="1"/>
  <c r="G58" i="10"/>
  <c r="G59" i="10" s="1"/>
  <c r="G55" i="10"/>
  <c r="G56" i="10" s="1"/>
  <c r="G52" i="10"/>
  <c r="G53" i="10" s="1"/>
  <c r="G49" i="10"/>
  <c r="G50" i="10" s="1"/>
  <c r="G46" i="10"/>
  <c r="G47" i="10" s="1"/>
  <c r="G423" i="10" l="1"/>
  <c r="G369" i="10"/>
  <c r="G8" i="10"/>
  <c r="H7" i="10"/>
  <c r="G324" i="10"/>
  <c r="G132" i="10"/>
  <c r="G351" i="10"/>
  <c r="G41" i="10"/>
  <c r="G381" i="10"/>
  <c r="G400" i="10"/>
  <c r="G399" i="10" s="1"/>
  <c r="G315" i="10"/>
  <c r="G360" i="10"/>
  <c r="I28" i="12"/>
  <c r="I19" i="12" s="1"/>
  <c r="H19" i="12"/>
  <c r="H7" i="12" s="1"/>
  <c r="G19" i="12"/>
  <c r="G7" i="12" s="1"/>
  <c r="F19" i="12"/>
  <c r="F7" i="12" s="1"/>
  <c r="E19" i="12"/>
  <c r="I17" i="12"/>
  <c r="H17" i="12"/>
  <c r="G17" i="12"/>
  <c r="F17" i="12"/>
  <c r="E17" i="12"/>
  <c r="AL7" i="12"/>
  <c r="AJ7" i="12"/>
  <c r="AH7" i="12"/>
  <c r="AG7" i="12"/>
  <c r="Y10" i="12"/>
  <c r="Y7" i="12" s="1"/>
  <c r="U10" i="12"/>
  <c r="U7" i="12" s="1"/>
  <c r="I9" i="12"/>
  <c r="H9" i="12"/>
  <c r="G9" i="12"/>
  <c r="F9" i="12"/>
  <c r="E9" i="12"/>
  <c r="AI7" i="12"/>
  <c r="T7" i="12"/>
  <c r="S7" i="12"/>
  <c r="R7" i="12"/>
  <c r="Q7" i="12"/>
  <c r="P7" i="12"/>
  <c r="O7" i="12"/>
  <c r="N7" i="12"/>
  <c r="M7" i="12"/>
  <c r="L7" i="12"/>
  <c r="K7" i="12"/>
  <c r="J7" i="12"/>
  <c r="E7" i="12"/>
  <c r="P2" i="12"/>
  <c r="Q2" i="12" s="1"/>
  <c r="L2" i="12"/>
  <c r="G7" i="10" l="1"/>
  <c r="G40" i="10"/>
  <c r="E18" i="12"/>
  <c r="F18" i="12"/>
  <c r="I7" i="12"/>
  <c r="I18" i="12"/>
  <c r="G18" i="12"/>
  <c r="H18" i="12"/>
  <c r="AK7" i="12"/>
  <c r="E125" i="10" l="1"/>
  <c r="E358" i="10" l="1"/>
  <c r="E94" i="10"/>
  <c r="E70" i="10"/>
  <c r="E58" i="10"/>
  <c r="E85" i="10"/>
  <c r="S323" i="10" l="1"/>
  <c r="S350" i="10"/>
  <c r="S368" i="10"/>
  <c r="S380" i="10"/>
  <c r="S64" i="10"/>
  <c r="T64" i="10"/>
  <c r="U64" i="10"/>
  <c r="V64" i="10"/>
  <c r="W64" i="10"/>
  <c r="X64" i="10"/>
  <c r="S61" i="10"/>
  <c r="S62" i="10" s="1"/>
  <c r="T61" i="10"/>
  <c r="U61" i="10"/>
  <c r="V61" i="10"/>
  <c r="W61" i="10"/>
  <c r="X61" i="10"/>
  <c r="S14" i="10"/>
  <c r="S17" i="10"/>
  <c r="S20" i="10"/>
  <c r="S23" i="10"/>
  <c r="S26" i="10"/>
  <c r="S29" i="10"/>
  <c r="S32" i="10"/>
  <c r="S34" i="10"/>
  <c r="T34" i="10"/>
  <c r="U34" i="10"/>
  <c r="V34" i="10"/>
  <c r="W34" i="10"/>
  <c r="X34" i="10"/>
  <c r="S44" i="10"/>
  <c r="S46" i="10"/>
  <c r="S47" i="10" s="1"/>
  <c r="T46" i="10"/>
  <c r="U46" i="10"/>
  <c r="V46" i="10"/>
  <c r="W46" i="10"/>
  <c r="X46" i="10"/>
  <c r="S49" i="10"/>
  <c r="S50" i="10" s="1"/>
  <c r="T49" i="10"/>
  <c r="U49" i="10"/>
  <c r="V49" i="10"/>
  <c r="W49" i="10"/>
  <c r="X49" i="10"/>
  <c r="S52" i="10"/>
  <c r="S53" i="10" s="1"/>
  <c r="T52" i="10"/>
  <c r="U52" i="10"/>
  <c r="V52" i="10"/>
  <c r="W52" i="10"/>
  <c r="X52" i="10"/>
  <c r="S55" i="10"/>
  <c r="S56" i="10" s="1"/>
  <c r="T55" i="10"/>
  <c r="U55" i="10"/>
  <c r="V55" i="10"/>
  <c r="W55" i="10"/>
  <c r="X55" i="10"/>
  <c r="S58" i="10"/>
  <c r="S59" i="10" s="1"/>
  <c r="T58" i="10"/>
  <c r="U58" i="10"/>
  <c r="V58" i="10"/>
  <c r="W58" i="10"/>
  <c r="X58" i="10"/>
  <c r="S67" i="10"/>
  <c r="S68" i="10" s="1"/>
  <c r="T67" i="10"/>
  <c r="U67" i="10"/>
  <c r="V67" i="10"/>
  <c r="W67" i="10"/>
  <c r="X67" i="10"/>
  <c r="S70" i="10"/>
  <c r="S71" i="10" s="1"/>
  <c r="T70" i="10"/>
  <c r="U70" i="10"/>
  <c r="V70" i="10"/>
  <c r="W70" i="10"/>
  <c r="X70" i="10"/>
  <c r="S79" i="10"/>
  <c r="T79" i="10"/>
  <c r="U79" i="10"/>
  <c r="V79" i="10"/>
  <c r="W79" i="10"/>
  <c r="X79" i="10"/>
  <c r="S82" i="10"/>
  <c r="T82" i="10"/>
  <c r="U82" i="10"/>
  <c r="V82" i="10"/>
  <c r="W82" i="10"/>
  <c r="X82" i="10"/>
  <c r="S85" i="10"/>
  <c r="S86" i="10" s="1"/>
  <c r="T85" i="10"/>
  <c r="U85" i="10"/>
  <c r="V85" i="10"/>
  <c r="W85" i="10"/>
  <c r="X85" i="10"/>
  <c r="S88" i="10"/>
  <c r="S89" i="10" s="1"/>
  <c r="T88" i="10"/>
  <c r="U88" i="10"/>
  <c r="V88" i="10"/>
  <c r="W88" i="10"/>
  <c r="X88" i="10"/>
  <c r="S92" i="10"/>
  <c r="S101" i="10"/>
  <c r="S128" i="10"/>
  <c r="S136" i="10"/>
  <c r="S148" i="10"/>
  <c r="S160" i="10"/>
  <c r="S163" i="10"/>
  <c r="S166" i="10"/>
  <c r="S169" i="10"/>
  <c r="S175" i="10"/>
  <c r="S178" i="10"/>
  <c r="S181" i="10"/>
  <c r="S184" i="10"/>
  <c r="S187" i="10"/>
  <c r="S190" i="10"/>
  <c r="S193" i="10"/>
  <c r="S196" i="10"/>
  <c r="S199" i="10"/>
  <c r="S202" i="10"/>
  <c r="S205" i="10"/>
  <c r="S214" i="10"/>
  <c r="S217" i="10"/>
  <c r="S223" i="10"/>
  <c r="S226" i="10"/>
  <c r="S229" i="10"/>
  <c r="S232" i="10"/>
  <c r="S322" i="10"/>
  <c r="S328" i="10"/>
  <c r="S331" i="10"/>
  <c r="S337" i="10"/>
  <c r="S340" i="10"/>
  <c r="S346" i="10"/>
  <c r="S355" i="10"/>
  <c r="S373" i="10"/>
  <c r="S376" i="10"/>
  <c r="S379" i="10"/>
  <c r="S370" i="10" l="1"/>
  <c r="S369" i="10" s="1"/>
  <c r="S325" i="10"/>
  <c r="S324" i="10" s="1"/>
  <c r="S385" i="10" l="1"/>
  <c r="S388" i="10"/>
  <c r="S391" i="10"/>
  <c r="S394" i="10"/>
  <c r="S412" i="10"/>
  <c r="S415" i="10"/>
  <c r="S421" i="10"/>
  <c r="V14" i="10"/>
  <c r="V15" i="10"/>
  <c r="T15" i="10"/>
  <c r="V18" i="10"/>
  <c r="V20" i="10" s="1"/>
  <c r="V21" i="10"/>
  <c r="V23" i="10" s="1"/>
  <c r="T21" i="10"/>
  <c r="V24" i="10"/>
  <c r="V26" i="10" s="1"/>
  <c r="T24" i="10"/>
  <c r="V27" i="10"/>
  <c r="V29" i="10" s="1"/>
  <c r="V30" i="10"/>
  <c r="V32" i="10" s="1"/>
  <c r="T30" i="10"/>
  <c r="S33" i="10"/>
  <c r="S9" i="10" s="1"/>
  <c r="V44" i="10"/>
  <c r="V45" i="10"/>
  <c r="V48" i="10"/>
  <c r="V50" i="10" s="1"/>
  <c r="T48" i="10"/>
  <c r="V51" i="10"/>
  <c r="V53" i="10" s="1"/>
  <c r="T51" i="10"/>
  <c r="V54" i="10"/>
  <c r="V56" i="10" s="1"/>
  <c r="T54" i="10"/>
  <c r="V57" i="10"/>
  <c r="V59" i="10" s="1"/>
  <c r="T57" i="10"/>
  <c r="V62" i="10"/>
  <c r="S63" i="10"/>
  <c r="T63" i="10" s="1"/>
  <c r="V66" i="10"/>
  <c r="V68" i="10" s="1"/>
  <c r="T66" i="10"/>
  <c r="V69" i="10"/>
  <c r="V71" i="10" s="1"/>
  <c r="T69" i="10"/>
  <c r="S72" i="10"/>
  <c r="V72" i="10" s="1"/>
  <c r="S75" i="10"/>
  <c r="V75" i="10" s="1"/>
  <c r="S78" i="10"/>
  <c r="V78" i="10" s="1"/>
  <c r="S81" i="10"/>
  <c r="S83" i="10" s="1"/>
  <c r="V86" i="10"/>
  <c r="V89" i="10"/>
  <c r="V90" i="10"/>
  <c r="V92" i="10" s="1"/>
  <c r="T90" i="10"/>
  <c r="S93" i="10"/>
  <c r="S95" i="10" s="1"/>
  <c r="S98" i="10"/>
  <c r="V99" i="10"/>
  <c r="V101" i="10" s="1"/>
  <c r="T99" i="10"/>
  <c r="S123" i="10"/>
  <c r="V123" i="10" s="1"/>
  <c r="V125" i="10" s="1"/>
  <c r="V126" i="10"/>
  <c r="V128" i="10" s="1"/>
  <c r="T126" i="10"/>
  <c r="V134" i="10"/>
  <c r="S137" i="10"/>
  <c r="V137" i="10" s="1"/>
  <c r="V139" i="10" s="1"/>
  <c r="S140" i="10"/>
  <c r="S142" i="10" s="1"/>
  <c r="S143" i="10"/>
  <c r="S145" i="10" s="1"/>
  <c r="V146" i="10"/>
  <c r="V148" i="10" s="1"/>
  <c r="T146" i="10"/>
  <c r="S149" i="10"/>
  <c r="S151" i="10" s="1"/>
  <c r="S152" i="10"/>
  <c r="S154" i="10" s="1"/>
  <c r="S155" i="10"/>
  <c r="S157" i="10" s="1"/>
  <c r="V158" i="10"/>
  <c r="V160" i="10" s="1"/>
  <c r="T158" i="10"/>
  <c r="V161" i="10"/>
  <c r="V163" i="10" s="1"/>
  <c r="T161" i="10"/>
  <c r="V164" i="10"/>
  <c r="V166" i="10" s="1"/>
  <c r="V167" i="10"/>
  <c r="V169" i="10" s="1"/>
  <c r="T167" i="10"/>
  <c r="S170" i="10"/>
  <c r="S172" i="10" s="1"/>
  <c r="V173" i="10"/>
  <c r="V175" i="10" s="1"/>
  <c r="V178" i="10"/>
  <c r="V181" i="10"/>
  <c r="V182" i="10"/>
  <c r="V184" i="10" s="1"/>
  <c r="T182" i="10"/>
  <c r="V185" i="10"/>
  <c r="V187" i="10" s="1"/>
  <c r="V190" i="10"/>
  <c r="V193" i="10"/>
  <c r="V194" i="10"/>
  <c r="V196" i="10" s="1"/>
  <c r="T194" i="10"/>
  <c r="V197" i="10"/>
  <c r="V199" i="10" s="1"/>
  <c r="T197" i="10"/>
  <c r="V200" i="10"/>
  <c r="V202" i="10" s="1"/>
  <c r="T200" i="10"/>
  <c r="V203" i="10"/>
  <c r="V205" i="10" s="1"/>
  <c r="T203" i="10"/>
  <c r="T205" i="10" s="1"/>
  <c r="S206" i="10"/>
  <c r="S208" i="10" s="1"/>
  <c r="S209" i="10"/>
  <c r="S211" i="10" s="1"/>
  <c r="V212" i="10"/>
  <c r="V214" i="10" s="1"/>
  <c r="T212" i="10"/>
  <c r="V215" i="10"/>
  <c r="V217" i="10" s="1"/>
  <c r="T215" i="10"/>
  <c r="S218" i="10"/>
  <c r="S220" i="10" s="1"/>
  <c r="V221" i="10"/>
  <c r="V223" i="10" s="1"/>
  <c r="T221" i="10"/>
  <c r="V224" i="10"/>
  <c r="V226" i="10" s="1"/>
  <c r="T224" i="10"/>
  <c r="V227" i="10"/>
  <c r="V229" i="10" s="1"/>
  <c r="T227" i="10"/>
  <c r="V230" i="10"/>
  <c r="V232" i="10" s="1"/>
  <c r="T230" i="10"/>
  <c r="S317" i="10"/>
  <c r="V317" i="10" s="1"/>
  <c r="V320" i="10"/>
  <c r="V322" i="10" s="1"/>
  <c r="T320" i="10"/>
  <c r="V326" i="10"/>
  <c r="T326" i="10"/>
  <c r="V329" i="10"/>
  <c r="V331" i="10" s="1"/>
  <c r="T329" i="10"/>
  <c r="V332" i="10"/>
  <c r="T332" i="10"/>
  <c r="U332" i="10" s="1"/>
  <c r="V335" i="10"/>
  <c r="V337" i="10" s="1"/>
  <c r="T335" i="10"/>
  <c r="V338" i="10"/>
  <c r="V340" i="10" s="1"/>
  <c r="T338" i="10"/>
  <c r="S341" i="10"/>
  <c r="S343" i="10" s="1"/>
  <c r="V344" i="10"/>
  <c r="V346" i="10" s="1"/>
  <c r="T344" i="10"/>
  <c r="S347" i="10"/>
  <c r="S349" i="10" s="1"/>
  <c r="V353" i="10"/>
  <c r="T353" i="10"/>
  <c r="S358" i="10"/>
  <c r="S352" i="10" s="1"/>
  <c r="S351" i="10" s="1"/>
  <c r="S362" i="10"/>
  <c r="V362" i="10" s="1"/>
  <c r="S365" i="10"/>
  <c r="V371" i="10"/>
  <c r="V374" i="10"/>
  <c r="V376" i="10" s="1"/>
  <c r="T374" i="10"/>
  <c r="V377" i="10"/>
  <c r="V379" i="10" s="1"/>
  <c r="V383" i="10"/>
  <c r="V385" i="10" s="1"/>
  <c r="V386" i="10"/>
  <c r="V388" i="10" s="1"/>
  <c r="T386" i="10"/>
  <c r="U386" i="10" s="1"/>
  <c r="V389" i="10"/>
  <c r="V391" i="10" s="1"/>
  <c r="T389" i="10"/>
  <c r="U389" i="10" s="1"/>
  <c r="U391" i="10" s="1"/>
  <c r="V392" i="10"/>
  <c r="V394" i="10" s="1"/>
  <c r="T392" i="10"/>
  <c r="U392" i="10" s="1"/>
  <c r="S395" i="10"/>
  <c r="S397" i="10" s="1"/>
  <c r="S401" i="10"/>
  <c r="S403" i="10" s="1"/>
  <c r="S404" i="10"/>
  <c r="S406" i="10" s="1"/>
  <c r="S407" i="10"/>
  <c r="S409" i="10" s="1"/>
  <c r="V410" i="10"/>
  <c r="V412" i="10" s="1"/>
  <c r="T410" i="10"/>
  <c r="U410" i="10" s="1"/>
  <c r="V413" i="10"/>
  <c r="V415" i="10" s="1"/>
  <c r="S416" i="10"/>
  <c r="S418" i="10" s="1"/>
  <c r="V419" i="10"/>
  <c r="V421" i="10" s="1"/>
  <c r="T419" i="10"/>
  <c r="U419" i="10" s="1"/>
  <c r="U421" i="10" s="1"/>
  <c r="S425" i="10"/>
  <c r="T425" i="10" s="1"/>
  <c r="U425" i="10" s="1"/>
  <c r="U427" i="10" s="1"/>
  <c r="S428" i="10"/>
  <c r="S430" i="10" s="1"/>
  <c r="S434" i="10"/>
  <c r="S436" i="10" s="1"/>
  <c r="S437" i="10"/>
  <c r="V63" i="10" l="1"/>
  <c r="V65" i="10" s="1"/>
  <c r="T428" i="10"/>
  <c r="T430" i="10" s="1"/>
  <c r="T401" i="10"/>
  <c r="U401" i="10" s="1"/>
  <c r="V382" i="10"/>
  <c r="T155" i="10"/>
  <c r="T157" i="10" s="1"/>
  <c r="T93" i="10"/>
  <c r="U93" i="10" s="1"/>
  <c r="V428" i="10"/>
  <c r="V430" i="10" s="1"/>
  <c r="V93" i="10"/>
  <c r="V95" i="10" s="1"/>
  <c r="V407" i="10"/>
  <c r="V409" i="10" s="1"/>
  <c r="V155" i="10"/>
  <c r="V157" i="10" s="1"/>
  <c r="T137" i="10"/>
  <c r="T139" i="10" s="1"/>
  <c r="T72" i="10"/>
  <c r="U72" i="10" s="1"/>
  <c r="W72" i="10" s="1"/>
  <c r="X72" i="10" s="1"/>
  <c r="T206" i="10"/>
  <c r="U206" i="10" s="1"/>
  <c r="V149" i="10"/>
  <c r="V151" i="10" s="1"/>
  <c r="T143" i="10"/>
  <c r="U143" i="10" s="1"/>
  <c r="T78" i="10"/>
  <c r="U78" i="10" s="1"/>
  <c r="W78" i="10" s="1"/>
  <c r="X78" i="10" s="1"/>
  <c r="V33" i="10"/>
  <c r="V9" i="10" s="1"/>
  <c r="S382" i="10"/>
  <c r="S381" i="10" s="1"/>
  <c r="T416" i="10"/>
  <c r="U416" i="10" s="1"/>
  <c r="U418" i="10" s="1"/>
  <c r="V404" i="10"/>
  <c r="V406" i="10" s="1"/>
  <c r="T407" i="10"/>
  <c r="U407" i="10" s="1"/>
  <c r="W407" i="10" s="1"/>
  <c r="X407" i="10" s="1"/>
  <c r="X409" i="10" s="1"/>
  <c r="V152" i="10"/>
  <c r="V154" i="10" s="1"/>
  <c r="V81" i="10"/>
  <c r="V83" i="10" s="1"/>
  <c r="T218" i="10"/>
  <c r="U218" i="10" s="1"/>
  <c r="V206" i="10"/>
  <c r="V208" i="10" s="1"/>
  <c r="V98" i="10"/>
  <c r="T427" i="10"/>
  <c r="S400" i="10"/>
  <c r="T208" i="10"/>
  <c r="T434" i="10"/>
  <c r="S431" i="10"/>
  <c r="S439" i="10"/>
  <c r="S433" i="10" s="1"/>
  <c r="V395" i="10"/>
  <c r="V397" i="10" s="1"/>
  <c r="T365" i="10"/>
  <c r="T367" i="10" s="1"/>
  <c r="S367" i="10"/>
  <c r="V437" i="10"/>
  <c r="V439" i="10" s="1"/>
  <c r="V425" i="10"/>
  <c r="V427" i="10" s="1"/>
  <c r="V416" i="10"/>
  <c r="V418" i="10" s="1"/>
  <c r="T404" i="10"/>
  <c r="V401" i="10"/>
  <c r="W392" i="10"/>
  <c r="X392" i="10" s="1"/>
  <c r="X394" i="10" s="1"/>
  <c r="W386" i="10"/>
  <c r="X386" i="10" s="1"/>
  <c r="X388" i="10" s="1"/>
  <c r="T362" i="10"/>
  <c r="S359" i="10"/>
  <c r="S364" i="10"/>
  <c r="V355" i="10"/>
  <c r="W332" i="10"/>
  <c r="X332" i="10" s="1"/>
  <c r="T323" i="10"/>
  <c r="S319" i="10"/>
  <c r="S316" i="10" s="1"/>
  <c r="S314" i="10"/>
  <c r="V218" i="10"/>
  <c r="V220" i="10" s="1"/>
  <c r="V170" i="10"/>
  <c r="V172" i="10" s="1"/>
  <c r="T152" i="10"/>
  <c r="V143" i="10"/>
  <c r="V145" i="10" s="1"/>
  <c r="S131" i="10"/>
  <c r="S139" i="10"/>
  <c r="T81" i="10"/>
  <c r="S65" i="10"/>
  <c r="S39" i="10"/>
  <c r="V47" i="10"/>
  <c r="V364" i="10"/>
  <c r="V328" i="10"/>
  <c r="V325" i="10" s="1"/>
  <c r="V323" i="10"/>
  <c r="V319" i="10"/>
  <c r="V316" i="10" s="1"/>
  <c r="V314" i="10"/>
  <c r="U194" i="10"/>
  <c r="T196" i="10"/>
  <c r="U155" i="10"/>
  <c r="U63" i="10"/>
  <c r="T65" i="10"/>
  <c r="V17" i="10"/>
  <c r="T437" i="10"/>
  <c r="T439" i="10" s="1"/>
  <c r="W410" i="10"/>
  <c r="X410" i="10" s="1"/>
  <c r="X412" i="10" s="1"/>
  <c r="S398" i="10"/>
  <c r="T395" i="10"/>
  <c r="V380" i="10"/>
  <c r="V373" i="10"/>
  <c r="V370" i="10" s="1"/>
  <c r="V368" i="10"/>
  <c r="V347" i="10"/>
  <c r="V349" i="10" s="1"/>
  <c r="T341" i="10"/>
  <c r="T209" i="10"/>
  <c r="T140" i="10"/>
  <c r="T123" i="10"/>
  <c r="S125" i="10"/>
  <c r="T75" i="10"/>
  <c r="U75" i="10" s="1"/>
  <c r="W75" i="10" s="1"/>
  <c r="X75" i="10" s="1"/>
  <c r="S427" i="10"/>
  <c r="S424" i="10" s="1"/>
  <c r="V341" i="10"/>
  <c r="V343" i="10" s="1"/>
  <c r="V209" i="10"/>
  <c r="V211" i="10" s="1"/>
  <c r="V140" i="10"/>
  <c r="V142" i="10" s="1"/>
  <c r="V136" i="10"/>
  <c r="U12" i="10"/>
  <c r="T14" i="10"/>
  <c r="U15" i="10"/>
  <c r="T17" i="10"/>
  <c r="U21" i="10"/>
  <c r="T23" i="10"/>
  <c r="U24" i="10"/>
  <c r="T26" i="10"/>
  <c r="U30" i="10"/>
  <c r="T32" i="10"/>
  <c r="U42" i="10"/>
  <c r="T44" i="10"/>
  <c r="U48" i="10"/>
  <c r="T50" i="10"/>
  <c r="U51" i="10"/>
  <c r="T53" i="10"/>
  <c r="U54" i="10"/>
  <c r="T56" i="10"/>
  <c r="U57" i="10"/>
  <c r="T59" i="10"/>
  <c r="U60" i="10"/>
  <c r="T62" i="10"/>
  <c r="U66" i="10"/>
  <c r="T68" i="10"/>
  <c r="U69" i="10"/>
  <c r="T71" i="10"/>
  <c r="U84" i="10"/>
  <c r="T86" i="10"/>
  <c r="U87" i="10"/>
  <c r="T89" i="10"/>
  <c r="U90" i="10"/>
  <c r="T92" i="10"/>
  <c r="U99" i="10"/>
  <c r="T101" i="10"/>
  <c r="U126" i="10"/>
  <c r="T128" i="10"/>
  <c r="U146" i="10"/>
  <c r="T148" i="10"/>
  <c r="U158" i="10"/>
  <c r="T160" i="10"/>
  <c r="U161" i="10"/>
  <c r="T163" i="10"/>
  <c r="U167" i="10"/>
  <c r="T169" i="10"/>
  <c r="U176" i="10"/>
  <c r="T178" i="10"/>
  <c r="U179" i="10"/>
  <c r="T181" i="10"/>
  <c r="U182" i="10"/>
  <c r="T184" i="10"/>
  <c r="U185" i="10"/>
  <c r="T187" i="10"/>
  <c r="U188" i="10"/>
  <c r="T190" i="10"/>
  <c r="U197" i="10"/>
  <c r="T199" i="10"/>
  <c r="U200" i="10"/>
  <c r="T202" i="10"/>
  <c r="U203" i="10"/>
  <c r="U212" i="10"/>
  <c r="T214" i="10"/>
  <c r="U215" i="10"/>
  <c r="T217" i="10"/>
  <c r="U221" i="10"/>
  <c r="T223" i="10"/>
  <c r="U224" i="10"/>
  <c r="T226" i="10"/>
  <c r="U227" i="10"/>
  <c r="T229" i="10"/>
  <c r="U230" i="10"/>
  <c r="T232" i="10"/>
  <c r="U320" i="10"/>
  <c r="T322" i="10"/>
  <c r="U326" i="10"/>
  <c r="T328" i="10"/>
  <c r="U329" i="10"/>
  <c r="T331" i="10"/>
  <c r="U335" i="10"/>
  <c r="T337" i="10"/>
  <c r="U338" i="10"/>
  <c r="T340" i="10"/>
  <c r="U344" i="10"/>
  <c r="T346" i="10"/>
  <c r="U353" i="10"/>
  <c r="T355" i="10"/>
  <c r="V356" i="10"/>
  <c r="V358" i="10" s="1"/>
  <c r="U374" i="10"/>
  <c r="T376" i="10"/>
  <c r="U388" i="10"/>
  <c r="T388" i="10"/>
  <c r="W389" i="10"/>
  <c r="T391" i="10"/>
  <c r="U394" i="10"/>
  <c r="T394" i="10"/>
  <c r="U412" i="10"/>
  <c r="T412" i="10"/>
  <c r="W419" i="10"/>
  <c r="T421" i="10"/>
  <c r="T33" i="10"/>
  <c r="U33" i="10" s="1"/>
  <c r="T45" i="10"/>
  <c r="T134" i="10"/>
  <c r="T149" i="10"/>
  <c r="T151" i="10" s="1"/>
  <c r="T164" i="10"/>
  <c r="T166" i="10" s="1"/>
  <c r="T170" i="10"/>
  <c r="T172" i="10" s="1"/>
  <c r="T173" i="10"/>
  <c r="T175" i="10" s="1"/>
  <c r="T317" i="10"/>
  <c r="U317" i="10" s="1"/>
  <c r="T347" i="10"/>
  <c r="T349" i="10" s="1"/>
  <c r="T356" i="10"/>
  <c r="T350" i="10" s="1"/>
  <c r="V365" i="10"/>
  <c r="V367" i="10" s="1"/>
  <c r="T371" i="10"/>
  <c r="T368" i="10" s="1"/>
  <c r="T377" i="10"/>
  <c r="T383" i="10"/>
  <c r="T380" i="10" s="1"/>
  <c r="T413" i="10"/>
  <c r="U434" i="10"/>
  <c r="V434" i="10"/>
  <c r="S422" i="10"/>
  <c r="T95" i="10" l="1"/>
  <c r="W394" i="10"/>
  <c r="U365" i="10"/>
  <c r="T403" i="10"/>
  <c r="V424" i="10"/>
  <c r="T220" i="10"/>
  <c r="U137" i="10"/>
  <c r="U139" i="10" s="1"/>
  <c r="S315" i="10"/>
  <c r="S8" i="10"/>
  <c r="W412" i="10"/>
  <c r="V324" i="10"/>
  <c r="T424" i="10"/>
  <c r="W33" i="10"/>
  <c r="X33" i="10" s="1"/>
  <c r="X35" i="10" s="1"/>
  <c r="V381" i="10"/>
  <c r="U428" i="10"/>
  <c r="U430" i="10" s="1"/>
  <c r="U424" i="10" s="1"/>
  <c r="U170" i="10"/>
  <c r="W170" i="10" s="1"/>
  <c r="T409" i="10"/>
  <c r="W388" i="10"/>
  <c r="T325" i="10"/>
  <c r="T324" i="10" s="1"/>
  <c r="T418" i="10"/>
  <c r="V369" i="10"/>
  <c r="T145" i="10"/>
  <c r="U347" i="10"/>
  <c r="U349" i="10" s="1"/>
  <c r="U173" i="10"/>
  <c r="W173" i="10" s="1"/>
  <c r="U409" i="10"/>
  <c r="V39" i="10"/>
  <c r="S361" i="10"/>
  <c r="S360" i="10" s="1"/>
  <c r="U323" i="10"/>
  <c r="W409" i="10"/>
  <c r="W416" i="10"/>
  <c r="X416" i="10" s="1"/>
  <c r="X418" i="10" s="1"/>
  <c r="U436" i="10"/>
  <c r="T131" i="10"/>
  <c r="V422" i="10"/>
  <c r="V423" i="10" s="1"/>
  <c r="T422" i="10"/>
  <c r="U422" i="10" s="1"/>
  <c r="T98" i="10"/>
  <c r="U355" i="10"/>
  <c r="W425" i="10"/>
  <c r="U123" i="10"/>
  <c r="T125" i="10"/>
  <c r="U395" i="10"/>
  <c r="T397" i="10"/>
  <c r="V315" i="10"/>
  <c r="V359" i="10"/>
  <c r="U81" i="10"/>
  <c r="T83" i="10"/>
  <c r="U152" i="10"/>
  <c r="T154" i="10"/>
  <c r="V352" i="10"/>
  <c r="W401" i="10"/>
  <c r="U403" i="10"/>
  <c r="T431" i="10"/>
  <c r="T436" i="10"/>
  <c r="T433" i="10" s="1"/>
  <c r="U437" i="10"/>
  <c r="W365" i="10"/>
  <c r="U367" i="10"/>
  <c r="T47" i="10"/>
  <c r="T39" i="10"/>
  <c r="W218" i="10"/>
  <c r="U220" i="10"/>
  <c r="U140" i="10"/>
  <c r="T142" i="10"/>
  <c r="W93" i="10"/>
  <c r="U95" i="10"/>
  <c r="W155" i="10"/>
  <c r="U157" i="10"/>
  <c r="V361" i="10"/>
  <c r="S399" i="10"/>
  <c r="V431" i="10"/>
  <c r="V436" i="10"/>
  <c r="V433" i="10" s="1"/>
  <c r="T314" i="10"/>
  <c r="T319" i="10"/>
  <c r="T316" i="10" s="1"/>
  <c r="U149" i="10"/>
  <c r="V131" i="10"/>
  <c r="W143" i="10"/>
  <c r="U145" i="10"/>
  <c r="U209" i="10"/>
  <c r="T211" i="10"/>
  <c r="V398" i="10"/>
  <c r="V403" i="10"/>
  <c r="V400" i="10" s="1"/>
  <c r="W206" i="10"/>
  <c r="U208" i="10"/>
  <c r="U319" i="10"/>
  <c r="U314" i="10"/>
  <c r="S423" i="10"/>
  <c r="U341" i="10"/>
  <c r="T343" i="10"/>
  <c r="W63" i="10"/>
  <c r="U65" i="10"/>
  <c r="W194" i="10"/>
  <c r="U196" i="10"/>
  <c r="T9" i="10"/>
  <c r="V350" i="10"/>
  <c r="U362" i="10"/>
  <c r="T364" i="10"/>
  <c r="T361" i="10" s="1"/>
  <c r="T359" i="10"/>
  <c r="U404" i="10"/>
  <c r="T406" i="10"/>
  <c r="T398" i="10"/>
  <c r="S432" i="10"/>
  <c r="W12" i="10"/>
  <c r="U14" i="10"/>
  <c r="W15" i="10"/>
  <c r="U17" i="10"/>
  <c r="U18" i="10"/>
  <c r="T20" i="10"/>
  <c r="W21" i="10"/>
  <c r="U23" i="10"/>
  <c r="W24" i="10"/>
  <c r="U26" i="10"/>
  <c r="U27" i="10"/>
  <c r="T29" i="10"/>
  <c r="W30" i="10"/>
  <c r="U32" i="10"/>
  <c r="W42" i="10"/>
  <c r="U44" i="10"/>
  <c r="W48" i="10"/>
  <c r="U50" i="10"/>
  <c r="W51" i="10"/>
  <c r="U53" i="10"/>
  <c r="W54" i="10"/>
  <c r="U56" i="10"/>
  <c r="W57" i="10"/>
  <c r="U59" i="10"/>
  <c r="W60" i="10"/>
  <c r="U62" i="10"/>
  <c r="W66" i="10"/>
  <c r="U68" i="10"/>
  <c r="W69" i="10"/>
  <c r="U71" i="10"/>
  <c r="W84" i="10"/>
  <c r="U86" i="10"/>
  <c r="W87" i="10"/>
  <c r="U89" i="10"/>
  <c r="W90" i="10"/>
  <c r="U92" i="10"/>
  <c r="W99" i="10"/>
  <c r="U101" i="10"/>
  <c r="W126" i="10"/>
  <c r="U128" i="10"/>
  <c r="U134" i="10"/>
  <c r="T136" i="10"/>
  <c r="W146" i="10"/>
  <c r="U148" i="10"/>
  <c r="W158" i="10"/>
  <c r="U160" i="10"/>
  <c r="W161" i="10"/>
  <c r="U163" i="10"/>
  <c r="U164" i="10"/>
  <c r="W167" i="10"/>
  <c r="U169" i="10"/>
  <c r="W176" i="10"/>
  <c r="U178" i="10"/>
  <c r="W179" i="10"/>
  <c r="U181" i="10"/>
  <c r="W182" i="10"/>
  <c r="U184" i="10"/>
  <c r="W185" i="10"/>
  <c r="U187" i="10"/>
  <c r="W188" i="10"/>
  <c r="U190" i="10"/>
  <c r="U191" i="10"/>
  <c r="T193" i="10"/>
  <c r="W197" i="10"/>
  <c r="U199" i="10"/>
  <c r="W200" i="10"/>
  <c r="U202" i="10"/>
  <c r="W203" i="10"/>
  <c r="U205" i="10"/>
  <c r="W212" i="10"/>
  <c r="U214" i="10"/>
  <c r="W215" i="10"/>
  <c r="U217" i="10"/>
  <c r="W221" i="10"/>
  <c r="U223" i="10"/>
  <c r="W224" i="10"/>
  <c r="U226" i="10"/>
  <c r="W227" i="10"/>
  <c r="U229" i="10"/>
  <c r="W230" i="10"/>
  <c r="U232" i="10"/>
  <c r="W320" i="10"/>
  <c r="U322" i="10"/>
  <c r="W326" i="10"/>
  <c r="U328" i="10"/>
  <c r="W329" i="10"/>
  <c r="U331" i="10"/>
  <c r="W335" i="10"/>
  <c r="U337" i="10"/>
  <c r="W338" i="10"/>
  <c r="U340" i="10"/>
  <c r="W344" i="10"/>
  <c r="U346" i="10"/>
  <c r="W353" i="10"/>
  <c r="X353" i="10" s="1"/>
  <c r="U356" i="10"/>
  <c r="U350" i="10" s="1"/>
  <c r="T358" i="10"/>
  <c r="T352" i="10" s="1"/>
  <c r="T351" i="10" s="1"/>
  <c r="U371" i="10"/>
  <c r="U368" i="10" s="1"/>
  <c r="T373" i="10"/>
  <c r="T370" i="10" s="1"/>
  <c r="T369" i="10" s="1"/>
  <c r="W374" i="10"/>
  <c r="U376" i="10"/>
  <c r="U377" i="10"/>
  <c r="T379" i="10"/>
  <c r="U383" i="10"/>
  <c r="U380" i="10" s="1"/>
  <c r="T385" i="10"/>
  <c r="T382" i="10" s="1"/>
  <c r="T381" i="10" s="1"/>
  <c r="X389" i="10"/>
  <c r="X391" i="10" s="1"/>
  <c r="W391" i="10"/>
  <c r="U413" i="10"/>
  <c r="T415" i="10"/>
  <c r="X419" i="10"/>
  <c r="X421" i="10" s="1"/>
  <c r="W421" i="10"/>
  <c r="U45" i="10"/>
  <c r="U47" i="10" s="1"/>
  <c r="W317" i="10"/>
  <c r="W434" i="10"/>
  <c r="T35" i="10"/>
  <c r="S35" i="10"/>
  <c r="S11" i="10" s="1"/>
  <c r="U35" i="10"/>
  <c r="V35" i="10"/>
  <c r="V11" i="10" s="1"/>
  <c r="S73" i="10"/>
  <c r="S74" i="10" s="1"/>
  <c r="T73" i="10"/>
  <c r="T74" i="10" s="1"/>
  <c r="U73" i="10"/>
  <c r="U74" i="10" s="1"/>
  <c r="V73" i="10"/>
  <c r="V74" i="10" s="1"/>
  <c r="W73" i="10"/>
  <c r="W74" i="10" s="1"/>
  <c r="X73" i="10"/>
  <c r="X74" i="10" s="1"/>
  <c r="S76" i="10"/>
  <c r="S77" i="10" s="1"/>
  <c r="T76" i="10"/>
  <c r="T77" i="10" s="1"/>
  <c r="U76" i="10"/>
  <c r="U77" i="10" s="1"/>
  <c r="V76" i="10"/>
  <c r="V77" i="10" s="1"/>
  <c r="W76" i="10"/>
  <c r="W77" i="10" s="1"/>
  <c r="X76" i="10"/>
  <c r="X77" i="10" s="1"/>
  <c r="T80" i="10"/>
  <c r="X80" i="10"/>
  <c r="S80" i="10"/>
  <c r="U80" i="10"/>
  <c r="V80" i="10"/>
  <c r="W80" i="10"/>
  <c r="S235" i="10"/>
  <c r="T235" i="10"/>
  <c r="U235" i="10"/>
  <c r="V235" i="10"/>
  <c r="W235" i="10"/>
  <c r="X235" i="10"/>
  <c r="S238" i="10"/>
  <c r="T238" i="10"/>
  <c r="U238" i="10"/>
  <c r="V238" i="10"/>
  <c r="W238" i="10"/>
  <c r="X238" i="10"/>
  <c r="S241" i="10"/>
  <c r="T241" i="10"/>
  <c r="U241" i="10"/>
  <c r="V241" i="10"/>
  <c r="W241" i="10"/>
  <c r="X241" i="10"/>
  <c r="S244" i="10"/>
  <c r="T244" i="10"/>
  <c r="U244" i="10"/>
  <c r="V244" i="10"/>
  <c r="W244" i="10"/>
  <c r="X244" i="10"/>
  <c r="S247" i="10"/>
  <c r="T247" i="10"/>
  <c r="U247" i="10"/>
  <c r="V247" i="10"/>
  <c r="W247" i="10"/>
  <c r="X247" i="10"/>
  <c r="S250" i="10"/>
  <c r="T250" i="10"/>
  <c r="U250" i="10"/>
  <c r="V250" i="10"/>
  <c r="W250" i="10"/>
  <c r="X250" i="10"/>
  <c r="S253" i="10"/>
  <c r="T253" i="10"/>
  <c r="U253" i="10"/>
  <c r="V253" i="10"/>
  <c r="W253" i="10"/>
  <c r="X253" i="10"/>
  <c r="S256" i="10"/>
  <c r="T256" i="10"/>
  <c r="U256" i="10"/>
  <c r="V256" i="10"/>
  <c r="W256" i="10"/>
  <c r="X256" i="10"/>
  <c r="S259" i="10"/>
  <c r="T259" i="10"/>
  <c r="U259" i="10"/>
  <c r="V259" i="10"/>
  <c r="W259" i="10"/>
  <c r="X259" i="10"/>
  <c r="S262" i="10"/>
  <c r="T262" i="10"/>
  <c r="U262" i="10"/>
  <c r="V262" i="10"/>
  <c r="W262" i="10"/>
  <c r="X262" i="10"/>
  <c r="S265" i="10"/>
  <c r="T265" i="10"/>
  <c r="U265" i="10"/>
  <c r="V265" i="10"/>
  <c r="W265" i="10"/>
  <c r="X265" i="10"/>
  <c r="S268" i="10"/>
  <c r="T268" i="10"/>
  <c r="U268" i="10"/>
  <c r="V268" i="10"/>
  <c r="W268" i="10"/>
  <c r="X268" i="10"/>
  <c r="S271" i="10"/>
  <c r="T271" i="10"/>
  <c r="U271" i="10"/>
  <c r="V271" i="10"/>
  <c r="W271" i="10"/>
  <c r="X271" i="10"/>
  <c r="S274" i="10"/>
  <c r="T274" i="10"/>
  <c r="U274" i="10"/>
  <c r="V274" i="10"/>
  <c r="W274" i="10"/>
  <c r="X274" i="10"/>
  <c r="S277" i="10"/>
  <c r="T277" i="10"/>
  <c r="U277" i="10"/>
  <c r="V277" i="10"/>
  <c r="W277" i="10"/>
  <c r="X277" i="10"/>
  <c r="S280" i="10"/>
  <c r="T280" i="10"/>
  <c r="U280" i="10"/>
  <c r="V280" i="10"/>
  <c r="W280" i="10"/>
  <c r="X280" i="10"/>
  <c r="S283" i="10"/>
  <c r="T283" i="10"/>
  <c r="U283" i="10"/>
  <c r="V283" i="10"/>
  <c r="W283" i="10"/>
  <c r="X283" i="10"/>
  <c r="S286" i="10"/>
  <c r="T286" i="10"/>
  <c r="U286" i="10"/>
  <c r="V286" i="10"/>
  <c r="W286" i="10"/>
  <c r="X286" i="10"/>
  <c r="S289" i="10"/>
  <c r="T289" i="10"/>
  <c r="U289" i="10"/>
  <c r="V289" i="10"/>
  <c r="W289" i="10"/>
  <c r="X289" i="10"/>
  <c r="S292" i="10"/>
  <c r="T292" i="10"/>
  <c r="U292" i="10"/>
  <c r="V292" i="10"/>
  <c r="W292" i="10"/>
  <c r="X292" i="10"/>
  <c r="S295" i="10"/>
  <c r="T295" i="10"/>
  <c r="U295" i="10"/>
  <c r="V295" i="10"/>
  <c r="W295" i="10"/>
  <c r="X295" i="10"/>
  <c r="S298" i="10"/>
  <c r="T298" i="10"/>
  <c r="U298" i="10"/>
  <c r="V298" i="10"/>
  <c r="W298" i="10"/>
  <c r="X298" i="10"/>
  <c r="S301" i="10"/>
  <c r="T301" i="10"/>
  <c r="U301" i="10"/>
  <c r="V301" i="10"/>
  <c r="W301" i="10"/>
  <c r="X301" i="10"/>
  <c r="S304" i="10"/>
  <c r="T304" i="10"/>
  <c r="U304" i="10"/>
  <c r="V304" i="10"/>
  <c r="W304" i="10"/>
  <c r="X304" i="10"/>
  <c r="S307" i="10"/>
  <c r="T307" i="10"/>
  <c r="U307" i="10"/>
  <c r="V307" i="10"/>
  <c r="W307" i="10"/>
  <c r="X307" i="10"/>
  <c r="S310" i="10"/>
  <c r="T310" i="10"/>
  <c r="U310" i="10"/>
  <c r="V310" i="10"/>
  <c r="W310" i="10"/>
  <c r="X310" i="10"/>
  <c r="S313" i="10"/>
  <c r="T313" i="10"/>
  <c r="U313" i="10"/>
  <c r="V313" i="10"/>
  <c r="W313" i="10"/>
  <c r="X313" i="10"/>
  <c r="E439" i="10"/>
  <c r="E436" i="10"/>
  <c r="E430" i="10"/>
  <c r="E427" i="10"/>
  <c r="E422" i="10"/>
  <c r="E421" i="10"/>
  <c r="E418" i="10"/>
  <c r="E415" i="10"/>
  <c r="I412" i="10"/>
  <c r="E412" i="10"/>
  <c r="I409" i="10"/>
  <c r="E409" i="10"/>
  <c r="E406" i="10"/>
  <c r="I403" i="10"/>
  <c r="E403" i="10"/>
  <c r="I398" i="10"/>
  <c r="E398" i="10"/>
  <c r="E397" i="10"/>
  <c r="E394" i="10"/>
  <c r="E391" i="10"/>
  <c r="E388" i="10"/>
  <c r="E385" i="10"/>
  <c r="I381" i="10"/>
  <c r="E380" i="10"/>
  <c r="E379" i="10"/>
  <c r="E376" i="10"/>
  <c r="E373" i="10"/>
  <c r="I369" i="10"/>
  <c r="E368" i="10"/>
  <c r="E367" i="10"/>
  <c r="E364" i="10"/>
  <c r="I359" i="10"/>
  <c r="I360" i="10" s="1"/>
  <c r="E359" i="10"/>
  <c r="E355" i="10"/>
  <c r="I350" i="10"/>
  <c r="I351" i="10" s="1"/>
  <c r="E350" i="10"/>
  <c r="E349" i="10"/>
  <c r="E346" i="10"/>
  <c r="E343" i="10"/>
  <c r="E340" i="10"/>
  <c r="E337" i="10"/>
  <c r="E332" i="10"/>
  <c r="E334" i="10" s="1"/>
  <c r="E331" i="10"/>
  <c r="E328" i="10"/>
  <c r="I324" i="10"/>
  <c r="E323" i="10"/>
  <c r="E322" i="10"/>
  <c r="E319" i="10"/>
  <c r="E314" i="10"/>
  <c r="E229" i="10"/>
  <c r="E226" i="10"/>
  <c r="E223" i="10"/>
  <c r="E220" i="10"/>
  <c r="E217" i="10"/>
  <c r="E214" i="10"/>
  <c r="E211" i="10"/>
  <c r="E208" i="10"/>
  <c r="E205" i="10"/>
  <c r="E202" i="10"/>
  <c r="E199" i="10"/>
  <c r="E196" i="10"/>
  <c r="E190" i="10"/>
  <c r="E187" i="10"/>
  <c r="E184" i="10"/>
  <c r="E181" i="10"/>
  <c r="E178" i="10"/>
  <c r="E175" i="10"/>
  <c r="E172" i="10"/>
  <c r="E169" i="10"/>
  <c r="E166" i="10"/>
  <c r="E163" i="10"/>
  <c r="E160" i="10"/>
  <c r="E157" i="10"/>
  <c r="E154" i="10"/>
  <c r="E151" i="10"/>
  <c r="E145" i="10"/>
  <c r="E142" i="10"/>
  <c r="E139" i="10"/>
  <c r="E136" i="10"/>
  <c r="I131" i="10"/>
  <c r="E131" i="10"/>
  <c r="E128" i="10"/>
  <c r="E101" i="10"/>
  <c r="E98" i="10"/>
  <c r="E95" i="10"/>
  <c r="E92" i="10"/>
  <c r="E88" i="10"/>
  <c r="E89" i="10" s="1"/>
  <c r="E86" i="10"/>
  <c r="E82" i="10"/>
  <c r="E83" i="10" s="1"/>
  <c r="E79" i="10"/>
  <c r="E80" i="10" s="1"/>
  <c r="E76" i="10"/>
  <c r="E77" i="10" s="1"/>
  <c r="E73" i="10"/>
  <c r="E74" i="10" s="1"/>
  <c r="E71" i="10"/>
  <c r="E67" i="10"/>
  <c r="E68" i="10" s="1"/>
  <c r="E64" i="10"/>
  <c r="E65" i="10" s="1"/>
  <c r="E61" i="10"/>
  <c r="E62" i="10" s="1"/>
  <c r="E59" i="10"/>
  <c r="E55" i="10"/>
  <c r="E56" i="10" s="1"/>
  <c r="E52" i="10"/>
  <c r="E53" i="10" s="1"/>
  <c r="E49" i="10"/>
  <c r="E50" i="10" s="1"/>
  <c r="E46" i="10"/>
  <c r="E47" i="10" s="1"/>
  <c r="E44" i="10"/>
  <c r="E35" i="10"/>
  <c r="E32" i="10"/>
  <c r="E29" i="10"/>
  <c r="E26" i="10"/>
  <c r="E23" i="10"/>
  <c r="E20" i="10"/>
  <c r="E17" i="10"/>
  <c r="E14" i="10"/>
  <c r="E9" i="10"/>
  <c r="S10" i="10" l="1"/>
  <c r="E8" i="10"/>
  <c r="D8" i="10" s="1"/>
  <c r="I8" i="10"/>
  <c r="E433" i="10"/>
  <c r="E432" i="10" s="1"/>
  <c r="I132" i="10"/>
  <c r="V360" i="10"/>
  <c r="I400" i="10"/>
  <c r="I7" i="10" s="1"/>
  <c r="U172" i="10"/>
  <c r="U9" i="10"/>
  <c r="W137" i="10"/>
  <c r="X137" i="10" s="1"/>
  <c r="X139" i="10" s="1"/>
  <c r="U175" i="10"/>
  <c r="W347" i="10"/>
  <c r="X347" i="10" s="1"/>
  <c r="X349" i="10" s="1"/>
  <c r="W428" i="10"/>
  <c r="W430" i="10" s="1"/>
  <c r="V8" i="10"/>
  <c r="W35" i="10"/>
  <c r="T360" i="10"/>
  <c r="T8" i="10"/>
  <c r="T432" i="10"/>
  <c r="V351" i="10"/>
  <c r="W422" i="10"/>
  <c r="X422" i="10" s="1"/>
  <c r="W418" i="10"/>
  <c r="W323" i="10"/>
  <c r="T11" i="10"/>
  <c r="T10" i="10" s="1"/>
  <c r="T400" i="10"/>
  <c r="T399" i="10" s="1"/>
  <c r="T41" i="10"/>
  <c r="T40" i="10" s="1"/>
  <c r="S133" i="10"/>
  <c r="S132" i="10" s="1"/>
  <c r="V133" i="10"/>
  <c r="V132" i="10" s="1"/>
  <c r="V41" i="10"/>
  <c r="V40" i="10" s="1"/>
  <c r="T423" i="10"/>
  <c r="V399" i="10"/>
  <c r="V10" i="10"/>
  <c r="X355" i="10"/>
  <c r="S41" i="10"/>
  <c r="E424" i="10"/>
  <c r="E423" i="10" s="1"/>
  <c r="E11" i="10"/>
  <c r="X434" i="10"/>
  <c r="W436" i="10"/>
  <c r="U325" i="10"/>
  <c r="U324" i="10" s="1"/>
  <c r="W404" i="10"/>
  <c r="U406" i="10"/>
  <c r="X194" i="10"/>
  <c r="X196" i="10" s="1"/>
  <c r="W196" i="10"/>
  <c r="X63" i="10"/>
  <c r="X65" i="10" s="1"/>
  <c r="W65" i="10"/>
  <c r="X170" i="10"/>
  <c r="X172" i="10" s="1"/>
  <c r="W172" i="10"/>
  <c r="T315" i="10"/>
  <c r="U39" i="10"/>
  <c r="U439" i="10"/>
  <c r="U433" i="10" s="1"/>
  <c r="W437" i="10"/>
  <c r="W431" i="10" s="1"/>
  <c r="U398" i="10"/>
  <c r="W152" i="10"/>
  <c r="U154" i="10"/>
  <c r="U431" i="10"/>
  <c r="T133" i="10"/>
  <c r="T132" i="10" s="1"/>
  <c r="X143" i="10"/>
  <c r="X145" i="10" s="1"/>
  <c r="W145" i="10"/>
  <c r="X155" i="10"/>
  <c r="X157" i="10" s="1"/>
  <c r="W157" i="10"/>
  <c r="W140" i="10"/>
  <c r="U142" i="10"/>
  <c r="X401" i="10"/>
  <c r="W403" i="10"/>
  <c r="W123" i="10"/>
  <c r="U125" i="10"/>
  <c r="U423" i="10"/>
  <c r="U131" i="10"/>
  <c r="W341" i="10"/>
  <c r="U343" i="10"/>
  <c r="U316" i="10"/>
  <c r="U315" i="10" s="1"/>
  <c r="V432" i="10"/>
  <c r="X365" i="10"/>
  <c r="X367" i="10" s="1"/>
  <c r="W367" i="10"/>
  <c r="W81" i="10"/>
  <c r="U83" i="10"/>
  <c r="X425" i="10"/>
  <c r="X427" i="10" s="1"/>
  <c r="W427" i="10"/>
  <c r="U98" i="10"/>
  <c r="E370" i="10"/>
  <c r="E369" i="10" s="1"/>
  <c r="W319" i="10"/>
  <c r="W314" i="10"/>
  <c r="W355" i="10"/>
  <c r="W362" i="10"/>
  <c r="U364" i="10"/>
  <c r="U361" i="10" s="1"/>
  <c r="U359" i="10"/>
  <c r="X206" i="10"/>
  <c r="X208" i="10" s="1"/>
  <c r="W208" i="10"/>
  <c r="W209" i="10"/>
  <c r="U211" i="10"/>
  <c r="W149" i="10"/>
  <c r="U151" i="10"/>
  <c r="X93" i="10"/>
  <c r="X95" i="10" s="1"/>
  <c r="W95" i="10"/>
  <c r="X218" i="10"/>
  <c r="X220" i="10" s="1"/>
  <c r="W220" i="10"/>
  <c r="W395" i="10"/>
  <c r="U397" i="10"/>
  <c r="X12" i="10"/>
  <c r="W14" i="10"/>
  <c r="X15" i="10"/>
  <c r="X17" i="10" s="1"/>
  <c r="W17" i="10"/>
  <c r="W18" i="10"/>
  <c r="U20" i="10"/>
  <c r="X21" i="10"/>
  <c r="X23" i="10" s="1"/>
  <c r="W23" i="10"/>
  <c r="X24" i="10"/>
  <c r="X26" i="10" s="1"/>
  <c r="W26" i="10"/>
  <c r="W27" i="10"/>
  <c r="U29" i="10"/>
  <c r="X30" i="10"/>
  <c r="W32" i="10"/>
  <c r="X42" i="10"/>
  <c r="W44" i="10"/>
  <c r="X48" i="10"/>
  <c r="X50" i="10" s="1"/>
  <c r="W50" i="10"/>
  <c r="X51" i="10"/>
  <c r="X53" i="10" s="1"/>
  <c r="W53" i="10"/>
  <c r="X54" i="10"/>
  <c r="X56" i="10" s="1"/>
  <c r="W56" i="10"/>
  <c r="X57" i="10"/>
  <c r="X59" i="10" s="1"/>
  <c r="W59" i="10"/>
  <c r="X60" i="10"/>
  <c r="X62" i="10" s="1"/>
  <c r="W62" i="10"/>
  <c r="X66" i="10"/>
  <c r="X68" i="10" s="1"/>
  <c r="W68" i="10"/>
  <c r="X69" i="10"/>
  <c r="X71" i="10" s="1"/>
  <c r="W71" i="10"/>
  <c r="X84" i="10"/>
  <c r="X86" i="10" s="1"/>
  <c r="W86" i="10"/>
  <c r="X87" i="10"/>
  <c r="X89" i="10" s="1"/>
  <c r="W89" i="10"/>
  <c r="X90" i="10"/>
  <c r="X92" i="10" s="1"/>
  <c r="W92" i="10"/>
  <c r="X99" i="10"/>
  <c r="X101" i="10" s="1"/>
  <c r="W101" i="10"/>
  <c r="X126" i="10"/>
  <c r="X128" i="10" s="1"/>
  <c r="W128" i="10"/>
  <c r="W134" i="10"/>
  <c r="U136" i="10"/>
  <c r="X146" i="10"/>
  <c r="X148" i="10" s="1"/>
  <c r="W148" i="10"/>
  <c r="X158" i="10"/>
  <c r="X160" i="10" s="1"/>
  <c r="W160" i="10"/>
  <c r="X161" i="10"/>
  <c r="X163" i="10" s="1"/>
  <c r="W163" i="10"/>
  <c r="W164" i="10"/>
  <c r="U166" i="10"/>
  <c r="X167" i="10"/>
  <c r="X169" i="10" s="1"/>
  <c r="W169" i="10"/>
  <c r="X173" i="10"/>
  <c r="X175" i="10" s="1"/>
  <c r="W175" i="10"/>
  <c r="X176" i="10"/>
  <c r="X178" i="10" s="1"/>
  <c r="W178" i="10"/>
  <c r="X179" i="10"/>
  <c r="X181" i="10" s="1"/>
  <c r="W181" i="10"/>
  <c r="X182" i="10"/>
  <c r="X184" i="10" s="1"/>
  <c r="W184" i="10"/>
  <c r="X185" i="10"/>
  <c r="X187" i="10" s="1"/>
  <c r="W187" i="10"/>
  <c r="X188" i="10"/>
  <c r="X190" i="10" s="1"/>
  <c r="W190" i="10"/>
  <c r="W191" i="10"/>
  <c r="U193" i="10"/>
  <c r="X197" i="10"/>
  <c r="X199" i="10" s="1"/>
  <c r="W199" i="10"/>
  <c r="X200" i="10"/>
  <c r="X202" i="10" s="1"/>
  <c r="W202" i="10"/>
  <c r="X203" i="10"/>
  <c r="X205" i="10" s="1"/>
  <c r="W205" i="10"/>
  <c r="X212" i="10"/>
  <c r="X214" i="10" s="1"/>
  <c r="W214" i="10"/>
  <c r="X215" i="10"/>
  <c r="X217" i="10" s="1"/>
  <c r="W217" i="10"/>
  <c r="X221" i="10"/>
  <c r="X223" i="10" s="1"/>
  <c r="W223" i="10"/>
  <c r="X224" i="10"/>
  <c r="X226" i="10" s="1"/>
  <c r="W226" i="10"/>
  <c r="X227" i="10"/>
  <c r="X229" i="10" s="1"/>
  <c r="W229" i="10"/>
  <c r="X230" i="10"/>
  <c r="W232" i="10"/>
  <c r="X320" i="10"/>
  <c r="X322" i="10" s="1"/>
  <c r="W322" i="10"/>
  <c r="X326" i="10"/>
  <c r="W328" i="10"/>
  <c r="X329" i="10"/>
  <c r="X331" i="10" s="1"/>
  <c r="W331" i="10"/>
  <c r="X335" i="10"/>
  <c r="X337" i="10" s="1"/>
  <c r="W337" i="10"/>
  <c r="X338" i="10"/>
  <c r="X340" i="10" s="1"/>
  <c r="W340" i="10"/>
  <c r="X344" i="10"/>
  <c r="X346" i="10" s="1"/>
  <c r="W346" i="10"/>
  <c r="W356" i="10"/>
  <c r="W350" i="10" s="1"/>
  <c r="U358" i="10"/>
  <c r="U352" i="10" s="1"/>
  <c r="U351" i="10" s="1"/>
  <c r="W371" i="10"/>
  <c r="W368" i="10" s="1"/>
  <c r="U373" i="10"/>
  <c r="U370" i="10" s="1"/>
  <c r="U369" i="10" s="1"/>
  <c r="X374" i="10"/>
  <c r="W376" i="10"/>
  <c r="W377" i="10"/>
  <c r="U379" i="10"/>
  <c r="W383" i="10"/>
  <c r="W380" i="10" s="1"/>
  <c r="U385" i="10"/>
  <c r="U382" i="10" s="1"/>
  <c r="U381" i="10" s="1"/>
  <c r="W413" i="10"/>
  <c r="U415" i="10"/>
  <c r="W45" i="10"/>
  <c r="W47" i="10" s="1"/>
  <c r="X317" i="10"/>
  <c r="E133" i="10"/>
  <c r="E132" i="10" s="1"/>
  <c r="E382" i="10"/>
  <c r="E381" i="10" s="1"/>
  <c r="E325" i="10"/>
  <c r="E324" i="10" s="1"/>
  <c r="E316" i="10"/>
  <c r="E315" i="10" s="1"/>
  <c r="E400" i="10"/>
  <c r="E399" i="10" s="1"/>
  <c r="E41" i="10"/>
  <c r="E40" i="10" s="1"/>
  <c r="E352" i="10"/>
  <c r="E351" i="10" s="1"/>
  <c r="E361" i="10"/>
  <c r="E360" i="10" s="1"/>
  <c r="E7" i="10" l="1"/>
  <c r="D4" i="10" s="1"/>
  <c r="W139" i="10"/>
  <c r="E10" i="10"/>
  <c r="I399" i="10"/>
  <c r="W349" i="10"/>
  <c r="X428" i="10"/>
  <c r="X430" i="10" s="1"/>
  <c r="X424" i="10" s="1"/>
  <c r="W398" i="10"/>
  <c r="W424" i="10"/>
  <c r="W423" i="10" s="1"/>
  <c r="U8" i="10"/>
  <c r="U11" i="10"/>
  <c r="U10" i="10" s="1"/>
  <c r="U41" i="10"/>
  <c r="U40" i="10" s="1"/>
  <c r="W9" i="10"/>
  <c r="U400" i="10"/>
  <c r="U399" i="10" s="1"/>
  <c r="W325" i="10"/>
  <c r="W324" i="10" s="1"/>
  <c r="X314" i="10"/>
  <c r="X319" i="10"/>
  <c r="X316" i="10" s="1"/>
  <c r="U133" i="10"/>
  <c r="U132" i="10" s="1"/>
  <c r="U432" i="10"/>
  <c r="X362" i="10"/>
  <c r="W359" i="10"/>
  <c r="W364" i="10"/>
  <c r="W361" i="10" s="1"/>
  <c r="W316" i="10"/>
  <c r="W315" i="10" s="1"/>
  <c r="X341" i="10"/>
  <c r="X343" i="10" s="1"/>
  <c r="W343" i="10"/>
  <c r="X403" i="10"/>
  <c r="X404" i="10"/>
  <c r="X406" i="10" s="1"/>
  <c r="W406" i="10"/>
  <c r="W131" i="10"/>
  <c r="X14" i="10"/>
  <c r="X149" i="10"/>
  <c r="X151" i="10" s="1"/>
  <c r="W151" i="10"/>
  <c r="X123" i="10"/>
  <c r="X125" i="10" s="1"/>
  <c r="W125" i="10"/>
  <c r="X152" i="10"/>
  <c r="X154" i="10" s="1"/>
  <c r="W154" i="10"/>
  <c r="W39" i="10"/>
  <c r="X395" i="10"/>
  <c r="X397" i="10" s="1"/>
  <c r="W397" i="10"/>
  <c r="U360" i="10"/>
  <c r="X98" i="10"/>
  <c r="W98" i="10"/>
  <c r="X81" i="10"/>
  <c r="X83" i="10" s="1"/>
  <c r="W83" i="10"/>
  <c r="X140" i="10"/>
  <c r="X142" i="10" s="1"/>
  <c r="W142" i="10"/>
  <c r="X436" i="10"/>
  <c r="X328" i="10"/>
  <c r="X325" i="10" s="1"/>
  <c r="X323" i="10"/>
  <c r="X44" i="10"/>
  <c r="X209" i="10"/>
  <c r="X211" i="10" s="1"/>
  <c r="W211" i="10"/>
  <c r="X437" i="10"/>
  <c r="X439" i="10" s="1"/>
  <c r="W439" i="10"/>
  <c r="W433" i="10" s="1"/>
  <c r="W432" i="10" s="1"/>
  <c r="S40" i="10"/>
  <c r="X18" i="10"/>
  <c r="X20" i="10" s="1"/>
  <c r="W20" i="10"/>
  <c r="X27" i="10"/>
  <c r="X29" i="10" s="1"/>
  <c r="W29" i="10"/>
  <c r="X32" i="10"/>
  <c r="X134" i="10"/>
  <c r="W136" i="10"/>
  <c r="X164" i="10"/>
  <c r="X166" i="10" s="1"/>
  <c r="W166" i="10"/>
  <c r="X191" i="10"/>
  <c r="X193" i="10" s="1"/>
  <c r="W193" i="10"/>
  <c r="X232" i="10"/>
  <c r="X356" i="10"/>
  <c r="X350" i="10" s="1"/>
  <c r="W358" i="10"/>
  <c r="W352" i="10" s="1"/>
  <c r="W351" i="10" s="1"/>
  <c r="X371" i="10"/>
  <c r="W373" i="10"/>
  <c r="W370" i="10" s="1"/>
  <c r="W369" i="10" s="1"/>
  <c r="X376" i="10"/>
  <c r="X377" i="10"/>
  <c r="X379" i="10" s="1"/>
  <c r="W379" i="10"/>
  <c r="X383" i="10"/>
  <c r="X380" i="10" s="1"/>
  <c r="W385" i="10"/>
  <c r="W382" i="10" s="1"/>
  <c r="W381" i="10" s="1"/>
  <c r="X413" i="10"/>
  <c r="W415" i="10"/>
  <c r="X45" i="10"/>
  <c r="X47" i="10" s="1"/>
  <c r="W8" i="10" l="1"/>
  <c r="W11" i="10"/>
  <c r="W10" i="10" s="1"/>
  <c r="W41" i="10"/>
  <c r="W40" i="10" s="1"/>
  <c r="W400" i="10"/>
  <c r="W399" i="10" s="1"/>
  <c r="X41" i="10"/>
  <c r="X423" i="10"/>
  <c r="W360" i="10"/>
  <c r="X11" i="10"/>
  <c r="X433" i="10"/>
  <c r="X373" i="10"/>
  <c r="X370" i="10" s="1"/>
  <c r="X368" i="10"/>
  <c r="W133" i="10"/>
  <c r="W132" i="10" s="1"/>
  <c r="X324" i="10"/>
  <c r="X431" i="10"/>
  <c r="X364" i="10"/>
  <c r="X361" i="10" s="1"/>
  <c r="X359" i="10"/>
  <c r="X39" i="10"/>
  <c r="X9" i="10"/>
  <c r="X398" i="10"/>
  <c r="X315" i="10"/>
  <c r="X136" i="10"/>
  <c r="X131" i="10"/>
  <c r="X358" i="10"/>
  <c r="X352" i="10" s="1"/>
  <c r="X351" i="10" s="1"/>
  <c r="X385" i="10"/>
  <c r="X382" i="10" s="1"/>
  <c r="X381" i="10" s="1"/>
  <c r="X415" i="10"/>
  <c r="X400" i="10" s="1"/>
  <c r="X8" i="10" l="1"/>
  <c r="X40" i="10"/>
  <c r="X360" i="10"/>
  <c r="X399" i="10"/>
  <c r="X432" i="10"/>
  <c r="X10" i="10"/>
  <c r="X133" i="10"/>
  <c r="X369" i="10"/>
  <c r="X132" i="10" l="1"/>
  <c r="W334" i="10"/>
  <c r="W7" i="10" s="1"/>
  <c r="U334" i="10"/>
  <c r="U7" i="10" s="1"/>
  <c r="V334" i="10"/>
  <c r="V7" i="10" s="1"/>
  <c r="T334" i="10"/>
  <c r="T7" i="10" s="1"/>
  <c r="S334" i="10"/>
  <c r="S7" i="10" s="1"/>
  <c r="X334" i="10"/>
  <c r="X7" i="10" s="1"/>
</calcChain>
</file>

<file path=xl/sharedStrings.xml><?xml version="1.0" encoding="utf-8"?>
<sst xmlns="http://schemas.openxmlformats.org/spreadsheetml/2006/main" count="840" uniqueCount="305">
  <si>
    <t>Սրունքի էկզոսկելիտար ոչ մոդուլյար պրոթեզ</t>
  </si>
  <si>
    <t xml:space="preserve">Կոնք-ազդրի էկզարտիկ պրոթեզ </t>
  </si>
  <si>
    <t>Սիլիկոնե գուլպաներ</t>
  </si>
  <si>
    <t>Ազդրի էնդոսկելիտար մոդուլյար պրոթեզ լրացուցիչ (ISNI) ներդիրով</t>
  </si>
  <si>
    <t>Դաստակի կոսմետիկ պրոթեզ</t>
  </si>
  <si>
    <t>Թաթի պրոթեզ՝ ըստ Լիս Ֆրանկի</t>
  </si>
  <si>
    <t xml:space="preserve">Ծնկահոդի էկզարտիկ պրոթեզ </t>
  </si>
  <si>
    <t>Թաթի պրոթեզ՝ ըստ Շոպարի</t>
  </si>
  <si>
    <t>Նախաբազկի  ձգողական  պրոթեզ</t>
  </si>
  <si>
    <t>Բազկի  ձգողական  պրոթեզ</t>
  </si>
  <si>
    <t>Նախաբազկի  կոսմետիկ  պրոթեզ</t>
  </si>
  <si>
    <t>Բազկի  կոսմետիկ  պրոթեզ</t>
  </si>
  <si>
    <t>Բազկի  միոպրոթեզ</t>
  </si>
  <si>
    <t>Սրունքի էնդոսկելիտար  մոդուլյար պրոթեզ սիլիկոնե  լայներով</t>
  </si>
  <si>
    <t>Սրունքի  էկզոսկելիտար պրոթեզ  կաշվից</t>
  </si>
  <si>
    <t>Սրունքի  էնդոսկելիտար  պրոթեզ կաշվից ընդունիչով</t>
  </si>
  <si>
    <t>Սրունքի  էկզոսկելիտար պրոթեզ մանժետով</t>
  </si>
  <si>
    <t>Սրունքի պրոթեզ ըստ Պիրոգովի և Սայմի</t>
  </si>
  <si>
    <t>Նախաբազկի  միոպրոթեզ</t>
  </si>
  <si>
    <t>Սրունքի էնդոսկելիտար  մոդուլյար պրոթեզ</t>
  </si>
  <si>
    <t>Ազդրի էնդոսկելիտար մոդուլյար պրոթեզ</t>
  </si>
  <si>
    <t>Ազդրի էնդոսկելիտար պրոթեզ կաշվից ընդունիչով</t>
  </si>
  <si>
    <t>Սրունքի բուժամարզական պրոթեզ լամինացիայով</t>
  </si>
  <si>
    <t>Արմնկային օրթեզ առանց հոդի, պլաստիկից</t>
  </si>
  <si>
    <t>Արմնկային օրթեզ հոդով, պլաստիկից</t>
  </si>
  <si>
    <t>Սրունքի օրթոպրոթեզ կաշվից</t>
  </si>
  <si>
    <t>Սրունքի օրթոպրոթեզ պլաստիկից</t>
  </si>
  <si>
    <t>Սրունքի օրթոպրոթեզ լամինացիայով</t>
  </si>
  <si>
    <t>Ազդրի օրթոպրոթեզ կաշվից</t>
  </si>
  <si>
    <t>Ազդրի օրթոպրոթեզ պլաստիկից</t>
  </si>
  <si>
    <t>Ազդրի օրթոպրոթեզ լամինացիայով</t>
  </si>
  <si>
    <t>Սեղմիրան փափուկ</t>
  </si>
  <si>
    <t>Ռեկլինատոր</t>
  </si>
  <si>
    <t>Աճուկային աղեկապ</t>
  </si>
  <si>
    <t>Որովայնի աղեկապ</t>
  </si>
  <si>
    <t>Օրթոպեդիկ շտկող ներդիր</t>
  </si>
  <si>
    <t>Թևատակի հենակ</t>
  </si>
  <si>
    <t>Լսողական սարքերի ներդիրներ</t>
  </si>
  <si>
    <t>Սրունք-թաթային օրթեզ առանց հոդի, պլաստիկից(AFO)</t>
  </si>
  <si>
    <t>Ճաճանչ-դաստակային օրթեզ առանց հոդի, պլաստիկից</t>
  </si>
  <si>
    <t>Արմնկային հենակ</t>
  </si>
  <si>
    <t>Քայլակ սովորական</t>
  </si>
  <si>
    <t>Մատուցվող ծառայությունների աշխատանքների ցուցանիշների անվանումները</t>
  </si>
  <si>
    <t>Չափի միավորը</t>
  </si>
  <si>
    <t>ԸՆԴԱՄԵՆԸ ԾԱԽՍԵՐ, այդ թվում</t>
  </si>
  <si>
    <t>հազ.դրամ</t>
  </si>
  <si>
    <t>հատ</t>
  </si>
  <si>
    <t>Գումարը /հազ.դրամ/</t>
  </si>
  <si>
    <t>միավոր (քանակը)</t>
  </si>
  <si>
    <t>Մեկ միավորի գինը (դրամ)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</si>
  <si>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</si>
  <si>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</si>
  <si>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</si>
  <si>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</si>
  <si>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</si>
  <si>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</si>
  <si>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</si>
  <si>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</si>
  <si>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Ուսի էկզարտիկ պրոթեզ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</si>
  <si>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</si>
  <si>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</si>
  <si>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</si>
  <si>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</si>
  <si>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</si>
  <si>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</si>
  <si>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</si>
  <si>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</si>
  <si>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</si>
  <si>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</si>
  <si>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</si>
  <si>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</si>
  <si>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Ազդրի էնդոսկելիտար  պրոթեզ կաշվից, շինայով</t>
  </si>
  <si>
    <t>1.2.13</t>
  </si>
  <si>
    <t>Ազդրի էկզոսկելիտար  պրոթեզ կաշվից</t>
  </si>
  <si>
    <t>1.2.14</t>
  </si>
  <si>
    <t>1.2.15</t>
  </si>
  <si>
    <t>1.2.16</t>
  </si>
  <si>
    <t xml:space="preserve">Ազդրի էնդոսկելիտար  մոդուլյար պրոթեզ սիլիկոնե լայներով </t>
  </si>
  <si>
    <t>1.2.17</t>
  </si>
  <si>
    <t>1.2.18</t>
  </si>
  <si>
    <t>Սրունքի  էկզոսկելիտար  պրոթեզ նստատեղի հենարանով` կաշվից</t>
  </si>
  <si>
    <t>1.2.19</t>
  </si>
  <si>
    <t>Ազդրի բուժամարզական պրոթեզ լամինացիայով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</si>
  <si>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</si>
  <si>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</si>
  <si>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</si>
  <si>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</si>
  <si>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</si>
  <si>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</si>
  <si>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</si>
  <si>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</si>
  <si>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Վերականգնողական պարագաներ և միջոցներ, այդ թվում`</t>
  </si>
  <si>
    <t>Օրթեզներ</t>
  </si>
  <si>
    <t>2.1.1</t>
  </si>
  <si>
    <t>2.1.2</t>
  </si>
  <si>
    <t>2.1.3</t>
  </si>
  <si>
    <t>Սրունք թաթային օրթեզ առանց հոդի, լամինացիայով(AF)</t>
  </si>
  <si>
    <t>Ծնկան հոդի օրթեզ առանց հոդի պլաստիկից(KO)</t>
  </si>
  <si>
    <t>Ամբողջ ոտքի օրթեզ առանց հոդի պլաստիկից</t>
  </si>
  <si>
    <t>Սրունք-թաթային օրթեզ հոդով պլաստիկից(AFO)</t>
  </si>
  <si>
    <t xml:space="preserve">Սրունք-թաթային օրթեզ հոդով, լամինացիայով(AFO) </t>
  </si>
  <si>
    <t>Ծնկան հոդի օրթեզ հոդով, պլաստիկից (KO)</t>
  </si>
  <si>
    <t>Ծնկան հոդի օրթեզ հոդով, լամինացիայով (KO)</t>
  </si>
  <si>
    <t xml:space="preserve">Ամբողջ ոտքի օրթեզ հոդով, կաշվից </t>
  </si>
  <si>
    <t xml:space="preserve">Ամբողջ ոտքի օրթեզ հոդով, պլաստիկից </t>
  </si>
  <si>
    <t xml:space="preserve">Ամբողջ ոտքի օրթեզ հոդով, լամինացիայով </t>
  </si>
  <si>
    <t>Պարանոցի օրթեզ` սեղմիրան (CO)</t>
  </si>
  <si>
    <t>Պարանոցա-կրծքային օրթեզ` սեղմիրան (CTO)</t>
  </si>
  <si>
    <t>Պարանոցա-կրծքա-գոտկային օրթեզ` սեղմիրան (CTLO)</t>
  </si>
  <si>
    <t>Կրծքա-գոտկա-սրբանային օրթեզ` սեղմիրան (TLSO)</t>
  </si>
  <si>
    <t>Գոտկա-սրբանային օրթեզ` սեղմիրան (LSO)</t>
  </si>
  <si>
    <t>Կրկնակի կաղապարով օրթեզ` սեղմիրան (TLSO)</t>
  </si>
  <si>
    <t>Սեղմիրան</t>
  </si>
  <si>
    <t>Սեղմիրան կիսակոշտ</t>
  </si>
  <si>
    <t>Աղեկապ</t>
  </si>
  <si>
    <t>Միավոր (քանակ)</t>
  </si>
  <si>
    <t xml:space="preserve"> Պրոթեզի կոշիկներ  (զույգ)</t>
  </si>
  <si>
    <t>Օրթեզի կոշիկներ</t>
  </si>
  <si>
    <t xml:space="preserve"> Հենակներ</t>
  </si>
  <si>
    <t xml:space="preserve"> Ձեռնափայտ սովորական</t>
  </si>
  <si>
    <t xml:space="preserve">«Սպիտակ ձեռնափայտ» տեսողության խնդիրներ ունեցող անձանց համար </t>
  </si>
  <si>
    <t>Քայլակներ</t>
  </si>
  <si>
    <t>Գուլպաներ</t>
  </si>
  <si>
    <t>Բրդյա-բամբակյա գուլպաներ</t>
  </si>
  <si>
    <t>1-ին եռամսյակ</t>
  </si>
  <si>
    <t>2-րդ եռամսյակ</t>
  </si>
  <si>
    <t>1-ին կիսամյակ</t>
  </si>
  <si>
    <t>3-րդ եռամսյակ</t>
  </si>
  <si>
    <t>9-ամիս</t>
  </si>
  <si>
    <t>4-րդ եռամսյակ</t>
  </si>
  <si>
    <t>Վերին վերջույթի պրոթեզներ</t>
  </si>
  <si>
    <t>Ստորին վերջույթի պրոթեզներ</t>
  </si>
  <si>
    <t>Ակնագնդի (աչքի) պրոթեզներ</t>
  </si>
  <si>
    <t>Կրծքագեղձի էկզոպրոթեզներ</t>
  </si>
  <si>
    <t xml:space="preserve"> Ձեռնափայտեր</t>
  </si>
  <si>
    <t>Ծնկակալեր</t>
  </si>
  <si>
    <t>Փոքր տրամաչափի սայլակներ</t>
  </si>
  <si>
    <t>Ձայնաստեղծ սարք կամ պրոթեզ</t>
  </si>
  <si>
    <t xml:space="preserve"> Լոգարանի աթոռներ</t>
  </si>
  <si>
    <t>լսողական սարքեր</t>
  </si>
  <si>
    <t>Օրթոպեդիկ կոշիկներ</t>
  </si>
  <si>
    <t>Ետնաքայլակ/մանկական ուղեղային կաթվածով  անձանց համար/</t>
  </si>
  <si>
    <t xml:space="preserve">կոլխլեար իմպլանտի խոսակցական պրոցեսորի մասեր/պարագաներ, այդ թվում </t>
  </si>
  <si>
    <t xml:space="preserve">լար </t>
  </si>
  <si>
    <t xml:space="preserve">կոճ </t>
  </si>
  <si>
    <t>վերալիցքավորող մարտկոց</t>
  </si>
  <si>
    <t>մագնիս</t>
  </si>
  <si>
    <t>ծրագրավորում</t>
  </si>
  <si>
    <t>ՏԵՂԵԿԱՆՔ</t>
  </si>
  <si>
    <t>2020թ.  հաստատված</t>
  </si>
  <si>
    <t>Պետական հավաստագրերով աջակցող միջոցների տրամադրում միջոցառման մասին</t>
  </si>
  <si>
    <t>Պարտադիր կամ  հայեցողական/ շարունակական  ծախսեր</t>
  </si>
  <si>
    <t xml:space="preserve">Պետության  կողմից տրվող հատկացումների հաշվին </t>
  </si>
  <si>
    <t xml:space="preserve">«Պետական հավաստագրերով աջակցող միջոցների տրամադրում» ծրագիր                                            </t>
  </si>
  <si>
    <t>Գլխի օրթեզ (helmet)</t>
  </si>
  <si>
    <t xml:space="preserve">Ծուռ թաթի օրթեզ ծալված </t>
  </si>
  <si>
    <t>Այովա բրես</t>
  </si>
  <si>
    <t>Օրթեզ պատելայից ծանրություն կրող PTB</t>
  </si>
  <si>
    <t>Ոտնաթաթի կամարները, կրունկի դիրքը և վալգուսային դեֆորմացիայի շտկող օրթեզ (UCBL)</t>
  </si>
  <si>
    <t>Կոնք-ազդրային օրթեզ առանց հոդի պլաստիկից</t>
  </si>
  <si>
    <t>Միկրոֆոնի ֆիլտր</t>
  </si>
  <si>
    <t>անվասայլակ</t>
  </si>
  <si>
    <t xml:space="preserve">Անվասայլակ սովորական </t>
  </si>
  <si>
    <t>Ð/Ð</t>
  </si>
  <si>
    <t>Անհատական պատրաստմամբ օրթոպեդիկ կոշիկներ</t>
  </si>
  <si>
    <t>Հաշվարկ</t>
  </si>
  <si>
    <t>.</t>
  </si>
  <si>
    <t>Պետության կողմից տրվող հատկացումների հաշվին իրականացվող աշխատանքներ, ծառայություններ</t>
  </si>
  <si>
    <t>2015թ.փաստ</t>
  </si>
  <si>
    <t>2016թ. հաստատված</t>
  </si>
  <si>
    <t>2016թ. փաստ</t>
  </si>
  <si>
    <t>2017թ. հաստատված բյուջե</t>
  </si>
  <si>
    <t>2017թ. Փաստ</t>
  </si>
  <si>
    <t>2018թ. հաստատված բյուջե</t>
  </si>
  <si>
    <t>2018թ. Փաստ</t>
  </si>
  <si>
    <t>2019թ.  Հաստատված</t>
  </si>
  <si>
    <t>2019թ. Փաստ</t>
  </si>
  <si>
    <t>Վերականգնողական պարագաների և միջոցների վերանորոգում, այդ թվում`</t>
  </si>
  <si>
    <t>ստորին վերջույթների ապարատների/ստորին վերջույթի հոդով օրթեզների վերանորոգում</t>
  </si>
  <si>
    <t>փոքր տրամաչափի սայլակների վերանորոգում</t>
  </si>
  <si>
    <t>հաշմանդամի սայլակների վերանորոգում</t>
  </si>
  <si>
    <t>լսողական սարքերի վերանորոգում</t>
  </si>
  <si>
    <t>Հաշմանդամություն ունեցող անձանց  աջակցող միջոցների վերանոոգում ծրագիր 2020-2022թթ.</t>
  </si>
  <si>
    <t>2018թ. սպասողական</t>
  </si>
  <si>
    <t>2018թ. հաստատված ՄԺԾԾ</t>
  </si>
  <si>
    <t>2019թ. հաստատված ՄԺԾԾ</t>
  </si>
  <si>
    <t>2019 թ. ՄԺԾԾ նախագիծ</t>
  </si>
  <si>
    <t>2020 թ. ՄԺԾԾ նախագիծ</t>
  </si>
  <si>
    <t>2021 թ. ՄԺԾԾ նախագիծ</t>
  </si>
  <si>
    <t>2019 թ. ՄԺԾԾ հայտ</t>
  </si>
  <si>
    <t>2020 թ. ՄԺԾԾ հայտ</t>
  </si>
  <si>
    <t>2021 թ. ՄԺԾԾ հայտ</t>
  </si>
  <si>
    <t>Հաշմանդամություն ունեցող անձանց  աջակցող միջոցների վերանոոգում</t>
  </si>
  <si>
    <t>2021թ. հաստատված բյուջե</t>
  </si>
  <si>
    <t>2022-2023թթ հաստատված ՄԺԾԾ</t>
  </si>
  <si>
    <t>Հակապառկելախոցային ներքնակ</t>
  </si>
  <si>
    <t>Անվասայլակի կցորդիչ</t>
  </si>
  <si>
    <t>Քայլաբեր</t>
  </si>
  <si>
    <t>Կանգնակ-սայլակ</t>
  </si>
  <si>
    <t>Կանգնակ</t>
  </si>
  <si>
    <t>Անվասայլակ /գերգիրություն ունեցող անձանց համար/</t>
  </si>
  <si>
    <t>Անվասայլակ /արտահայտված սկոլիոզ ունեցող անձանց համար/</t>
  </si>
  <si>
    <t xml:space="preserve">Աթոռ սանիտարական հարմարանքով </t>
  </si>
  <si>
    <t>2020թ․ հաստատված</t>
  </si>
  <si>
    <t>2020թ․ փաստ</t>
  </si>
  <si>
    <t>2021թ․ հաստատված</t>
  </si>
  <si>
    <t xml:space="preserve">Ստորին և վերին վերջույթի պրոթեզների վերանորոգում </t>
  </si>
  <si>
    <t>ֆունկցիոնալ պրոթեզների վերանորոգում</t>
  </si>
  <si>
    <t>2022 թ․ հաստատված բյուջե</t>
  </si>
  <si>
    <t>լսողական սարք 12-ից 64 տարեկան (ներառյալ)  անձանց համար</t>
  </si>
  <si>
    <t>2021  Փաստ</t>
  </si>
  <si>
    <t>լսողական սարք 65 տարեկան և ավելի բարձր տարիքի անձանց համար</t>
  </si>
  <si>
    <t>Ստորին վերջույթի ֆունկցիոնալ պրոթեզներ</t>
  </si>
  <si>
    <t>2021 թ․ փաստ</t>
  </si>
  <si>
    <t>2022 թ․ հաստատված</t>
  </si>
  <si>
    <t>2022 թ․ հաստատված բյուջե/ վերաբաշխում1</t>
  </si>
  <si>
    <t>2022 թ․ հաստատված բյուջե/ վերաբաշխում2 (AAH)</t>
  </si>
  <si>
    <t>2022 Փաստ</t>
  </si>
  <si>
    <t>2023 հաստատված</t>
  </si>
  <si>
    <t>Գիշերային կորսետ երկփեղկանի գերշտկումով</t>
  </si>
  <si>
    <t>2020 Փաստ</t>
  </si>
  <si>
    <t xml:space="preserve">2024 ՄԺԾԾ </t>
  </si>
  <si>
    <t>2025 ՄԺԾԾ</t>
  </si>
  <si>
    <t>2026 ՄԺԾԾ</t>
  </si>
  <si>
    <t>վերին վերջույթի ֆունկցիոնալ  պրոթեզ</t>
  </si>
  <si>
    <t>Անվասայլակ /գերգիրություն, արտահայտված սկոլիոզ, մանկական ուղեղային կաթվածով անձանց համար/</t>
  </si>
  <si>
    <t>Ազդրի ֆունկցիոնալ պրոթեզ</t>
  </si>
  <si>
    <t>Սրունքի ֆունկցիոնալ պրոթեզ</t>
  </si>
  <si>
    <t>Ազդրի սիլիկոնե լայներ</t>
  </si>
  <si>
    <t>Սրունքի սիլիկոնե լայներ</t>
  </si>
  <si>
    <t>պրոթեզի ծնկակալ</t>
  </si>
  <si>
    <t>Պրոթեզի աղեկապ</t>
  </si>
  <si>
    <t>Ճշտված 1,773,332.20      14759</t>
  </si>
  <si>
    <t>2022 թ․ փաստ</t>
  </si>
  <si>
    <t>2023.թ․ հաստատված</t>
  </si>
  <si>
    <t>2024 թ. ՄԺԾԾ հայտ</t>
  </si>
  <si>
    <t>2025 թ. ՄԺԾԾ հայտ</t>
  </si>
  <si>
    <t>2026 թ. ՄԺԾԾ հայտ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</si>
  <si>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</si>
  <si>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</si>
  <si>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</si>
  <si>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</si>
  <si>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</si>
  <si>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</si>
  <si>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</si>
  <si>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</si>
  <si>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</si>
  <si>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</si>
  <si>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</si>
  <si>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</si>
  <si>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</si>
  <si>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</si>
  <si>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t>շարունակական</t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</si>
  <si>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</si>
  <si>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</si>
  <si>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t>2. Միջոցառման հիմքում դրված ծախսային պարտավորության բնույթը՝</t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</si>
  <si>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</si>
  <si>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</si>
  <si>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</si>
  <si>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</si>
  <si>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t>«Պարտադիր ծախսերին դասվող միջոցառում»,</t>
  </si>
  <si>
    <t>Միջոցառման շրջանակներում շահառուներին տրամադրվում են պետական հավաստագրեր աջակցող միջոցներ (պրոթեզներ, օրթեզներ, քայլակներ, անվասայլակներ, լսողական սարքեր և այլն) ձեռք բերելու նպատակով: Շահառուների շրջանակը սահմանված է կառավարության որոշմամբ:</t>
  </si>
  <si>
    <t>Սահմանված են աջակցող միջոցների տրամադրման կարգը, շահառուների ցանկը, ֆինանսավորման մեխանիզմները, այլ հարաբերություններ:</t>
  </si>
  <si>
    <t>«Հաշմանդամություն ունեցող անձանց իրավունքների» ՀՀ օրենք                                     ՀՀ կառավարության 2015թ. սեպտեմբերի 10-ի N 1035-Ն որոշում</t>
  </si>
  <si>
    <t xml:space="preserve">3. Միջոցառման ծախսակազմման հիմքում դրված հիմնական ծախսային գործոնները՝ </t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</si>
  <si>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</si>
  <si>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</si>
  <si>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</si>
  <si>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</si>
  <si>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</si>
  <si>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</si>
  <si>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t xml:space="preserve">2022թ.- բազային տարի (փաստ) </t>
  </si>
  <si>
    <t>2023թ. (սպասողական)</t>
  </si>
  <si>
    <t>2024թ.</t>
  </si>
  <si>
    <t>2025թ.</t>
  </si>
  <si>
    <t>2026թ.</t>
  </si>
  <si>
    <t>աջակցող միջոց</t>
  </si>
  <si>
    <t>ոչ գնային</t>
  </si>
  <si>
    <t>2024-2026թթ. համար հաշմանդամություն ունեցող անձանց տրամադրվող աջակցող միջոցների քանակները սահմանվել են էլեկտրոնային տեղեկատվական համակարգում առկա տվյալների վերլուծության հիման վրա՝ հաշվի առնելով ՀՀ կառավարության 2015թ. սեպտեմբերի 10-ի N 1035-Ն որոշմամբ սահմանված աջակցող միջոցների օգտագործման ժամկետները և փաստացի բաշխված քանակները:</t>
  </si>
  <si>
    <t>աջակցող միջոցի արժեք</t>
  </si>
  <si>
    <t>հազ․ դրամ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</si>
  <si>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</si>
  <si>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</si>
  <si>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</si>
  <si>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</si>
  <si>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</si>
  <si>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</si>
  <si>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</si>
  <si>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</si>
  <si>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</si>
  <si>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</si>
  <si>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</si>
  <si>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</si>
  <si>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2022թ.</t>
  </si>
  <si>
    <t>2023թ.</t>
  </si>
  <si>
    <t>2024թ</t>
  </si>
  <si>
    <t>2025թ</t>
  </si>
  <si>
    <t>2026թ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</si>
  <si>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</si>
  <si>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t>X</t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</si>
  <si>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</si>
  <si>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t>x</t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</si>
  <si>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</si>
  <si>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t xml:space="preserve">Միջոցառման շրջանակներում շահառուներին տրամադրվում են պետական հավաստագրեր աջակցող միջոցներ (պրոթեզներ, օրթեզներ, քայլակներ, անվասայլակներ, լսողական սարքեր և այլն) միջոցների վերանոոգման նպատակով: </t>
  </si>
  <si>
    <t>աջակցող միջոցի վերանորոգման արժեք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</si>
</sst>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_(* #,##0.0_);_(* \(#,##0.0\);_(* &quot;-&quot;??_);_(@_)"/>
    <numFmt numFmtId="165" formatCode="#,##0.0"/>
    <numFmt numFmtId="166" formatCode="0.0"/>
    <numFmt numFmtId="167" formatCode="_(* #,##0.000_);_(* \(#,##0.000\);_(* &quot;-&quot;??_);_(@_)"/>
    <numFmt numFmtId="168" formatCode="_(* #,##0_);_(* \(#,##0\);_(* &quot;-&quot;??_);_(@_)"/>
    <numFmt numFmtId="169" formatCode="_(* #,##0.0_);_(* \(#,##0.0\);_(* &quot;-&quot;?_);_(@_)"/>
    <numFmt numFmtId="170" formatCode="#,##0.0_);\(#,##0.0\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0"/>
      <name val="Arial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b/>
      <sz val="13"/>
      <name val="GHEA Grapalat"/>
      <family val="3"/>
    </font>
    <font>
      <b/>
      <sz val="11"/>
      <name val="GHEA Grapalat"/>
      <family val="3"/>
    </font>
    <font>
      <b/>
      <sz val="9"/>
      <name val="GHEA Grapalat"/>
      <family val="3"/>
    </font>
    <font>
      <b/>
      <sz val="14"/>
      <name val="GHEA Grapalat"/>
      <family val="3"/>
    </font>
    <font>
      <sz val="12"/>
      <name val="GHEA Grapalat"/>
      <family val="3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i/>
      <sz val="10"/>
      <color theme="1"/>
      <name val="GHEA Grapalat"/>
      <family val="3"/>
    </font>
    <font>
      <i/>
      <sz val="9"/>
      <color theme="1"/>
      <name val="GHEA Grapalat"/>
      <family val="3"/>
    </font>
    <font>
      <i/>
      <vertAlign val="superscript"/>
      <sz val="9"/>
      <color theme="1"/>
      <name val="GHEA Grapalat"/>
      <family val="3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635">
    <xf numFmtId="0" fontId="0" fillId="0" borderId="0" xfId="0"/>
    <xf numFmtId="0" fontId="7" fillId="3" borderId="2" xfId="2" applyFont="1" applyFill="1" applyBorder="1" applyAlignment="1">
      <alignment vertical="top" wrapText="1"/>
    </xf>
    <xf numFmtId="0" fontId="7" fillId="2" borderId="2" xfId="2" applyFont="1" applyFill="1" applyBorder="1" applyAlignment="1">
      <alignment vertical="top" wrapText="1"/>
    </xf>
    <xf numFmtId="0" fontId="6" fillId="2" borderId="1" xfId="2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7" fillId="2" borderId="1" xfId="2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164" fontId="9" fillId="4" borderId="1" xfId="3" applyNumberFormat="1" applyFont="1" applyFill="1" applyBorder="1" applyAlignment="1">
      <alignment vertical="top" wrapText="1"/>
    </xf>
    <xf numFmtId="0" fontId="7" fillId="2" borderId="3" xfId="2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7" fillId="2" borderId="0" xfId="0" applyFont="1" applyFill="1"/>
    <xf numFmtId="0" fontId="6" fillId="3" borderId="0" xfId="0" applyFont="1" applyFill="1"/>
    <xf numFmtId="0" fontId="6" fillId="2" borderId="0" xfId="0" applyFont="1" applyFill="1" applyBorder="1"/>
    <xf numFmtId="0" fontId="6" fillId="2" borderId="0" xfId="0" applyFont="1" applyFill="1" applyBorder="1" applyAlignment="1">
      <alignment vertical="center" wrapText="1"/>
    </xf>
    <xf numFmtId="0" fontId="7" fillId="2" borderId="0" xfId="2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vertical="center" wrapText="1"/>
    </xf>
    <xf numFmtId="167" fontId="6" fillId="2" borderId="0" xfId="3" applyNumberFormat="1" applyFont="1" applyFill="1" applyBorder="1" applyAlignment="1">
      <alignment vertical="center" wrapText="1"/>
    </xf>
    <xf numFmtId="0" fontId="9" fillId="2" borderId="0" xfId="2" applyFont="1" applyFill="1" applyBorder="1" applyAlignment="1">
      <alignment vertical="center" wrapText="1"/>
    </xf>
    <xf numFmtId="0" fontId="6" fillId="2" borderId="0" xfId="2" applyFont="1" applyFill="1" applyBorder="1" applyAlignment="1">
      <alignment vertical="center" wrapText="1"/>
    </xf>
    <xf numFmtId="0" fontId="9" fillId="2" borderId="0" xfId="0" applyFont="1" applyFill="1" applyBorder="1"/>
    <xf numFmtId="0" fontId="9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left" vertical="center" wrapText="1"/>
    </xf>
    <xf numFmtId="49" fontId="9" fillId="2" borderId="0" xfId="2" applyNumberFormat="1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>
      <alignment wrapText="1"/>
    </xf>
    <xf numFmtId="0" fontId="7" fillId="2" borderId="0" xfId="0" applyFont="1" applyFill="1" applyBorder="1"/>
    <xf numFmtId="0" fontId="10" fillId="2" borderId="0" xfId="0" applyFont="1" applyFill="1" applyBorder="1"/>
    <xf numFmtId="0" fontId="6" fillId="2" borderId="5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 wrapText="1"/>
    </xf>
    <xf numFmtId="166" fontId="6" fillId="5" borderId="1" xfId="0" applyNumberFormat="1" applyFont="1" applyFill="1" applyBorder="1" applyAlignment="1">
      <alignment vertical="top" wrapText="1"/>
    </xf>
    <xf numFmtId="0" fontId="6" fillId="6" borderId="1" xfId="0" applyFont="1" applyFill="1" applyBorder="1" applyAlignment="1">
      <alignment vertical="top" wrapText="1"/>
    </xf>
    <xf numFmtId="0" fontId="6" fillId="7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43" fontId="8" fillId="4" borderId="1" xfId="3" applyNumberFormat="1" applyFont="1" applyFill="1" applyBorder="1" applyAlignment="1">
      <alignment vertical="top" wrapText="1"/>
    </xf>
    <xf numFmtId="164" fontId="8" fillId="4" borderId="1" xfId="3" applyNumberFormat="1" applyFont="1" applyFill="1" applyBorder="1" applyAlignment="1">
      <alignment vertical="top" wrapText="1"/>
    </xf>
    <xf numFmtId="164" fontId="9" fillId="4" borderId="4" xfId="3" applyNumberFormat="1" applyFont="1" applyFill="1" applyBorder="1" applyAlignment="1">
      <alignment vertical="top" wrapText="1"/>
    </xf>
    <xf numFmtId="166" fontId="9" fillId="4" borderId="1" xfId="0" applyNumberFormat="1" applyFont="1" applyFill="1" applyBorder="1" applyAlignment="1">
      <alignment vertical="top" wrapText="1"/>
    </xf>
    <xf numFmtId="43" fontId="9" fillId="4" borderId="1" xfId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43" fontId="6" fillId="4" borderId="1" xfId="1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 wrapText="1"/>
    </xf>
    <xf numFmtId="166" fontId="6" fillId="6" borderId="1" xfId="0" applyNumberFormat="1" applyFont="1" applyFill="1" applyBorder="1" applyAlignment="1">
      <alignment vertical="top" wrapText="1"/>
    </xf>
    <xf numFmtId="164" fontId="6" fillId="7" borderId="1" xfId="3" applyNumberFormat="1" applyFont="1" applyFill="1" applyBorder="1" applyAlignment="1">
      <alignment vertical="top" wrapText="1"/>
    </xf>
    <xf numFmtId="164" fontId="9" fillId="7" borderId="1" xfId="3" applyNumberFormat="1" applyFont="1" applyFill="1" applyBorder="1" applyAlignment="1">
      <alignment vertical="top" wrapText="1"/>
    </xf>
    <xf numFmtId="166" fontId="9" fillId="7" borderId="1" xfId="0" applyNumberFormat="1" applyFont="1" applyFill="1" applyBorder="1" applyAlignment="1">
      <alignment vertical="top" wrapText="1"/>
    </xf>
    <xf numFmtId="166" fontId="6" fillId="7" borderId="1" xfId="0" applyNumberFormat="1" applyFont="1" applyFill="1" applyBorder="1" applyAlignment="1">
      <alignment vertical="top" wrapText="1"/>
    </xf>
    <xf numFmtId="0" fontId="6" fillId="7" borderId="0" xfId="0" applyFont="1" applyFill="1"/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164" fontId="9" fillId="8" borderId="1" xfId="3" applyNumberFormat="1" applyFont="1" applyFill="1" applyBorder="1" applyAlignment="1">
      <alignment vertical="top" wrapText="1"/>
    </xf>
    <xf numFmtId="0" fontId="9" fillId="10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0" fontId="9" fillId="6" borderId="0" xfId="0" applyFont="1" applyFill="1" applyAlignment="1">
      <alignment horizontal="center"/>
    </xf>
    <xf numFmtId="0" fontId="9" fillId="11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  <xf numFmtId="0" fontId="6" fillId="5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11" borderId="0" xfId="0" applyFont="1" applyFill="1" applyBorder="1" applyAlignment="1">
      <alignment horizontal="center" vertical="center"/>
    </xf>
    <xf numFmtId="0" fontId="6" fillId="7" borderId="0" xfId="0" applyFont="1" applyFill="1" applyAlignment="1"/>
    <xf numFmtId="0" fontId="6" fillId="8" borderId="0" xfId="0" applyFont="1" applyFill="1"/>
    <xf numFmtId="0" fontId="6" fillId="13" borderId="0" xfId="0" applyFont="1" applyFill="1" applyBorder="1" applyAlignment="1">
      <alignment horizontal="center"/>
    </xf>
    <xf numFmtId="0" fontId="6" fillId="10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/>
    </xf>
    <xf numFmtId="0" fontId="6" fillId="11" borderId="0" xfId="0" applyFont="1" applyFill="1" applyBorder="1" applyAlignment="1">
      <alignment horizontal="center"/>
    </xf>
    <xf numFmtId="0" fontId="6" fillId="8" borderId="1" xfId="0" applyFont="1" applyFill="1" applyBorder="1" applyAlignment="1">
      <alignment vertical="top" wrapText="1"/>
    </xf>
    <xf numFmtId="0" fontId="6" fillId="13" borderId="1" xfId="0" applyFont="1" applyFill="1" applyBorder="1" applyAlignment="1">
      <alignment vertical="top" wrapText="1"/>
    </xf>
    <xf numFmtId="0" fontId="6" fillId="10" borderId="1" xfId="0" applyFont="1" applyFill="1" applyBorder="1" applyAlignment="1">
      <alignment vertical="top" wrapText="1"/>
    </xf>
    <xf numFmtId="0" fontId="6" fillId="11" borderId="1" xfId="0" applyFont="1" applyFill="1" applyBorder="1" applyAlignment="1">
      <alignment vertical="top" wrapText="1"/>
    </xf>
    <xf numFmtId="0" fontId="6" fillId="3" borderId="1" xfId="2" applyFont="1" applyFill="1" applyBorder="1" applyAlignment="1">
      <alignment vertical="top" wrapText="1"/>
    </xf>
    <xf numFmtId="165" fontId="11" fillId="8" borderId="1" xfId="0" applyNumberFormat="1" applyFont="1" applyFill="1" applyBorder="1" applyAlignment="1">
      <alignment vertical="top" wrapText="1"/>
    </xf>
    <xf numFmtId="165" fontId="11" fillId="13" borderId="1" xfId="0" applyNumberFormat="1" applyFont="1" applyFill="1" applyBorder="1" applyAlignment="1">
      <alignment vertical="top" wrapText="1"/>
    </xf>
    <xf numFmtId="165" fontId="11" fillId="10" borderId="1" xfId="0" applyNumberFormat="1" applyFont="1" applyFill="1" applyBorder="1" applyAlignment="1">
      <alignment vertical="top" wrapText="1"/>
    </xf>
    <xf numFmtId="0" fontId="9" fillId="3" borderId="1" xfId="2" applyFont="1" applyFill="1" applyBorder="1" applyAlignment="1">
      <alignment vertical="top" wrapText="1"/>
    </xf>
    <xf numFmtId="166" fontId="9" fillId="8" borderId="1" xfId="0" applyNumberFormat="1" applyFont="1" applyFill="1" applyBorder="1" applyAlignment="1">
      <alignment vertical="top" wrapText="1"/>
    </xf>
    <xf numFmtId="166" fontId="9" fillId="13" borderId="1" xfId="0" applyNumberFormat="1" applyFont="1" applyFill="1" applyBorder="1" applyAlignment="1">
      <alignment vertical="top" wrapText="1"/>
    </xf>
    <xf numFmtId="166" fontId="9" fillId="10" borderId="1" xfId="0" applyNumberFormat="1" applyFont="1" applyFill="1" applyBorder="1" applyAlignment="1">
      <alignment vertical="top" wrapText="1"/>
    </xf>
    <xf numFmtId="166" fontId="9" fillId="11" borderId="1" xfId="0" applyNumberFormat="1" applyFont="1" applyFill="1" applyBorder="1" applyAlignment="1">
      <alignment vertical="top" wrapText="1"/>
    </xf>
    <xf numFmtId="166" fontId="6" fillId="8" borderId="1" xfId="0" applyNumberFormat="1" applyFont="1" applyFill="1" applyBorder="1" applyAlignment="1">
      <alignment vertical="top" wrapText="1"/>
    </xf>
    <xf numFmtId="166" fontId="6" fillId="13" borderId="1" xfId="0" applyNumberFormat="1" applyFont="1" applyFill="1" applyBorder="1" applyAlignment="1">
      <alignment vertical="top" wrapText="1"/>
    </xf>
    <xf numFmtId="166" fontId="6" fillId="10" borderId="1" xfId="0" applyNumberFormat="1" applyFont="1" applyFill="1" applyBorder="1" applyAlignment="1">
      <alignment vertical="top" wrapText="1"/>
    </xf>
    <xf numFmtId="166" fontId="6" fillId="11" borderId="1" xfId="0" applyNumberFormat="1" applyFont="1" applyFill="1" applyBorder="1" applyAlignment="1">
      <alignment vertical="top" wrapText="1"/>
    </xf>
    <xf numFmtId="166" fontId="6" fillId="7" borderId="1" xfId="3" applyNumberFormat="1" applyFont="1" applyFill="1" applyBorder="1" applyAlignment="1">
      <alignment vertical="top" wrapText="1"/>
    </xf>
    <xf numFmtId="0" fontId="6" fillId="11" borderId="0" xfId="0" applyFont="1" applyFill="1" applyAlignment="1">
      <alignment horizontal="center"/>
    </xf>
    <xf numFmtId="165" fontId="9" fillId="8" borderId="1" xfId="0" applyNumberFormat="1" applyFont="1" applyFill="1" applyBorder="1" applyAlignment="1">
      <alignment horizontal="center" vertical="center" wrapText="1"/>
    </xf>
    <xf numFmtId="165" fontId="9" fillId="13" borderId="1" xfId="0" applyNumberFormat="1" applyFont="1" applyFill="1" applyBorder="1" applyAlignment="1">
      <alignment horizontal="center" vertical="center" wrapText="1"/>
    </xf>
    <xf numFmtId="165" fontId="9" fillId="10" borderId="1" xfId="0" applyNumberFormat="1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5" fontId="9" fillId="6" borderId="1" xfId="0" applyNumberFormat="1" applyFont="1" applyFill="1" applyBorder="1" applyAlignment="1">
      <alignment horizontal="center" vertical="center" wrapText="1"/>
    </xf>
    <xf numFmtId="165" fontId="9" fillId="11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5" fontId="9" fillId="7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vertical="top" wrapText="1"/>
    </xf>
    <xf numFmtId="1" fontId="6" fillId="8" borderId="1" xfId="0" applyNumberFormat="1" applyFont="1" applyFill="1" applyBorder="1" applyAlignment="1">
      <alignment vertical="top" wrapText="1"/>
    </xf>
    <xf numFmtId="1" fontId="6" fillId="13" borderId="1" xfId="0" applyNumberFormat="1" applyFont="1" applyFill="1" applyBorder="1" applyAlignment="1">
      <alignment vertical="top" wrapText="1"/>
    </xf>
    <xf numFmtId="1" fontId="6" fillId="10" borderId="1" xfId="0" applyNumberFormat="1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2" borderId="1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vertical="center" wrapText="1"/>
    </xf>
    <xf numFmtId="165" fontId="9" fillId="11" borderId="0" xfId="0" applyNumberFormat="1" applyFont="1" applyFill="1" applyBorder="1" applyAlignment="1">
      <alignment horizontal="center" vertical="center" wrapText="1"/>
    </xf>
    <xf numFmtId="165" fontId="6" fillId="6" borderId="0" xfId="0" applyNumberFormat="1" applyFont="1" applyFill="1" applyBorder="1" applyAlignment="1">
      <alignment horizontal="center" vertical="center" wrapText="1"/>
    </xf>
    <xf numFmtId="165" fontId="9" fillId="7" borderId="0" xfId="0" applyNumberFormat="1" applyFont="1" applyFill="1" applyBorder="1" applyAlignment="1">
      <alignment horizontal="center" vertical="center" wrapText="1"/>
    </xf>
    <xf numFmtId="165" fontId="9" fillId="8" borderId="0" xfId="0" applyNumberFormat="1" applyFont="1" applyFill="1" applyBorder="1" applyAlignment="1">
      <alignment horizontal="center" vertical="center" wrapText="1"/>
    </xf>
    <xf numFmtId="165" fontId="9" fillId="13" borderId="0" xfId="0" applyNumberFormat="1" applyFont="1" applyFill="1" applyBorder="1" applyAlignment="1">
      <alignment horizontal="center" vertical="center" wrapText="1"/>
    </xf>
    <xf numFmtId="165" fontId="9" fillId="10" borderId="0" xfId="0" applyNumberFormat="1" applyFont="1" applyFill="1" applyBorder="1" applyAlignment="1">
      <alignment horizontal="center" vertical="center" wrapText="1"/>
    </xf>
    <xf numFmtId="165" fontId="9" fillId="5" borderId="0" xfId="0" applyNumberFormat="1" applyFont="1" applyFill="1" applyBorder="1" applyAlignment="1">
      <alignment horizontal="center" vertical="center" wrapText="1"/>
    </xf>
    <xf numFmtId="165" fontId="9" fillId="6" borderId="0" xfId="0" applyNumberFormat="1" applyFont="1" applyFill="1" applyBorder="1" applyAlignment="1">
      <alignment horizontal="center" vertical="center" wrapText="1"/>
    </xf>
    <xf numFmtId="166" fontId="9" fillId="8" borderId="0" xfId="0" applyNumberFormat="1" applyFont="1" applyFill="1" applyBorder="1" applyAlignment="1">
      <alignment horizontal="center" vertical="center" wrapText="1"/>
    </xf>
    <xf numFmtId="166" fontId="9" fillId="13" borderId="0" xfId="0" applyNumberFormat="1" applyFont="1" applyFill="1" applyBorder="1" applyAlignment="1">
      <alignment horizontal="center" vertical="center" wrapText="1"/>
    </xf>
    <xf numFmtId="166" fontId="9" fillId="10" borderId="0" xfId="0" applyNumberFormat="1" applyFont="1" applyFill="1" applyBorder="1" applyAlignment="1">
      <alignment horizontal="center" vertical="center" wrapText="1"/>
    </xf>
    <xf numFmtId="166" fontId="9" fillId="5" borderId="0" xfId="0" applyNumberFormat="1" applyFont="1" applyFill="1" applyBorder="1" applyAlignment="1">
      <alignment horizontal="center" vertical="center" wrapText="1"/>
    </xf>
    <xf numFmtId="166" fontId="9" fillId="6" borderId="0" xfId="0" applyNumberFormat="1" applyFont="1" applyFill="1" applyBorder="1" applyAlignment="1">
      <alignment horizontal="center" vertical="center" wrapText="1"/>
    </xf>
    <xf numFmtId="166" fontId="9" fillId="11" borderId="0" xfId="0" applyNumberFormat="1" applyFont="1" applyFill="1" applyBorder="1" applyAlignment="1">
      <alignment horizontal="center" vertical="center" wrapText="1"/>
    </xf>
    <xf numFmtId="166" fontId="6" fillId="6" borderId="0" xfId="0" applyNumberFormat="1" applyFont="1" applyFill="1" applyBorder="1" applyAlignment="1">
      <alignment horizontal="center" vertical="center" wrapText="1"/>
    </xf>
    <xf numFmtId="166" fontId="9" fillId="7" borderId="0" xfId="0" applyNumberFormat="1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11" borderId="0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/>
    </xf>
    <xf numFmtId="166" fontId="6" fillId="8" borderId="0" xfId="0" applyNumberFormat="1" applyFont="1" applyFill="1" applyBorder="1" applyAlignment="1">
      <alignment horizontal="center" vertical="center" wrapText="1"/>
    </xf>
    <xf numFmtId="166" fontId="6" fillId="13" borderId="0" xfId="0" applyNumberFormat="1" applyFont="1" applyFill="1" applyBorder="1" applyAlignment="1">
      <alignment horizontal="center" vertical="center" wrapText="1"/>
    </xf>
    <xf numFmtId="166" fontId="6" fillId="10" borderId="0" xfId="0" applyNumberFormat="1" applyFont="1" applyFill="1" applyBorder="1" applyAlignment="1">
      <alignment horizontal="center" vertical="center" wrapText="1"/>
    </xf>
    <xf numFmtId="166" fontId="6" fillId="5" borderId="0" xfId="0" applyNumberFormat="1" applyFont="1" applyFill="1" applyBorder="1" applyAlignment="1">
      <alignment horizontal="center" vertical="center" wrapText="1"/>
    </xf>
    <xf numFmtId="166" fontId="6" fillId="11" borderId="0" xfId="0" applyNumberFormat="1" applyFont="1" applyFill="1" applyBorder="1" applyAlignment="1">
      <alignment horizontal="center" vertical="center" wrapText="1"/>
    </xf>
    <xf numFmtId="166" fontId="6" fillId="7" borderId="0" xfId="0" applyNumberFormat="1" applyFont="1" applyFill="1" applyBorder="1" applyAlignment="1">
      <alignment horizontal="center" vertical="center" wrapText="1"/>
    </xf>
    <xf numFmtId="166" fontId="9" fillId="8" borderId="0" xfId="0" applyNumberFormat="1" applyFont="1" applyFill="1" applyBorder="1" applyAlignment="1">
      <alignment horizontal="center"/>
    </xf>
    <xf numFmtId="166" fontId="9" fillId="13" borderId="0" xfId="0" applyNumberFormat="1" applyFont="1" applyFill="1" applyBorder="1" applyAlignment="1">
      <alignment horizontal="center"/>
    </xf>
    <xf numFmtId="166" fontId="9" fillId="10" borderId="0" xfId="0" applyNumberFormat="1" applyFont="1" applyFill="1" applyBorder="1" applyAlignment="1">
      <alignment horizontal="center"/>
    </xf>
    <xf numFmtId="166" fontId="9" fillId="5" borderId="0" xfId="0" applyNumberFormat="1" applyFont="1" applyFill="1" applyBorder="1" applyAlignment="1">
      <alignment horizontal="center"/>
    </xf>
    <xf numFmtId="166" fontId="9" fillId="6" borderId="0" xfId="0" applyNumberFormat="1" applyFont="1" applyFill="1" applyBorder="1" applyAlignment="1">
      <alignment horizontal="center"/>
    </xf>
    <xf numFmtId="166" fontId="9" fillId="11" borderId="0" xfId="0" applyNumberFormat="1" applyFont="1" applyFill="1" applyBorder="1" applyAlignment="1">
      <alignment horizontal="center"/>
    </xf>
    <xf numFmtId="166" fontId="6" fillId="6" borderId="0" xfId="0" applyNumberFormat="1" applyFont="1" applyFill="1" applyBorder="1" applyAlignment="1">
      <alignment horizontal="center"/>
    </xf>
    <xf numFmtId="166" fontId="9" fillId="7" borderId="0" xfId="0" applyNumberFormat="1" applyFont="1" applyFill="1" applyBorder="1" applyAlignment="1">
      <alignment horizontal="center"/>
    </xf>
    <xf numFmtId="3" fontId="9" fillId="8" borderId="0" xfId="0" applyNumberFormat="1" applyFont="1" applyFill="1" applyBorder="1" applyAlignment="1">
      <alignment horizontal="center" vertical="center" wrapText="1"/>
    </xf>
    <xf numFmtId="3" fontId="9" fillId="13" borderId="0" xfId="0" applyNumberFormat="1" applyFont="1" applyFill="1" applyBorder="1" applyAlignment="1">
      <alignment horizontal="center" vertical="center" wrapText="1"/>
    </xf>
    <xf numFmtId="3" fontId="9" fillId="10" borderId="0" xfId="0" applyNumberFormat="1" applyFont="1" applyFill="1" applyBorder="1" applyAlignment="1">
      <alignment horizontal="center" vertical="center" wrapText="1"/>
    </xf>
    <xf numFmtId="3" fontId="9" fillId="5" borderId="0" xfId="0" applyNumberFormat="1" applyFont="1" applyFill="1" applyBorder="1" applyAlignment="1">
      <alignment horizontal="center" vertical="center" wrapText="1"/>
    </xf>
    <xf numFmtId="3" fontId="9" fillId="6" borderId="0" xfId="0" applyNumberFormat="1" applyFont="1" applyFill="1" applyBorder="1" applyAlignment="1">
      <alignment horizontal="center" vertical="center" wrapText="1"/>
    </xf>
    <xf numFmtId="3" fontId="9" fillId="11" borderId="0" xfId="0" applyNumberFormat="1" applyFont="1" applyFill="1" applyBorder="1" applyAlignment="1">
      <alignment horizontal="center" vertical="center" wrapText="1"/>
    </xf>
    <xf numFmtId="3" fontId="6" fillId="6" borderId="0" xfId="0" applyNumberFormat="1" applyFont="1" applyFill="1" applyBorder="1" applyAlignment="1">
      <alignment horizontal="center" vertical="center" wrapText="1"/>
    </xf>
    <xf numFmtId="3" fontId="9" fillId="7" borderId="0" xfId="0" applyNumberFormat="1" applyFont="1" applyFill="1" applyBorder="1" applyAlignment="1">
      <alignment horizontal="center" vertical="center" wrapText="1"/>
    </xf>
    <xf numFmtId="3" fontId="6" fillId="8" borderId="0" xfId="0" applyNumberFormat="1" applyFont="1" applyFill="1" applyBorder="1" applyAlignment="1">
      <alignment horizontal="center" vertical="center" wrapText="1"/>
    </xf>
    <xf numFmtId="3" fontId="6" fillId="13" borderId="0" xfId="0" applyNumberFormat="1" applyFont="1" applyFill="1" applyBorder="1" applyAlignment="1">
      <alignment horizontal="center" vertical="center" wrapText="1"/>
    </xf>
    <xf numFmtId="3" fontId="6" fillId="10" borderId="0" xfId="0" applyNumberFormat="1" applyFont="1" applyFill="1" applyBorder="1" applyAlignment="1">
      <alignment horizontal="center" vertical="center" wrapText="1"/>
    </xf>
    <xf numFmtId="3" fontId="6" fillId="5" borderId="0" xfId="0" applyNumberFormat="1" applyFont="1" applyFill="1" applyBorder="1" applyAlignment="1">
      <alignment horizontal="center" vertical="center" wrapText="1"/>
    </xf>
    <xf numFmtId="3" fontId="6" fillId="11" borderId="0" xfId="0" applyNumberFormat="1" applyFont="1" applyFill="1" applyBorder="1" applyAlignment="1">
      <alignment horizontal="center" vertical="center" wrapText="1"/>
    </xf>
    <xf numFmtId="3" fontId="6" fillId="7" borderId="0" xfId="0" applyNumberFormat="1" applyFont="1" applyFill="1" applyBorder="1" applyAlignment="1">
      <alignment horizontal="center" vertical="center" wrapText="1"/>
    </xf>
    <xf numFmtId="1" fontId="6" fillId="8" borderId="0" xfId="0" applyNumberFormat="1" applyFont="1" applyFill="1" applyBorder="1" applyAlignment="1">
      <alignment horizontal="center" vertical="center" wrapText="1"/>
    </xf>
    <xf numFmtId="1" fontId="6" fillId="13" borderId="0" xfId="0" applyNumberFormat="1" applyFont="1" applyFill="1" applyBorder="1" applyAlignment="1">
      <alignment horizontal="center" vertical="center" wrapText="1"/>
    </xf>
    <xf numFmtId="1" fontId="6" fillId="10" borderId="0" xfId="0" applyNumberFormat="1" applyFont="1" applyFill="1" applyBorder="1" applyAlignment="1">
      <alignment horizontal="center" vertical="center" wrapText="1"/>
    </xf>
    <xf numFmtId="1" fontId="6" fillId="5" borderId="0" xfId="0" applyNumberFormat="1" applyFont="1" applyFill="1" applyBorder="1" applyAlignment="1">
      <alignment horizontal="center" vertical="center" wrapText="1"/>
    </xf>
    <xf numFmtId="1" fontId="6" fillId="6" borderId="0" xfId="0" applyNumberFormat="1" applyFont="1" applyFill="1" applyBorder="1" applyAlignment="1">
      <alignment horizontal="center" vertical="center" wrapText="1"/>
    </xf>
    <xf numFmtId="1" fontId="6" fillId="11" borderId="0" xfId="0" applyNumberFormat="1" applyFont="1" applyFill="1" applyBorder="1" applyAlignment="1">
      <alignment horizontal="center" vertical="center" wrapText="1"/>
    </xf>
    <xf numFmtId="1" fontId="6" fillId="7" borderId="0" xfId="0" applyNumberFormat="1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/>
    </xf>
    <xf numFmtId="0" fontId="9" fillId="13" borderId="0" xfId="0" applyFont="1" applyFill="1" applyBorder="1" applyAlignment="1">
      <alignment horizontal="center"/>
    </xf>
    <xf numFmtId="0" fontId="9" fillId="10" borderId="0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6" fillId="8" borderId="0" xfId="0" applyFont="1" applyFill="1" applyBorder="1"/>
    <xf numFmtId="0" fontId="6" fillId="7" borderId="0" xfId="0" applyFont="1" applyFill="1" applyBorder="1"/>
    <xf numFmtId="0" fontId="6" fillId="13" borderId="0" xfId="0" applyFont="1" applyFill="1" applyAlignment="1">
      <alignment horizontal="center"/>
    </xf>
    <xf numFmtId="0" fontId="6" fillId="10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9" fillId="8" borderId="0" xfId="0" applyFont="1" applyFill="1" applyBorder="1"/>
    <xf numFmtId="0" fontId="9" fillId="13" borderId="0" xfId="0" applyFont="1" applyFill="1" applyBorder="1"/>
    <xf numFmtId="0" fontId="9" fillId="10" borderId="0" xfId="0" applyFont="1" applyFill="1" applyBorder="1"/>
    <xf numFmtId="0" fontId="9" fillId="5" borderId="0" xfId="0" applyFont="1" applyFill="1" applyBorder="1"/>
    <xf numFmtId="0" fontId="9" fillId="6" borderId="0" xfId="0" applyFont="1" applyFill="1" applyBorder="1"/>
    <xf numFmtId="0" fontId="9" fillId="11" borderId="0" xfId="0" applyFont="1" applyFill="1" applyBorder="1"/>
    <xf numFmtId="0" fontId="6" fillId="6" borderId="0" xfId="0" applyFont="1" applyFill="1" applyBorder="1"/>
    <xf numFmtId="0" fontId="9" fillId="7" borderId="0" xfId="0" applyFont="1" applyFill="1" applyBorder="1"/>
    <xf numFmtId="0" fontId="6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164" fontId="6" fillId="16" borderId="0" xfId="3" applyNumberFormat="1" applyFont="1" applyFill="1"/>
    <xf numFmtId="43" fontId="6" fillId="16" borderId="0" xfId="1" applyFont="1" applyFill="1"/>
    <xf numFmtId="164" fontId="6" fillId="10" borderId="0" xfId="3" applyNumberFormat="1" applyFont="1" applyFill="1"/>
    <xf numFmtId="164" fontId="6" fillId="16" borderId="0" xfId="3" applyNumberFormat="1" applyFont="1" applyFill="1" applyAlignment="1"/>
    <xf numFmtId="43" fontId="6" fillId="16" borderId="0" xfId="1" applyFont="1" applyFill="1" applyAlignment="1"/>
    <xf numFmtId="43" fontId="6" fillId="2" borderId="0" xfId="0" applyNumberFormat="1" applyFont="1" applyFill="1" applyAlignment="1"/>
    <xf numFmtId="0" fontId="6" fillId="2" borderId="0" xfId="0" applyFont="1" applyFill="1" applyAlignment="1"/>
    <xf numFmtId="164" fontId="6" fillId="4" borderId="0" xfId="3" applyNumberFormat="1" applyFont="1" applyFill="1" applyAlignment="1"/>
    <xf numFmtId="165" fontId="6" fillId="2" borderId="0" xfId="0" applyNumberFormat="1" applyFont="1" applyFill="1" applyAlignment="1"/>
    <xf numFmtId="166" fontId="6" fillId="2" borderId="0" xfId="0" applyNumberFormat="1" applyFont="1" applyFill="1" applyAlignment="1"/>
    <xf numFmtId="0" fontId="6" fillId="2" borderId="0" xfId="0" applyFont="1" applyFill="1" applyBorder="1" applyAlignment="1">
      <alignment horizontal="center"/>
    </xf>
    <xf numFmtId="43" fontId="6" fillId="10" borderId="1" xfId="0" applyNumberFormat="1" applyFont="1" applyFill="1" applyBorder="1" applyAlignment="1">
      <alignment vertical="top" wrapText="1"/>
    </xf>
    <xf numFmtId="164" fontId="6" fillId="2" borderId="1" xfId="3" applyNumberFormat="1" applyFont="1" applyFill="1" applyBorder="1" applyAlignment="1">
      <alignment vertical="top" wrapText="1"/>
    </xf>
    <xf numFmtId="43" fontId="6" fillId="2" borderId="1" xfId="1" applyFont="1" applyFill="1" applyBorder="1" applyAlignment="1">
      <alignment vertical="top" wrapText="1"/>
    </xf>
    <xf numFmtId="164" fontId="6" fillId="10" borderId="1" xfId="3" applyNumberFormat="1" applyFont="1" applyFill="1" applyBorder="1" applyAlignment="1">
      <alignment vertical="top" wrapText="1"/>
    </xf>
    <xf numFmtId="43" fontId="6" fillId="17" borderId="1" xfId="1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165" fontId="6" fillId="6" borderId="1" xfId="0" applyNumberFormat="1" applyFont="1" applyFill="1" applyBorder="1" applyAlignment="1">
      <alignment vertical="top" wrapText="1"/>
    </xf>
    <xf numFmtId="165" fontId="6" fillId="11" borderId="1" xfId="0" applyNumberFormat="1" applyFont="1" applyFill="1" applyBorder="1" applyAlignment="1">
      <alignment vertical="top" wrapText="1"/>
    </xf>
    <xf numFmtId="164" fontId="9" fillId="10" borderId="1" xfId="3" applyNumberFormat="1" applyFont="1" applyFill="1" applyBorder="1" applyAlignment="1">
      <alignment vertical="top" wrapText="1"/>
    </xf>
    <xf numFmtId="43" fontId="9" fillId="17" borderId="1" xfId="1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4" fontId="9" fillId="2" borderId="1" xfId="3" applyNumberFormat="1" applyFont="1" applyFill="1" applyBorder="1" applyAlignment="1">
      <alignment horizontal="center" vertical="center" wrapText="1"/>
    </xf>
    <xf numFmtId="43" fontId="9" fillId="2" borderId="1" xfId="1" applyFont="1" applyFill="1" applyBorder="1" applyAlignment="1">
      <alignment horizontal="center" vertical="center" wrapText="1"/>
    </xf>
    <xf numFmtId="164" fontId="9" fillId="18" borderId="1" xfId="3" applyNumberFormat="1" applyFont="1" applyFill="1" applyBorder="1" applyAlignment="1">
      <alignment vertical="top" wrapText="1"/>
    </xf>
    <xf numFmtId="164" fontId="9" fillId="10" borderId="1" xfId="3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4" fontId="9" fillId="2" borderId="0" xfId="3" applyNumberFormat="1" applyFont="1" applyFill="1" applyBorder="1" applyAlignment="1">
      <alignment horizontal="center" vertical="center" wrapText="1"/>
    </xf>
    <xf numFmtId="43" fontId="9" fillId="2" borderId="0" xfId="1" applyFont="1" applyFill="1" applyBorder="1" applyAlignment="1">
      <alignment horizontal="center" vertical="center" wrapText="1"/>
    </xf>
    <xf numFmtId="164" fontId="9" fillId="10" borderId="0" xfId="3" applyNumberFormat="1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center" vertical="center" wrapText="1"/>
    </xf>
    <xf numFmtId="164" fontId="6" fillId="2" borderId="0" xfId="3" applyNumberFormat="1" applyFont="1" applyFill="1" applyBorder="1" applyAlignment="1">
      <alignment horizontal="center"/>
    </xf>
    <xf numFmtId="43" fontId="6" fillId="2" borderId="0" xfId="1" applyFont="1" applyFill="1" applyBorder="1" applyAlignment="1">
      <alignment horizontal="center"/>
    </xf>
    <xf numFmtId="164" fontId="6" fillId="10" borderId="0" xfId="3" applyNumberFormat="1" applyFont="1" applyFill="1" applyBorder="1" applyAlignment="1">
      <alignment horizontal="center"/>
    </xf>
    <xf numFmtId="164" fontId="6" fillId="2" borderId="0" xfId="3" applyNumberFormat="1" applyFont="1" applyFill="1" applyBorder="1" applyAlignment="1">
      <alignment horizontal="center" vertical="center" wrapText="1"/>
    </xf>
    <xf numFmtId="43" fontId="6" fillId="2" borderId="0" xfId="1" applyFont="1" applyFill="1" applyBorder="1" applyAlignment="1">
      <alignment horizontal="center" vertical="center" wrapText="1"/>
    </xf>
    <xf numFmtId="164" fontId="6" fillId="10" borderId="0" xfId="3" applyNumberFormat="1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/>
    </xf>
    <xf numFmtId="166" fontId="9" fillId="2" borderId="0" xfId="0" applyNumberFormat="1" applyFont="1" applyFill="1" applyBorder="1" applyAlignment="1">
      <alignment horizontal="center"/>
    </xf>
    <xf numFmtId="164" fontId="9" fillId="2" borderId="0" xfId="3" applyNumberFormat="1" applyFont="1" applyFill="1" applyBorder="1" applyAlignment="1">
      <alignment horizontal="center"/>
    </xf>
    <xf numFmtId="43" fontId="9" fillId="2" borderId="0" xfId="1" applyFont="1" applyFill="1" applyBorder="1" applyAlignment="1">
      <alignment horizontal="center"/>
    </xf>
    <xf numFmtId="164" fontId="9" fillId="10" borderId="0" xfId="3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164" fontId="6" fillId="2" borderId="0" xfId="3" applyNumberFormat="1" applyFont="1" applyFill="1" applyBorder="1"/>
    <xf numFmtId="43" fontId="6" fillId="2" borderId="0" xfId="1" applyFont="1" applyFill="1" applyBorder="1"/>
    <xf numFmtId="164" fontId="6" fillId="10" borderId="0" xfId="3" applyNumberFormat="1" applyFont="1" applyFill="1" applyBorder="1"/>
    <xf numFmtId="164" fontId="9" fillId="2" borderId="0" xfId="3" applyNumberFormat="1" applyFont="1" applyFill="1" applyBorder="1"/>
    <xf numFmtId="164" fontId="9" fillId="10" borderId="0" xfId="3" applyNumberFormat="1" applyFont="1" applyFill="1" applyBorder="1"/>
    <xf numFmtId="164" fontId="9" fillId="16" borderId="0" xfId="3" applyNumberFormat="1" applyFont="1" applyFill="1" applyBorder="1"/>
    <xf numFmtId="43" fontId="6" fillId="16" borderId="0" xfId="1" applyFont="1" applyFill="1" applyBorder="1"/>
    <xf numFmtId="164" fontId="6" fillId="16" borderId="0" xfId="3" applyNumberFormat="1" applyFont="1" applyFill="1" applyBorder="1"/>
    <xf numFmtId="0" fontId="4" fillId="8" borderId="1" xfId="0" applyFont="1" applyFill="1" applyBorder="1" applyAlignment="1">
      <alignment vertical="top" wrapText="1"/>
    </xf>
    <xf numFmtId="164" fontId="8" fillId="16" borderId="1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3" fontId="4" fillId="4" borderId="0" xfId="1" applyFont="1" applyFill="1" applyAlignment="1">
      <alignment vertical="top" wrapText="1"/>
    </xf>
    <xf numFmtId="164" fontId="4" fillId="4" borderId="0" xfId="3" applyNumberFormat="1" applyFont="1" applyFill="1" applyAlignment="1">
      <alignment vertical="top" wrapText="1"/>
    </xf>
    <xf numFmtId="0" fontId="4" fillId="4" borderId="0" xfId="0" applyFont="1" applyFill="1" applyAlignment="1">
      <alignment vertical="top" wrapText="1"/>
    </xf>
    <xf numFmtId="165" fontId="4" fillId="4" borderId="0" xfId="0" applyNumberFormat="1" applyFont="1" applyFill="1" applyAlignment="1">
      <alignment vertical="top" wrapText="1"/>
    </xf>
    <xf numFmtId="166" fontId="4" fillId="4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vertical="top" wrapText="1"/>
    </xf>
    <xf numFmtId="0" fontId="9" fillId="3" borderId="0" xfId="0" applyFont="1" applyFill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164" fontId="6" fillId="4" borderId="5" xfId="3" applyNumberFormat="1" applyFont="1" applyFill="1" applyBorder="1" applyAlignment="1">
      <alignment vertical="top" wrapText="1"/>
    </xf>
    <xf numFmtId="164" fontId="9" fillId="0" borderId="1" xfId="3" applyNumberFormat="1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164" fontId="9" fillId="0" borderId="5" xfId="3" applyNumberFormat="1" applyFont="1" applyFill="1" applyBorder="1" applyAlignment="1">
      <alignment vertical="top" wrapText="1"/>
    </xf>
    <xf numFmtId="164" fontId="9" fillId="4" borderId="0" xfId="3" applyNumberFormat="1" applyFont="1" applyFill="1" applyBorder="1" applyAlignment="1">
      <alignment vertical="top" wrapText="1"/>
    </xf>
    <xf numFmtId="164" fontId="6" fillId="4" borderId="0" xfId="3" applyNumberFormat="1" applyFont="1" applyFill="1" applyBorder="1" applyAlignment="1">
      <alignment vertical="top" wrapText="1"/>
    </xf>
    <xf numFmtId="0" fontId="6" fillId="4" borderId="0" xfId="0" applyFont="1" applyFill="1" applyAlignment="1">
      <alignment vertical="top" wrapText="1"/>
    </xf>
    <xf numFmtId="164" fontId="6" fillId="4" borderId="0" xfId="3" applyNumberFormat="1" applyFont="1" applyFill="1" applyAlignment="1">
      <alignment vertical="top" wrapText="1"/>
    </xf>
    <xf numFmtId="0" fontId="6" fillId="8" borderId="0" xfId="0" applyFont="1" applyFill="1" applyAlignment="1">
      <alignment horizontal="center"/>
    </xf>
    <xf numFmtId="0" fontId="6" fillId="8" borderId="0" xfId="0" applyFont="1" applyFill="1" applyBorder="1" applyAlignment="1">
      <alignment horizontal="center" vertical="center"/>
    </xf>
    <xf numFmtId="165" fontId="6" fillId="8" borderId="0" xfId="0" applyNumberFormat="1" applyFont="1" applyFill="1" applyBorder="1" applyAlignment="1">
      <alignment horizontal="center" vertical="center" wrapText="1"/>
    </xf>
    <xf numFmtId="166" fontId="6" fillId="8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4" fillId="13" borderId="1" xfId="0" applyFont="1" applyFill="1" applyBorder="1" applyAlignment="1">
      <alignment vertical="top" wrapText="1"/>
    </xf>
    <xf numFmtId="0" fontId="4" fillId="10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0" fontId="4" fillId="11" borderId="1" xfId="0" applyFont="1" applyFill="1" applyBorder="1" applyAlignment="1">
      <alignment vertical="top" wrapText="1"/>
    </xf>
    <xf numFmtId="164" fontId="4" fillId="2" borderId="1" xfId="3" applyNumberFormat="1" applyFont="1" applyFill="1" applyBorder="1" applyAlignment="1">
      <alignment vertical="top" wrapText="1"/>
    </xf>
    <xf numFmtId="43" fontId="4" fillId="2" borderId="1" xfId="1" applyFont="1" applyFill="1" applyBorder="1" applyAlignment="1">
      <alignment vertical="top" wrapText="1"/>
    </xf>
    <xf numFmtId="0" fontId="4" fillId="7" borderId="1" xfId="0" applyFont="1" applyFill="1" applyBorder="1" applyAlignment="1">
      <alignment vertical="top" wrapText="1"/>
    </xf>
    <xf numFmtId="164" fontId="4" fillId="10" borderId="1" xfId="3" applyNumberFormat="1" applyFont="1" applyFill="1" applyBorder="1" applyAlignment="1">
      <alignment vertical="top" wrapText="1"/>
    </xf>
    <xf numFmtId="0" fontId="4" fillId="9" borderId="1" xfId="0" applyFont="1" applyFill="1" applyBorder="1" applyAlignment="1">
      <alignment vertical="top" wrapText="1"/>
    </xf>
    <xf numFmtId="0" fontId="4" fillId="2" borderId="0" xfId="0" applyFont="1" applyFill="1"/>
    <xf numFmtId="0" fontId="9" fillId="12" borderId="0" xfId="0" applyFont="1" applyFill="1"/>
    <xf numFmtId="164" fontId="9" fillId="4" borderId="5" xfId="3" applyNumberFormat="1" applyFont="1" applyFill="1" applyBorder="1" applyAlignment="1">
      <alignment vertical="top" wrapText="1"/>
    </xf>
    <xf numFmtId="0" fontId="4" fillId="11" borderId="0" xfId="0" applyFont="1" applyFill="1" applyAlignment="1">
      <alignment vertical="top" wrapText="1"/>
    </xf>
    <xf numFmtId="164" fontId="8" fillId="11" borderId="1" xfId="3" applyNumberFormat="1" applyFont="1" applyFill="1" applyBorder="1" applyAlignment="1">
      <alignment vertical="top" wrapText="1"/>
    </xf>
    <xf numFmtId="43" fontId="9" fillId="11" borderId="1" xfId="1" applyFont="1" applyFill="1" applyBorder="1" applyAlignment="1">
      <alignment vertical="top" wrapText="1"/>
    </xf>
    <xf numFmtId="164" fontId="9" fillId="11" borderId="0" xfId="3" applyNumberFormat="1" applyFont="1" applyFill="1" applyBorder="1" applyAlignment="1">
      <alignment vertical="top" wrapText="1"/>
    </xf>
    <xf numFmtId="164" fontId="6" fillId="11" borderId="0" xfId="3" applyNumberFormat="1" applyFont="1" applyFill="1" applyBorder="1" applyAlignment="1">
      <alignment vertical="top" wrapText="1"/>
    </xf>
    <xf numFmtId="0" fontId="6" fillId="11" borderId="0" xfId="0" applyFont="1" applyFill="1" applyAlignment="1">
      <alignment vertical="top" wrapText="1"/>
    </xf>
    <xf numFmtId="164" fontId="6" fillId="11" borderId="0" xfId="3" applyNumberFormat="1" applyFont="1" applyFill="1" applyAlignment="1">
      <alignment vertical="top" wrapText="1"/>
    </xf>
    <xf numFmtId="164" fontId="6" fillId="4" borderId="1" xfId="3" applyNumberFormat="1" applyFont="1" applyFill="1" applyBorder="1" applyAlignment="1">
      <alignment vertical="top" wrapText="1"/>
    </xf>
    <xf numFmtId="164" fontId="9" fillId="6" borderId="1" xfId="3" applyNumberFormat="1" applyFont="1" applyFill="1" applyBorder="1" applyAlignment="1">
      <alignment vertical="top" wrapText="1"/>
    </xf>
    <xf numFmtId="164" fontId="6" fillId="13" borderId="1" xfId="3" applyNumberFormat="1" applyFont="1" applyFill="1" applyBorder="1" applyAlignment="1">
      <alignment vertical="top" wrapText="1"/>
    </xf>
    <xf numFmtId="164" fontId="6" fillId="11" borderId="1" xfId="3" applyNumberFormat="1" applyFont="1" applyFill="1" applyBorder="1" applyAlignment="1">
      <alignment vertical="top" wrapText="1"/>
    </xf>
    <xf numFmtId="164" fontId="9" fillId="11" borderId="1" xfId="3" applyNumberFormat="1" applyFont="1" applyFill="1" applyBorder="1" applyAlignment="1">
      <alignment vertical="top" wrapText="1"/>
    </xf>
    <xf numFmtId="164" fontId="6" fillId="14" borderId="1" xfId="3" applyNumberFormat="1" applyFont="1" applyFill="1" applyBorder="1" applyAlignment="1">
      <alignment vertical="top" wrapText="1"/>
    </xf>
    <xf numFmtId="166" fontId="9" fillId="14" borderId="1" xfId="0" applyNumberFormat="1" applyFont="1" applyFill="1" applyBorder="1" applyAlignment="1">
      <alignment vertical="top" wrapText="1"/>
    </xf>
    <xf numFmtId="166" fontId="6" fillId="14" borderId="1" xfId="3" applyNumberFormat="1" applyFont="1" applyFill="1" applyBorder="1" applyAlignment="1">
      <alignment vertical="top" wrapText="1"/>
    </xf>
    <xf numFmtId="0" fontId="5" fillId="4" borderId="0" xfId="0" applyFont="1" applyFill="1" applyBorder="1" applyAlignment="1">
      <alignment vertical="top" wrapText="1"/>
    </xf>
    <xf numFmtId="0" fontId="4" fillId="21" borderId="0" xfId="0" applyFont="1" applyFill="1" applyAlignment="1">
      <alignment vertical="top" wrapText="1"/>
    </xf>
    <xf numFmtId="0" fontId="5" fillId="21" borderId="0" xfId="0" applyFont="1" applyFill="1" applyBorder="1" applyAlignment="1">
      <alignment vertical="top" wrapText="1"/>
    </xf>
    <xf numFmtId="0" fontId="4" fillId="21" borderId="1" xfId="0" applyFont="1" applyFill="1" applyBorder="1" applyAlignment="1">
      <alignment vertical="top" wrapText="1"/>
    </xf>
    <xf numFmtId="0" fontId="6" fillId="21" borderId="1" xfId="0" applyFont="1" applyFill="1" applyBorder="1" applyAlignment="1">
      <alignment vertical="top" wrapText="1"/>
    </xf>
    <xf numFmtId="164" fontId="8" fillId="21" borderId="1" xfId="3" applyNumberFormat="1" applyFont="1" applyFill="1" applyBorder="1" applyAlignment="1">
      <alignment vertical="top" wrapText="1"/>
    </xf>
    <xf numFmtId="164" fontId="9" fillId="21" borderId="4" xfId="3" applyNumberFormat="1" applyFont="1" applyFill="1" applyBorder="1" applyAlignment="1">
      <alignment vertical="top" wrapText="1"/>
    </xf>
    <xf numFmtId="164" fontId="6" fillId="21" borderId="1" xfId="3" applyNumberFormat="1" applyFont="1" applyFill="1" applyBorder="1" applyAlignment="1">
      <alignment vertical="top" wrapText="1"/>
    </xf>
    <xf numFmtId="164" fontId="9" fillId="21" borderId="1" xfId="3" applyNumberFormat="1" applyFont="1" applyFill="1" applyBorder="1" applyAlignment="1">
      <alignment vertical="top" wrapText="1"/>
    </xf>
    <xf numFmtId="166" fontId="9" fillId="21" borderId="1" xfId="0" applyNumberFormat="1" applyFont="1" applyFill="1" applyBorder="1" applyAlignment="1">
      <alignment vertical="top" wrapText="1"/>
    </xf>
    <xf numFmtId="43" fontId="9" fillId="21" borderId="1" xfId="1" applyFont="1" applyFill="1" applyBorder="1" applyAlignment="1">
      <alignment vertical="top" wrapText="1"/>
    </xf>
    <xf numFmtId="166" fontId="6" fillId="21" borderId="1" xfId="0" applyNumberFormat="1" applyFont="1" applyFill="1" applyBorder="1" applyAlignment="1">
      <alignment vertical="top" wrapText="1"/>
    </xf>
    <xf numFmtId="164" fontId="9" fillId="21" borderId="5" xfId="3" applyNumberFormat="1" applyFont="1" applyFill="1" applyBorder="1" applyAlignment="1">
      <alignment vertical="top" wrapText="1"/>
    </xf>
    <xf numFmtId="164" fontId="9" fillId="21" borderId="0" xfId="3" applyNumberFormat="1" applyFont="1" applyFill="1" applyBorder="1" applyAlignment="1">
      <alignment vertical="top" wrapText="1"/>
    </xf>
    <xf numFmtId="164" fontId="6" fillId="21" borderId="0" xfId="3" applyNumberFormat="1" applyFont="1" applyFill="1" applyBorder="1" applyAlignment="1">
      <alignment vertical="top" wrapText="1"/>
    </xf>
    <xf numFmtId="0" fontId="6" fillId="21" borderId="0" xfId="0" applyFont="1" applyFill="1" applyAlignment="1">
      <alignment vertical="top" wrapText="1"/>
    </xf>
    <xf numFmtId="164" fontId="6" fillId="21" borderId="0" xfId="3" applyNumberFormat="1" applyFont="1" applyFill="1" applyAlignment="1">
      <alignment vertical="top" wrapText="1"/>
    </xf>
    <xf numFmtId="43" fontId="4" fillId="11" borderId="0" xfId="0" applyNumberFormat="1" applyFont="1" applyFill="1" applyAlignment="1">
      <alignment vertical="top" wrapText="1"/>
    </xf>
    <xf numFmtId="164" fontId="9" fillId="11" borderId="4" xfId="3" applyNumberFormat="1" applyFont="1" applyFill="1" applyBorder="1" applyAlignment="1">
      <alignment vertical="top" wrapText="1"/>
    </xf>
    <xf numFmtId="43" fontId="6" fillId="11" borderId="1" xfId="1" applyFont="1" applyFill="1" applyBorder="1" applyAlignment="1">
      <alignment vertical="top" wrapText="1"/>
    </xf>
    <xf numFmtId="164" fontId="9" fillId="11" borderId="5" xfId="3" applyNumberFormat="1" applyFont="1" applyFill="1" applyBorder="1" applyAlignment="1">
      <alignment vertical="top" wrapText="1"/>
    </xf>
    <xf numFmtId="164" fontId="9" fillId="7" borderId="5" xfId="3" applyNumberFormat="1" applyFont="1" applyFill="1" applyBorder="1" applyAlignment="1">
      <alignment vertical="top" wrapText="1"/>
    </xf>
    <xf numFmtId="0" fontId="4" fillId="17" borderId="0" xfId="0" applyFont="1" applyFill="1" applyAlignment="1">
      <alignment vertical="top" wrapText="1"/>
    </xf>
    <xf numFmtId="43" fontId="4" fillId="17" borderId="0" xfId="0" applyNumberFormat="1" applyFont="1" applyFill="1" applyAlignment="1">
      <alignment vertical="top" wrapText="1"/>
    </xf>
    <xf numFmtId="0" fontId="4" fillId="17" borderId="1" xfId="0" applyFont="1" applyFill="1" applyBorder="1" applyAlignment="1">
      <alignment vertical="top" wrapText="1"/>
    </xf>
    <xf numFmtId="0" fontId="6" fillId="17" borderId="1" xfId="0" applyFont="1" applyFill="1" applyBorder="1" applyAlignment="1">
      <alignment vertical="top" wrapText="1"/>
    </xf>
    <xf numFmtId="164" fontId="8" fillId="17" borderId="1" xfId="3" applyNumberFormat="1" applyFont="1" applyFill="1" applyBorder="1" applyAlignment="1">
      <alignment vertical="top" wrapText="1"/>
    </xf>
    <xf numFmtId="164" fontId="9" fillId="17" borderId="4" xfId="3" applyNumberFormat="1" applyFont="1" applyFill="1" applyBorder="1" applyAlignment="1">
      <alignment vertical="top" wrapText="1"/>
    </xf>
    <xf numFmtId="164" fontId="6" fillId="17" borderId="1" xfId="3" applyNumberFormat="1" applyFont="1" applyFill="1" applyBorder="1" applyAlignment="1">
      <alignment vertical="top" wrapText="1"/>
    </xf>
    <xf numFmtId="164" fontId="9" fillId="17" borderId="1" xfId="3" applyNumberFormat="1" applyFont="1" applyFill="1" applyBorder="1" applyAlignment="1">
      <alignment vertical="top" wrapText="1"/>
    </xf>
    <xf numFmtId="166" fontId="9" fillId="17" borderId="1" xfId="0" applyNumberFormat="1" applyFont="1" applyFill="1" applyBorder="1" applyAlignment="1">
      <alignment vertical="top" wrapText="1"/>
    </xf>
    <xf numFmtId="166" fontId="6" fillId="17" borderId="1" xfId="0" applyNumberFormat="1" applyFont="1" applyFill="1" applyBorder="1" applyAlignment="1">
      <alignment vertical="top" wrapText="1"/>
    </xf>
    <xf numFmtId="164" fontId="9" fillId="17" borderId="5" xfId="3" applyNumberFormat="1" applyFont="1" applyFill="1" applyBorder="1" applyAlignment="1">
      <alignment vertical="top" wrapText="1"/>
    </xf>
    <xf numFmtId="164" fontId="9" fillId="17" borderId="0" xfId="3" applyNumberFormat="1" applyFont="1" applyFill="1" applyBorder="1" applyAlignment="1">
      <alignment vertical="top" wrapText="1"/>
    </xf>
    <xf numFmtId="164" fontId="6" fillId="17" borderId="0" xfId="3" applyNumberFormat="1" applyFont="1" applyFill="1" applyBorder="1" applyAlignment="1">
      <alignment vertical="top" wrapText="1"/>
    </xf>
    <xf numFmtId="0" fontId="6" fillId="17" borderId="0" xfId="0" applyFont="1" applyFill="1" applyAlignment="1">
      <alignment vertical="top" wrapText="1"/>
    </xf>
    <xf numFmtId="164" fontId="6" fillId="17" borderId="0" xfId="3" applyNumberFormat="1" applyFont="1" applyFill="1" applyAlignment="1">
      <alignment vertical="top" wrapText="1"/>
    </xf>
    <xf numFmtId="0" fontId="4" fillId="10" borderId="0" xfId="0" applyFont="1" applyFill="1" applyAlignment="1">
      <alignment vertical="top" wrapText="1"/>
    </xf>
    <xf numFmtId="0" fontId="4" fillId="10" borderId="0" xfId="0" applyFont="1" applyFill="1" applyBorder="1" applyAlignment="1">
      <alignment vertical="top" wrapText="1"/>
    </xf>
    <xf numFmtId="164" fontId="8" fillId="10" borderId="1" xfId="3" applyNumberFormat="1" applyFont="1" applyFill="1" applyBorder="1" applyAlignment="1">
      <alignment vertical="top" wrapText="1"/>
    </xf>
    <xf numFmtId="164" fontId="9" fillId="10" borderId="4" xfId="3" applyNumberFormat="1" applyFont="1" applyFill="1" applyBorder="1" applyAlignment="1">
      <alignment vertical="top" wrapText="1"/>
    </xf>
    <xf numFmtId="43" fontId="9" fillId="10" borderId="1" xfId="1" applyFont="1" applyFill="1" applyBorder="1" applyAlignment="1">
      <alignment vertical="top" wrapText="1"/>
    </xf>
    <xf numFmtId="43" fontId="6" fillId="10" borderId="1" xfId="1" applyFont="1" applyFill="1" applyBorder="1" applyAlignment="1">
      <alignment vertical="top" wrapText="1"/>
    </xf>
    <xf numFmtId="164" fontId="9" fillId="10" borderId="5" xfId="3" applyNumberFormat="1" applyFont="1" applyFill="1" applyBorder="1" applyAlignment="1">
      <alignment vertical="top" wrapText="1"/>
    </xf>
    <xf numFmtId="164" fontId="9" fillId="10" borderId="0" xfId="3" applyNumberFormat="1" applyFont="1" applyFill="1" applyBorder="1" applyAlignment="1">
      <alignment vertical="top" wrapText="1"/>
    </xf>
    <xf numFmtId="164" fontId="6" fillId="10" borderId="0" xfId="3" applyNumberFormat="1" applyFont="1" applyFill="1" applyBorder="1" applyAlignment="1">
      <alignment vertical="top" wrapText="1"/>
    </xf>
    <xf numFmtId="0" fontId="6" fillId="10" borderId="0" xfId="0" applyFont="1" applyFill="1" applyAlignment="1">
      <alignment vertical="top" wrapText="1"/>
    </xf>
    <xf numFmtId="164" fontId="6" fillId="10" borderId="0" xfId="3" applyNumberFormat="1" applyFont="1" applyFill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164" fontId="6" fillId="20" borderId="1" xfId="3" applyNumberFormat="1" applyFont="1" applyFill="1" applyBorder="1" applyAlignment="1">
      <alignment vertical="top" wrapText="1"/>
    </xf>
    <xf numFmtId="164" fontId="9" fillId="20" borderId="1" xfId="3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9" fontId="6" fillId="0" borderId="0" xfId="0" applyNumberFormat="1" applyFont="1" applyFill="1" applyAlignment="1">
      <alignment vertical="top" wrapText="1"/>
    </xf>
    <xf numFmtId="164" fontId="6" fillId="0" borderId="1" xfId="3" applyNumberFormat="1" applyFont="1" applyFill="1" applyBorder="1" applyAlignment="1">
      <alignment vertical="top" wrapText="1"/>
    </xf>
    <xf numFmtId="164" fontId="9" fillId="22" borderId="1" xfId="3" applyNumberFormat="1" applyFont="1" applyFill="1" applyBorder="1" applyAlignment="1">
      <alignment vertical="top" wrapText="1"/>
    </xf>
    <xf numFmtId="164" fontId="6" fillId="23" borderId="0" xfId="3" applyNumberFormat="1" applyFont="1" applyFill="1"/>
    <xf numFmtId="164" fontId="6" fillId="23" borderId="0" xfId="3" applyNumberFormat="1" applyFont="1" applyFill="1" applyAlignment="1"/>
    <xf numFmtId="164" fontId="6" fillId="23" borderId="1" xfId="3" applyNumberFormat="1" applyFont="1" applyFill="1" applyBorder="1" applyAlignment="1">
      <alignment vertical="top" wrapText="1"/>
    </xf>
    <xf numFmtId="168" fontId="9" fillId="23" borderId="1" xfId="3" applyNumberFormat="1" applyFont="1" applyFill="1" applyBorder="1" applyAlignment="1">
      <alignment vertical="top" wrapText="1"/>
    </xf>
    <xf numFmtId="164" fontId="9" fillId="23" borderId="1" xfId="3" applyNumberFormat="1" applyFont="1" applyFill="1" applyBorder="1" applyAlignment="1">
      <alignment vertical="top" wrapText="1"/>
    </xf>
    <xf numFmtId="164" fontId="9" fillId="23" borderId="1" xfId="3" applyNumberFormat="1" applyFont="1" applyFill="1" applyBorder="1" applyAlignment="1">
      <alignment horizontal="center" vertical="center" wrapText="1"/>
    </xf>
    <xf numFmtId="164" fontId="9" fillId="23" borderId="0" xfId="3" applyNumberFormat="1" applyFont="1" applyFill="1" applyBorder="1" applyAlignment="1">
      <alignment horizontal="center" vertical="center" wrapText="1"/>
    </xf>
    <xf numFmtId="164" fontId="6" fillId="23" borderId="0" xfId="3" applyNumberFormat="1" applyFont="1" applyFill="1" applyBorder="1" applyAlignment="1">
      <alignment horizontal="center"/>
    </xf>
    <xf numFmtId="164" fontId="6" fillId="23" borderId="0" xfId="3" applyNumberFormat="1" applyFont="1" applyFill="1" applyBorder="1" applyAlignment="1">
      <alignment horizontal="center" vertical="center" wrapText="1"/>
    </xf>
    <xf numFmtId="164" fontId="9" fillId="23" borderId="0" xfId="3" applyNumberFormat="1" applyFont="1" applyFill="1" applyBorder="1" applyAlignment="1">
      <alignment horizontal="center"/>
    </xf>
    <xf numFmtId="164" fontId="6" fillId="23" borderId="0" xfId="3" applyNumberFormat="1" applyFont="1" applyFill="1" applyBorder="1"/>
    <xf numFmtId="164" fontId="6" fillId="24" borderId="0" xfId="3" applyNumberFormat="1" applyFont="1" applyFill="1"/>
    <xf numFmtId="164" fontId="6" fillId="24" borderId="0" xfId="3" applyNumberFormat="1" applyFont="1" applyFill="1" applyAlignment="1"/>
    <xf numFmtId="43" fontId="6" fillId="24" borderId="1" xfId="0" applyNumberFormat="1" applyFont="1" applyFill="1" applyBorder="1" applyAlignment="1">
      <alignment vertical="top" wrapText="1"/>
    </xf>
    <xf numFmtId="164" fontId="4" fillId="24" borderId="1" xfId="3" applyNumberFormat="1" applyFont="1" applyFill="1" applyBorder="1" applyAlignment="1">
      <alignment vertical="top" wrapText="1"/>
    </xf>
    <xf numFmtId="164" fontId="6" fillId="24" borderId="1" xfId="3" applyNumberFormat="1" applyFont="1" applyFill="1" applyBorder="1" applyAlignment="1">
      <alignment vertical="top" wrapText="1"/>
    </xf>
    <xf numFmtId="168" fontId="9" fillId="24" borderId="1" xfId="3" applyNumberFormat="1" applyFont="1" applyFill="1" applyBorder="1" applyAlignment="1">
      <alignment vertical="top" wrapText="1"/>
    </xf>
    <xf numFmtId="164" fontId="9" fillId="24" borderId="1" xfId="3" applyNumberFormat="1" applyFont="1" applyFill="1" applyBorder="1" applyAlignment="1">
      <alignment vertical="top" wrapText="1"/>
    </xf>
    <xf numFmtId="164" fontId="9" fillId="24" borderId="1" xfId="3" applyNumberFormat="1" applyFont="1" applyFill="1" applyBorder="1" applyAlignment="1">
      <alignment horizontal="center" vertical="center" wrapText="1"/>
    </xf>
    <xf numFmtId="164" fontId="9" fillId="24" borderId="0" xfId="3" applyNumberFormat="1" applyFont="1" applyFill="1" applyBorder="1" applyAlignment="1">
      <alignment horizontal="center" vertical="center" wrapText="1"/>
    </xf>
    <xf numFmtId="164" fontId="6" fillId="24" borderId="0" xfId="3" applyNumberFormat="1" applyFont="1" applyFill="1" applyBorder="1" applyAlignment="1">
      <alignment horizontal="center"/>
    </xf>
    <xf numFmtId="164" fontId="6" fillId="24" borderId="0" xfId="3" applyNumberFormat="1" applyFont="1" applyFill="1" applyBorder="1" applyAlignment="1">
      <alignment horizontal="center" vertical="center" wrapText="1"/>
    </xf>
    <xf numFmtId="164" fontId="9" fillId="24" borderId="0" xfId="3" applyNumberFormat="1" applyFont="1" applyFill="1" applyBorder="1" applyAlignment="1">
      <alignment horizontal="center"/>
    </xf>
    <xf numFmtId="164" fontId="6" fillId="24" borderId="0" xfId="3" applyNumberFormat="1" applyFont="1" applyFill="1" applyBorder="1"/>
    <xf numFmtId="164" fontId="9" fillId="24" borderId="0" xfId="3" applyNumberFormat="1" applyFont="1" applyFill="1" applyBorder="1"/>
    <xf numFmtId="164" fontId="6" fillId="15" borderId="0" xfId="3" applyNumberFormat="1" applyFont="1" applyFill="1"/>
    <xf numFmtId="164" fontId="6" fillId="15" borderId="0" xfId="3" applyNumberFormat="1" applyFont="1" applyFill="1" applyAlignment="1"/>
    <xf numFmtId="43" fontId="6" fillId="15" borderId="1" xfId="0" applyNumberFormat="1" applyFont="1" applyFill="1" applyBorder="1" applyAlignment="1">
      <alignment vertical="top" wrapText="1"/>
    </xf>
    <xf numFmtId="164" fontId="4" fillId="15" borderId="1" xfId="3" applyNumberFormat="1" applyFont="1" applyFill="1" applyBorder="1" applyAlignment="1">
      <alignment vertical="top" wrapText="1"/>
    </xf>
    <xf numFmtId="164" fontId="6" fillId="15" borderId="1" xfId="3" applyNumberFormat="1" applyFont="1" applyFill="1" applyBorder="1" applyAlignment="1">
      <alignment vertical="top" wrapText="1"/>
    </xf>
    <xf numFmtId="168" fontId="9" fillId="15" borderId="1" xfId="3" applyNumberFormat="1" applyFont="1" applyFill="1" applyBorder="1" applyAlignment="1">
      <alignment vertical="top" wrapText="1"/>
    </xf>
    <xf numFmtId="164" fontId="9" fillId="15" borderId="1" xfId="3" applyNumberFormat="1" applyFont="1" applyFill="1" applyBorder="1" applyAlignment="1">
      <alignment vertical="top" wrapText="1"/>
    </xf>
    <xf numFmtId="164" fontId="9" fillId="15" borderId="1" xfId="3" applyNumberFormat="1" applyFont="1" applyFill="1" applyBorder="1" applyAlignment="1">
      <alignment horizontal="center" vertical="center" wrapText="1"/>
    </xf>
    <xf numFmtId="164" fontId="9" fillId="15" borderId="0" xfId="3" applyNumberFormat="1" applyFont="1" applyFill="1" applyBorder="1" applyAlignment="1">
      <alignment horizontal="center" vertical="center" wrapText="1"/>
    </xf>
    <xf numFmtId="164" fontId="6" fillId="15" borderId="0" xfId="3" applyNumberFormat="1" applyFont="1" applyFill="1" applyBorder="1" applyAlignment="1">
      <alignment horizontal="center"/>
    </xf>
    <xf numFmtId="164" fontId="6" fillId="15" borderId="0" xfId="3" applyNumberFormat="1" applyFont="1" applyFill="1" applyBorder="1" applyAlignment="1">
      <alignment horizontal="center" vertical="center" wrapText="1"/>
    </xf>
    <xf numFmtId="164" fontId="9" fillId="15" borderId="0" xfId="3" applyNumberFormat="1" applyFont="1" applyFill="1" applyBorder="1" applyAlignment="1">
      <alignment horizontal="center"/>
    </xf>
    <xf numFmtId="164" fontId="6" fillId="15" borderId="0" xfId="3" applyNumberFormat="1" applyFont="1" applyFill="1" applyBorder="1"/>
    <xf numFmtId="164" fontId="9" fillId="15" borderId="0" xfId="3" applyNumberFormat="1" applyFont="1" applyFill="1" applyBorder="1"/>
    <xf numFmtId="0" fontId="6" fillId="23" borderId="1" xfId="0" applyFont="1" applyFill="1" applyBorder="1"/>
    <xf numFmtId="164" fontId="6" fillId="20" borderId="0" xfId="3" applyNumberFormat="1" applyFont="1" applyFill="1"/>
    <xf numFmtId="164" fontId="6" fillId="20" borderId="0" xfId="3" applyNumberFormat="1" applyFont="1" applyFill="1" applyAlignment="1"/>
    <xf numFmtId="43" fontId="6" fillId="20" borderId="1" xfId="0" applyNumberFormat="1" applyFont="1" applyFill="1" applyBorder="1" applyAlignment="1">
      <alignment vertical="top" wrapText="1"/>
    </xf>
    <xf numFmtId="164" fontId="4" fillId="20" borderId="1" xfId="3" applyNumberFormat="1" applyFont="1" applyFill="1" applyBorder="1" applyAlignment="1">
      <alignment vertical="top" wrapText="1"/>
    </xf>
    <xf numFmtId="168" fontId="9" fillId="20" borderId="1" xfId="3" applyNumberFormat="1" applyFont="1" applyFill="1" applyBorder="1" applyAlignment="1">
      <alignment vertical="top" wrapText="1"/>
    </xf>
    <xf numFmtId="164" fontId="9" fillId="20" borderId="1" xfId="3" applyNumberFormat="1" applyFont="1" applyFill="1" applyBorder="1" applyAlignment="1">
      <alignment horizontal="center" vertical="center" wrapText="1"/>
    </xf>
    <xf numFmtId="164" fontId="9" fillId="20" borderId="0" xfId="3" applyNumberFormat="1" applyFont="1" applyFill="1" applyBorder="1" applyAlignment="1">
      <alignment horizontal="center" vertical="center" wrapText="1"/>
    </xf>
    <xf numFmtId="164" fontId="6" fillId="20" borderId="0" xfId="3" applyNumberFormat="1" applyFont="1" applyFill="1" applyBorder="1" applyAlignment="1">
      <alignment horizontal="center"/>
    </xf>
    <xf numFmtId="164" fontId="6" fillId="20" borderId="0" xfId="3" applyNumberFormat="1" applyFont="1" applyFill="1" applyBorder="1" applyAlignment="1">
      <alignment horizontal="center" vertical="center" wrapText="1"/>
    </xf>
    <xf numFmtId="164" fontId="9" fillId="20" borderId="0" xfId="3" applyNumberFormat="1" applyFont="1" applyFill="1" applyBorder="1" applyAlignment="1">
      <alignment horizontal="center"/>
    </xf>
    <xf numFmtId="164" fontId="6" fillId="20" borderId="0" xfId="3" applyNumberFormat="1" applyFont="1" applyFill="1" applyBorder="1"/>
    <xf numFmtId="164" fontId="9" fillId="20" borderId="0" xfId="3" applyNumberFormat="1" applyFont="1" applyFill="1" applyBorder="1"/>
    <xf numFmtId="164" fontId="6" fillId="19" borderId="0" xfId="3" applyNumberFormat="1" applyFont="1" applyFill="1"/>
    <xf numFmtId="164" fontId="6" fillId="19" borderId="0" xfId="3" applyNumberFormat="1" applyFont="1" applyFill="1" applyAlignment="1"/>
    <xf numFmtId="43" fontId="6" fillId="19" borderId="1" xfId="0" applyNumberFormat="1" applyFont="1" applyFill="1" applyBorder="1" applyAlignment="1">
      <alignment vertical="top" wrapText="1"/>
    </xf>
    <xf numFmtId="164" fontId="4" fillId="19" borderId="1" xfId="3" applyNumberFormat="1" applyFont="1" applyFill="1" applyBorder="1" applyAlignment="1">
      <alignment vertical="top" wrapText="1"/>
    </xf>
    <xf numFmtId="164" fontId="6" fillId="19" borderId="1" xfId="3" applyNumberFormat="1" applyFont="1" applyFill="1" applyBorder="1" applyAlignment="1">
      <alignment vertical="top" wrapText="1"/>
    </xf>
    <xf numFmtId="164" fontId="9" fillId="19" borderId="1" xfId="3" applyNumberFormat="1" applyFont="1" applyFill="1" applyBorder="1" applyAlignment="1">
      <alignment vertical="top" wrapText="1"/>
    </xf>
    <xf numFmtId="164" fontId="9" fillId="19" borderId="1" xfId="3" applyNumberFormat="1" applyFont="1" applyFill="1" applyBorder="1" applyAlignment="1">
      <alignment horizontal="center" vertical="center" wrapText="1"/>
    </xf>
    <xf numFmtId="164" fontId="9" fillId="19" borderId="0" xfId="3" applyNumberFormat="1" applyFont="1" applyFill="1" applyBorder="1" applyAlignment="1">
      <alignment horizontal="center" vertical="center" wrapText="1"/>
    </xf>
    <xf numFmtId="164" fontId="6" fillId="19" borderId="0" xfId="3" applyNumberFormat="1" applyFont="1" applyFill="1" applyBorder="1" applyAlignment="1">
      <alignment horizontal="center"/>
    </xf>
    <xf numFmtId="164" fontId="6" fillId="19" borderId="0" xfId="3" applyNumberFormat="1" applyFont="1" applyFill="1" applyBorder="1" applyAlignment="1">
      <alignment horizontal="center" vertical="center" wrapText="1"/>
    </xf>
    <xf numFmtId="164" fontId="9" fillId="19" borderId="0" xfId="3" applyNumberFormat="1" applyFont="1" applyFill="1" applyBorder="1" applyAlignment="1">
      <alignment horizontal="center"/>
    </xf>
    <xf numFmtId="164" fontId="6" fillId="19" borderId="0" xfId="3" applyNumberFormat="1" applyFont="1" applyFill="1" applyBorder="1"/>
    <xf numFmtId="164" fontId="9" fillId="19" borderId="0" xfId="3" applyNumberFormat="1" applyFont="1" applyFill="1" applyBorder="1"/>
    <xf numFmtId="0" fontId="6" fillId="22" borderId="0" xfId="0" applyFont="1" applyFill="1" applyAlignment="1">
      <alignment horizontal="center"/>
    </xf>
    <xf numFmtId="0" fontId="6" fillId="22" borderId="0" xfId="0" applyFont="1" applyFill="1" applyBorder="1" applyAlignment="1">
      <alignment horizontal="center" vertical="center"/>
    </xf>
    <xf numFmtId="0" fontId="6" fillId="22" borderId="0" xfId="0" applyFont="1" applyFill="1" applyBorder="1" applyAlignment="1">
      <alignment horizontal="center"/>
    </xf>
    <xf numFmtId="0" fontId="6" fillId="22" borderId="1" xfId="0" applyFont="1" applyFill="1" applyBorder="1" applyAlignment="1">
      <alignment vertical="top" wrapText="1"/>
    </xf>
    <xf numFmtId="0" fontId="4" fillId="22" borderId="1" xfId="0" applyFont="1" applyFill="1" applyBorder="1" applyAlignment="1">
      <alignment vertical="top" wrapText="1"/>
    </xf>
    <xf numFmtId="166" fontId="6" fillId="22" borderId="1" xfId="0" applyNumberFormat="1" applyFont="1" applyFill="1" applyBorder="1" applyAlignment="1">
      <alignment vertical="top" wrapText="1"/>
    </xf>
    <xf numFmtId="165" fontId="6" fillId="22" borderId="1" xfId="0" applyNumberFormat="1" applyFont="1" applyFill="1" applyBorder="1" applyAlignment="1">
      <alignment horizontal="center" vertical="center" wrapText="1"/>
    </xf>
    <xf numFmtId="165" fontId="6" fillId="22" borderId="0" xfId="0" applyNumberFormat="1" applyFont="1" applyFill="1" applyBorder="1" applyAlignment="1">
      <alignment horizontal="center" vertical="center" wrapText="1"/>
    </xf>
    <xf numFmtId="166" fontId="6" fillId="22" borderId="0" xfId="0" applyNumberFormat="1" applyFont="1" applyFill="1" applyBorder="1" applyAlignment="1">
      <alignment horizontal="center" vertical="center" wrapText="1"/>
    </xf>
    <xf numFmtId="166" fontId="6" fillId="22" borderId="0" xfId="0" applyNumberFormat="1" applyFont="1" applyFill="1" applyBorder="1" applyAlignment="1">
      <alignment horizontal="center"/>
    </xf>
    <xf numFmtId="3" fontId="6" fillId="22" borderId="0" xfId="0" applyNumberFormat="1" applyFont="1" applyFill="1" applyBorder="1" applyAlignment="1">
      <alignment horizontal="center" vertical="center" wrapText="1"/>
    </xf>
    <xf numFmtId="1" fontId="6" fillId="22" borderId="0" xfId="0" applyNumberFormat="1" applyFont="1" applyFill="1" applyBorder="1" applyAlignment="1">
      <alignment horizontal="center" vertical="center" wrapText="1"/>
    </xf>
    <xf numFmtId="0" fontId="6" fillId="22" borderId="0" xfId="0" applyFont="1" applyFill="1" applyBorder="1"/>
    <xf numFmtId="166" fontId="6" fillId="10" borderId="1" xfId="3" applyNumberFormat="1" applyFont="1" applyFill="1" applyBorder="1" applyAlignment="1">
      <alignment vertical="top" wrapText="1"/>
    </xf>
    <xf numFmtId="0" fontId="4" fillId="7" borderId="0" xfId="0" applyFont="1" applyFill="1" applyAlignment="1">
      <alignment vertical="top" wrapText="1"/>
    </xf>
    <xf numFmtId="43" fontId="9" fillId="7" borderId="1" xfId="1" applyFont="1" applyFill="1" applyBorder="1" applyAlignment="1">
      <alignment vertical="top" wrapText="1"/>
    </xf>
    <xf numFmtId="43" fontId="6" fillId="7" borderId="1" xfId="1" applyFont="1" applyFill="1" applyBorder="1" applyAlignment="1">
      <alignment vertical="top" wrapText="1"/>
    </xf>
    <xf numFmtId="164" fontId="9" fillId="7" borderId="0" xfId="3" applyNumberFormat="1" applyFont="1" applyFill="1" applyBorder="1" applyAlignment="1">
      <alignment vertical="top" wrapText="1"/>
    </xf>
    <xf numFmtId="164" fontId="6" fillId="7" borderId="0" xfId="3" applyNumberFormat="1" applyFont="1" applyFill="1" applyBorder="1" applyAlignment="1">
      <alignment vertical="top" wrapText="1"/>
    </xf>
    <xf numFmtId="164" fontId="6" fillId="7" borderId="0" xfId="3" applyNumberFormat="1" applyFont="1" applyFill="1" applyAlignment="1">
      <alignment vertical="top" wrapText="1"/>
    </xf>
    <xf numFmtId="0" fontId="6" fillId="7" borderId="0" xfId="0" applyFont="1" applyFill="1" applyAlignment="1">
      <alignment vertical="top" wrapText="1"/>
    </xf>
    <xf numFmtId="0" fontId="6" fillId="19" borderId="0" xfId="0" applyFont="1" applyFill="1" applyAlignment="1">
      <alignment vertical="top" wrapText="1"/>
    </xf>
    <xf numFmtId="43" fontId="4" fillId="7" borderId="0" xfId="0" applyNumberFormat="1" applyFont="1" applyFill="1" applyBorder="1" applyAlignment="1">
      <alignment vertical="top" wrapText="1"/>
    </xf>
    <xf numFmtId="164" fontId="8" fillId="7" borderId="1" xfId="3" applyNumberFormat="1" applyFont="1" applyFill="1" applyBorder="1" applyAlignment="1">
      <alignment vertical="top" wrapText="1"/>
    </xf>
    <xf numFmtId="164" fontId="9" fillId="7" borderId="4" xfId="3" applyNumberFormat="1" applyFont="1" applyFill="1" applyBorder="1" applyAlignment="1">
      <alignment vertical="top" wrapText="1"/>
    </xf>
    <xf numFmtId="169" fontId="6" fillId="19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7" fillId="0" borderId="2" xfId="2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4" fontId="6" fillId="6" borderId="1" xfId="3" applyNumberFormat="1" applyFont="1" applyFill="1" applyBorder="1" applyAlignment="1">
      <alignment vertical="top" wrapText="1"/>
    </xf>
    <xf numFmtId="164" fontId="9" fillId="6" borderId="1" xfId="3" applyNumberFormat="1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 wrapText="1"/>
    </xf>
    <xf numFmtId="43" fontId="9" fillId="6" borderId="1" xfId="1" applyFont="1" applyFill="1" applyBorder="1" applyAlignment="1">
      <alignment vertical="top" wrapText="1"/>
    </xf>
    <xf numFmtId="166" fontId="6" fillId="6" borderId="1" xfId="0" applyNumberFormat="1" applyFont="1" applyFill="1" applyBorder="1" applyAlignment="1">
      <alignment vertical="top" wrapText="1"/>
    </xf>
    <xf numFmtId="43" fontId="6" fillId="6" borderId="1" xfId="1" applyFont="1" applyFill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166" fontId="9" fillId="10" borderId="1" xfId="0" applyNumberFormat="1" applyFont="1" applyFill="1" applyBorder="1" applyAlignment="1">
      <alignment vertical="top" wrapText="1"/>
    </xf>
    <xf numFmtId="166" fontId="6" fillId="10" borderId="1" xfId="0" applyNumberFormat="1" applyFont="1" applyFill="1" applyBorder="1" applyAlignment="1">
      <alignment vertical="top" wrapText="1"/>
    </xf>
    <xf numFmtId="0" fontId="6" fillId="0" borderId="1" xfId="2" applyFont="1" applyFill="1" applyBorder="1" applyAlignment="1">
      <alignment vertical="top" wrapText="1"/>
    </xf>
    <xf numFmtId="43" fontId="6" fillId="10" borderId="1" xfId="0" applyNumberFormat="1" applyFont="1" applyFill="1" applyBorder="1" applyAlignment="1">
      <alignment vertical="top" wrapText="1"/>
    </xf>
    <xf numFmtId="164" fontId="6" fillId="10" borderId="1" xfId="3" applyNumberFormat="1" applyFont="1" applyFill="1" applyBorder="1" applyAlignment="1">
      <alignment vertical="top" wrapText="1"/>
    </xf>
    <xf numFmtId="164" fontId="9" fillId="10" borderId="1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10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0" fontId="4" fillId="10" borderId="0" xfId="0" applyFont="1" applyFill="1" applyAlignment="1">
      <alignment vertical="top" wrapText="1"/>
    </xf>
    <xf numFmtId="0" fontId="4" fillId="10" borderId="0" xfId="0" applyFont="1" applyFill="1" applyBorder="1" applyAlignment="1">
      <alignment vertical="top" wrapText="1"/>
    </xf>
    <xf numFmtId="164" fontId="8" fillId="10" borderId="1" xfId="3" applyNumberFormat="1" applyFont="1" applyFill="1" applyBorder="1" applyAlignment="1">
      <alignment vertical="top" wrapText="1"/>
    </xf>
    <xf numFmtId="164" fontId="9" fillId="10" borderId="4" xfId="3" applyNumberFormat="1" applyFont="1" applyFill="1" applyBorder="1" applyAlignment="1">
      <alignment vertical="top" wrapText="1"/>
    </xf>
    <xf numFmtId="43" fontId="9" fillId="10" borderId="1" xfId="1" applyFont="1" applyFill="1" applyBorder="1" applyAlignment="1">
      <alignment vertical="top" wrapText="1"/>
    </xf>
    <xf numFmtId="43" fontId="6" fillId="10" borderId="1" xfId="1" applyFont="1" applyFill="1" applyBorder="1" applyAlignment="1">
      <alignment vertical="top" wrapText="1"/>
    </xf>
    <xf numFmtId="164" fontId="9" fillId="10" borderId="5" xfId="3" applyNumberFormat="1" applyFont="1" applyFill="1" applyBorder="1" applyAlignment="1">
      <alignment vertical="top" wrapText="1"/>
    </xf>
    <xf numFmtId="164" fontId="9" fillId="10" borderId="0" xfId="3" applyNumberFormat="1" applyFont="1" applyFill="1" applyBorder="1" applyAlignment="1">
      <alignment vertical="top" wrapText="1"/>
    </xf>
    <xf numFmtId="164" fontId="6" fillId="10" borderId="0" xfId="3" applyNumberFormat="1" applyFont="1" applyFill="1" applyBorder="1" applyAlignment="1">
      <alignment vertical="top" wrapText="1"/>
    </xf>
    <xf numFmtId="0" fontId="6" fillId="10" borderId="0" xfId="0" applyFont="1" applyFill="1" applyAlignment="1">
      <alignment vertical="top" wrapText="1"/>
    </xf>
    <xf numFmtId="164" fontId="6" fillId="10" borderId="0" xfId="3" applyNumberFormat="1" applyFont="1" applyFill="1" applyAlignment="1">
      <alignment vertical="top" wrapText="1"/>
    </xf>
    <xf numFmtId="0" fontId="10" fillId="0" borderId="2" xfId="2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49" fontId="6" fillId="0" borderId="1" xfId="2" applyNumberFormat="1" applyFont="1" applyFill="1" applyBorder="1" applyAlignment="1">
      <alignment vertical="top" wrapText="1"/>
    </xf>
    <xf numFmtId="0" fontId="4" fillId="6" borderId="0" xfId="0" applyFont="1" applyFill="1" applyAlignment="1">
      <alignment vertical="top" wrapText="1"/>
    </xf>
    <xf numFmtId="43" fontId="4" fillId="6" borderId="0" xfId="0" applyNumberFormat="1" applyFont="1" applyFill="1" applyAlignment="1">
      <alignment vertical="top" wrapText="1"/>
    </xf>
    <xf numFmtId="43" fontId="6" fillId="6" borderId="1" xfId="0" applyNumberFormat="1" applyFont="1" applyFill="1" applyBorder="1" applyAlignment="1">
      <alignment vertical="top" wrapText="1"/>
    </xf>
    <xf numFmtId="164" fontId="8" fillId="6" borderId="1" xfId="3" applyNumberFormat="1" applyFont="1" applyFill="1" applyBorder="1" applyAlignment="1">
      <alignment vertical="top" wrapText="1"/>
    </xf>
    <xf numFmtId="164" fontId="9" fillId="6" borderId="4" xfId="3" applyNumberFormat="1" applyFont="1" applyFill="1" applyBorder="1" applyAlignment="1">
      <alignment vertical="top" wrapText="1"/>
    </xf>
    <xf numFmtId="166" fontId="6" fillId="6" borderId="1" xfId="3" applyNumberFormat="1" applyFont="1" applyFill="1" applyBorder="1" applyAlignment="1">
      <alignment vertical="top" wrapText="1"/>
    </xf>
    <xf numFmtId="164" fontId="9" fillId="6" borderId="5" xfId="3" applyNumberFormat="1" applyFont="1" applyFill="1" applyBorder="1" applyAlignment="1">
      <alignment vertical="top" wrapText="1"/>
    </xf>
    <xf numFmtId="164" fontId="9" fillId="6" borderId="0" xfId="3" applyNumberFormat="1" applyFont="1" applyFill="1" applyBorder="1" applyAlignment="1">
      <alignment vertical="top" wrapText="1"/>
    </xf>
    <xf numFmtId="164" fontId="6" fillId="6" borderId="0" xfId="3" applyNumberFormat="1" applyFont="1" applyFill="1" applyBorder="1" applyAlignment="1">
      <alignment vertical="top" wrapText="1"/>
    </xf>
    <xf numFmtId="0" fontId="6" fillId="6" borderId="0" xfId="0" applyFont="1" applyFill="1" applyAlignment="1">
      <alignment vertical="top" wrapText="1"/>
    </xf>
    <xf numFmtId="164" fontId="6" fillId="6" borderId="0" xfId="3" applyNumberFormat="1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7" fillId="0" borderId="2" xfId="2" applyNumberFormat="1" applyFont="1" applyFill="1" applyBorder="1" applyAlignment="1">
      <alignment vertical="top" wrapText="1"/>
    </xf>
    <xf numFmtId="49" fontId="9" fillId="0" borderId="1" xfId="2" applyNumberFormat="1" applyFont="1" applyFill="1" applyBorder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7" fillId="0" borderId="3" xfId="2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0" fillId="0" borderId="1" xfId="2" applyFont="1" applyFill="1" applyBorder="1" applyAlignment="1">
      <alignment vertical="top" wrapText="1"/>
    </xf>
    <xf numFmtId="0" fontId="4" fillId="0" borderId="1" xfId="2" applyFont="1" applyFill="1" applyBorder="1" applyAlignment="1">
      <alignment vertical="top" wrapText="1"/>
    </xf>
    <xf numFmtId="0" fontId="10" fillId="0" borderId="5" xfId="2" applyFont="1" applyFill="1" applyBorder="1" applyAlignment="1">
      <alignment vertical="top" wrapText="1"/>
    </xf>
    <xf numFmtId="0" fontId="7" fillId="0" borderId="0" xfId="2" applyFont="1" applyFill="1" applyBorder="1" applyAlignment="1">
      <alignment vertical="top" wrapText="1"/>
    </xf>
    <xf numFmtId="165" fontId="6" fillId="0" borderId="0" xfId="0" applyNumberFormat="1" applyFont="1" applyFill="1" applyBorder="1" applyAlignment="1">
      <alignment vertical="top" wrapText="1"/>
    </xf>
    <xf numFmtId="167" fontId="6" fillId="0" borderId="0" xfId="3" applyNumberFormat="1" applyFont="1" applyFill="1" applyBorder="1" applyAlignment="1">
      <alignment vertical="top" wrapText="1"/>
    </xf>
    <xf numFmtId="0" fontId="9" fillId="0" borderId="0" xfId="2" applyFont="1" applyFill="1" applyBorder="1" applyAlignment="1">
      <alignment vertical="top" wrapText="1"/>
    </xf>
    <xf numFmtId="0" fontId="6" fillId="0" borderId="0" xfId="2" applyFont="1" applyFill="1" applyBorder="1" applyAlignment="1">
      <alignment vertical="top" wrapText="1"/>
    </xf>
    <xf numFmtId="49" fontId="9" fillId="0" borderId="0" xfId="2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43" fontId="4" fillId="21" borderId="0" xfId="0" applyNumberFormat="1" applyFont="1" applyFill="1" applyBorder="1" applyAlignment="1">
      <alignment vertical="top" wrapText="1"/>
    </xf>
    <xf numFmtId="166" fontId="6" fillId="21" borderId="1" xfId="3" applyNumberFormat="1" applyFont="1" applyFill="1" applyBorder="1" applyAlignment="1">
      <alignment vertical="top" wrapText="1"/>
    </xf>
    <xf numFmtId="43" fontId="6" fillId="21" borderId="1" xfId="1" applyFont="1" applyFill="1" applyBorder="1" applyAlignment="1">
      <alignment vertical="top" wrapText="1"/>
    </xf>
    <xf numFmtId="0" fontId="4" fillId="5" borderId="0" xfId="0" applyFont="1" applyFill="1" applyAlignment="1">
      <alignment vertical="top" wrapText="1"/>
    </xf>
    <xf numFmtId="43" fontId="4" fillId="5" borderId="0" xfId="0" applyNumberFormat="1" applyFont="1" applyFill="1" applyBorder="1" applyAlignment="1">
      <alignment vertical="top" wrapText="1"/>
    </xf>
    <xf numFmtId="164" fontId="8" fillId="5" borderId="1" xfId="3" applyNumberFormat="1" applyFont="1" applyFill="1" applyBorder="1" applyAlignment="1">
      <alignment vertical="top" wrapText="1"/>
    </xf>
    <xf numFmtId="164" fontId="9" fillId="5" borderId="4" xfId="3" applyNumberFormat="1" applyFont="1" applyFill="1" applyBorder="1" applyAlignment="1">
      <alignment vertical="top" wrapText="1"/>
    </xf>
    <xf numFmtId="164" fontId="6" fillId="5" borderId="1" xfId="3" applyNumberFormat="1" applyFont="1" applyFill="1" applyBorder="1" applyAlignment="1">
      <alignment vertical="top" wrapText="1"/>
    </xf>
    <xf numFmtId="164" fontId="9" fillId="5" borderId="1" xfId="3" applyNumberFormat="1" applyFont="1" applyFill="1" applyBorder="1" applyAlignment="1">
      <alignment vertical="top" wrapText="1"/>
    </xf>
    <xf numFmtId="166" fontId="6" fillId="5" borderId="1" xfId="3" applyNumberFormat="1" applyFont="1" applyFill="1" applyBorder="1" applyAlignment="1">
      <alignment vertical="top" wrapText="1"/>
    </xf>
    <xf numFmtId="43" fontId="9" fillId="5" borderId="1" xfId="1" applyFont="1" applyFill="1" applyBorder="1" applyAlignment="1">
      <alignment vertical="top" wrapText="1"/>
    </xf>
    <xf numFmtId="43" fontId="6" fillId="5" borderId="1" xfId="1" applyFont="1" applyFill="1" applyBorder="1" applyAlignment="1">
      <alignment vertical="top" wrapText="1"/>
    </xf>
    <xf numFmtId="168" fontId="6" fillId="5" borderId="1" xfId="3" applyNumberFormat="1" applyFont="1" applyFill="1" applyBorder="1" applyAlignment="1">
      <alignment vertical="top" wrapText="1"/>
    </xf>
    <xf numFmtId="164" fontId="9" fillId="5" borderId="5" xfId="3" applyNumberFormat="1" applyFont="1" applyFill="1" applyBorder="1" applyAlignment="1">
      <alignment vertical="top" wrapText="1"/>
    </xf>
    <xf numFmtId="164" fontId="9" fillId="5" borderId="0" xfId="3" applyNumberFormat="1" applyFont="1" applyFill="1" applyBorder="1" applyAlignment="1">
      <alignment vertical="top" wrapText="1"/>
    </xf>
    <xf numFmtId="164" fontId="6" fillId="5" borderId="0" xfId="3" applyNumberFormat="1" applyFon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164" fontId="6" fillId="5" borderId="0" xfId="3" applyNumberFormat="1" applyFont="1" applyFill="1" applyAlignment="1">
      <alignment vertical="top" wrapText="1"/>
    </xf>
    <xf numFmtId="164" fontId="6" fillId="5" borderId="0" xfId="3" applyNumberFormat="1" applyFont="1" applyFill="1"/>
    <xf numFmtId="164" fontId="6" fillId="5" borderId="0" xfId="3" applyNumberFormat="1" applyFont="1" applyFill="1" applyAlignment="1"/>
    <xf numFmtId="43" fontId="6" fillId="5" borderId="1" xfId="0" applyNumberFormat="1" applyFont="1" applyFill="1" applyBorder="1" applyAlignment="1">
      <alignment vertical="top" wrapText="1"/>
    </xf>
    <xf numFmtId="164" fontId="4" fillId="5" borderId="1" xfId="3" applyNumberFormat="1" applyFont="1" applyFill="1" applyBorder="1" applyAlignment="1">
      <alignment vertical="top" wrapText="1"/>
    </xf>
    <xf numFmtId="168" fontId="9" fillId="5" borderId="1" xfId="3" applyNumberFormat="1" applyFont="1" applyFill="1" applyBorder="1" applyAlignment="1">
      <alignment vertical="top" wrapText="1"/>
    </xf>
    <xf numFmtId="164" fontId="9" fillId="5" borderId="1" xfId="3" applyNumberFormat="1" applyFont="1" applyFill="1" applyBorder="1" applyAlignment="1">
      <alignment horizontal="center" vertical="center" wrapText="1"/>
    </xf>
    <xf numFmtId="164" fontId="9" fillId="5" borderId="0" xfId="3" applyNumberFormat="1" applyFont="1" applyFill="1" applyBorder="1" applyAlignment="1">
      <alignment horizontal="center" vertical="center" wrapText="1"/>
    </xf>
    <xf numFmtId="164" fontId="6" fillId="5" borderId="0" xfId="3" applyNumberFormat="1" applyFont="1" applyFill="1" applyBorder="1" applyAlignment="1">
      <alignment horizontal="center"/>
    </xf>
    <xf numFmtId="164" fontId="6" fillId="5" borderId="0" xfId="3" applyNumberFormat="1" applyFont="1" applyFill="1" applyBorder="1" applyAlignment="1">
      <alignment horizontal="center" vertical="center" wrapText="1"/>
    </xf>
    <xf numFmtId="164" fontId="9" fillId="5" borderId="0" xfId="3" applyNumberFormat="1" applyFont="1" applyFill="1" applyBorder="1" applyAlignment="1">
      <alignment horizontal="center"/>
    </xf>
    <xf numFmtId="164" fontId="6" fillId="5" borderId="0" xfId="3" applyNumberFormat="1" applyFont="1" applyFill="1" applyBorder="1"/>
    <xf numFmtId="164" fontId="9" fillId="5" borderId="0" xfId="3" applyNumberFormat="1" applyFont="1" applyFill="1" applyBorder="1"/>
    <xf numFmtId="0" fontId="4" fillId="8" borderId="0" xfId="0" applyFont="1" applyFill="1" applyAlignment="1">
      <alignment vertical="top" wrapText="1"/>
    </xf>
    <xf numFmtId="43" fontId="4" fillId="8" borderId="0" xfId="0" applyNumberFormat="1" applyFont="1" applyFill="1" applyBorder="1" applyAlignment="1">
      <alignment vertical="top" wrapText="1"/>
    </xf>
    <xf numFmtId="164" fontId="8" fillId="8" borderId="1" xfId="3" applyNumberFormat="1" applyFont="1" applyFill="1" applyBorder="1" applyAlignment="1">
      <alignment vertical="top" wrapText="1"/>
    </xf>
    <xf numFmtId="164" fontId="9" fillId="8" borderId="4" xfId="3" applyNumberFormat="1" applyFont="1" applyFill="1" applyBorder="1" applyAlignment="1">
      <alignment vertical="top" wrapText="1"/>
    </xf>
    <xf numFmtId="164" fontId="6" fillId="8" borderId="1" xfId="3" applyNumberFormat="1" applyFont="1" applyFill="1" applyBorder="1" applyAlignment="1">
      <alignment vertical="top" wrapText="1"/>
    </xf>
    <xf numFmtId="166" fontId="6" fillId="8" borderId="1" xfId="3" applyNumberFormat="1" applyFont="1" applyFill="1" applyBorder="1" applyAlignment="1">
      <alignment vertical="top" wrapText="1"/>
    </xf>
    <xf numFmtId="43" fontId="9" fillId="8" borderId="1" xfId="1" applyFont="1" applyFill="1" applyBorder="1" applyAlignment="1">
      <alignment vertical="top" wrapText="1"/>
    </xf>
    <xf numFmtId="43" fontId="6" fillId="8" borderId="1" xfId="1" applyFont="1" applyFill="1" applyBorder="1" applyAlignment="1">
      <alignment vertical="top" wrapText="1"/>
    </xf>
    <xf numFmtId="168" fontId="6" fillId="8" borderId="1" xfId="3" applyNumberFormat="1" applyFont="1" applyFill="1" applyBorder="1" applyAlignment="1">
      <alignment vertical="top" wrapText="1"/>
    </xf>
    <xf numFmtId="164" fontId="9" fillId="8" borderId="5" xfId="3" applyNumberFormat="1" applyFont="1" applyFill="1" applyBorder="1" applyAlignment="1">
      <alignment vertical="top" wrapText="1"/>
    </xf>
    <xf numFmtId="164" fontId="9" fillId="8" borderId="0" xfId="3" applyNumberFormat="1" applyFont="1" applyFill="1" applyBorder="1" applyAlignment="1">
      <alignment vertical="top" wrapText="1"/>
    </xf>
    <xf numFmtId="164" fontId="6" fillId="8" borderId="0" xfId="3" applyNumberFormat="1" applyFont="1" applyFill="1" applyBorder="1" applyAlignment="1">
      <alignment vertical="top" wrapText="1"/>
    </xf>
    <xf numFmtId="0" fontId="6" fillId="8" borderId="0" xfId="0" applyFont="1" applyFill="1" applyAlignment="1">
      <alignment vertical="top" wrapText="1"/>
    </xf>
    <xf numFmtId="164" fontId="6" fillId="8" borderId="0" xfId="3" applyNumberFormat="1" applyFont="1" applyFill="1" applyAlignment="1">
      <alignment vertical="top" wrapText="1"/>
    </xf>
    <xf numFmtId="43" fontId="9" fillId="9" borderId="1" xfId="1" applyFont="1" applyFill="1" applyBorder="1" applyAlignment="1">
      <alignment vertical="top" wrapText="1"/>
    </xf>
    <xf numFmtId="164" fontId="9" fillId="9" borderId="1" xfId="3" applyNumberFormat="1" applyFont="1" applyFill="1" applyBorder="1" applyAlignment="1">
      <alignment vertical="top" wrapText="1"/>
    </xf>
    <xf numFmtId="164" fontId="9" fillId="25" borderId="1" xfId="3" applyNumberFormat="1" applyFont="1" applyFill="1" applyBorder="1" applyAlignment="1">
      <alignment vertical="top" wrapText="1"/>
    </xf>
    <xf numFmtId="0" fontId="15" fillId="0" borderId="0" xfId="5" applyFont="1" applyAlignment="1">
      <alignment vertical="center"/>
    </xf>
    <xf numFmtId="0" fontId="1" fillId="0" borderId="0" xfId="5"/>
    <xf numFmtId="0" fontId="1" fillId="26" borderId="0" xfId="5" applyFill="1"/>
    <xf numFmtId="0" fontId="15" fillId="0" borderId="0" xfId="5" applyFont="1" applyAlignment="1">
      <alignment horizontal="left" vertical="center"/>
    </xf>
    <xf numFmtId="0" fontId="15" fillId="0" borderId="0" xfId="5" applyFont="1"/>
    <xf numFmtId="0" fontId="17" fillId="0" borderId="0" xfId="5" applyFont="1"/>
    <xf numFmtId="0" fontId="18" fillId="0" borderId="0" xfId="5" applyFont="1"/>
    <xf numFmtId="0" fontId="19" fillId="0" borderId="0" xfId="5" applyFont="1" applyAlignment="1">
      <alignment horizontal="left" vertical="center"/>
    </xf>
    <xf numFmtId="0" fontId="20" fillId="26" borderId="1" xfId="5" applyFont="1" applyFill="1" applyBorder="1" applyAlignment="1">
      <alignment vertical="center" wrapText="1"/>
    </xf>
    <xf numFmtId="1" fontId="22" fillId="11" borderId="1" xfId="5" applyNumberFormat="1" applyFont="1" applyFill="1" applyBorder="1" applyAlignment="1">
      <alignment horizontal="left" vertical="center"/>
    </xf>
    <xf numFmtId="0" fontId="22" fillId="11" borderId="1" xfId="0" applyFont="1" applyFill="1" applyBorder="1" applyAlignment="1">
      <alignment horizontal="left" vertical="center"/>
    </xf>
    <xf numFmtId="0" fontId="22" fillId="11" borderId="1" xfId="5" applyFont="1" applyFill="1" applyBorder="1" applyAlignment="1">
      <alignment horizontal="left" vertical="center" wrapText="1"/>
    </xf>
    <xf numFmtId="0" fontId="20" fillId="26" borderId="1" xfId="0" applyFont="1" applyFill="1" applyBorder="1" applyAlignment="1">
      <alignment vertical="top" wrapText="1"/>
    </xf>
    <xf numFmtId="0" fontId="20" fillId="26" borderId="1" xfId="0" applyFont="1" applyFill="1" applyBorder="1" applyAlignment="1">
      <alignment horizontal="left" vertical="top" wrapText="1"/>
    </xf>
    <xf numFmtId="0" fontId="20" fillId="11" borderId="1" xfId="0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9" fillId="0" borderId="0" xfId="5" applyFont="1" applyAlignment="1">
      <alignment horizontal="left" vertical="center" wrapText="1"/>
    </xf>
    <xf numFmtId="0" fontId="20" fillId="26" borderId="1" xfId="0" applyFont="1" applyFill="1" applyBorder="1" applyAlignment="1">
      <alignment horizontal="center" vertical="center" wrapText="1"/>
    </xf>
    <xf numFmtId="0" fontId="20" fillId="11" borderId="1" xfId="0" applyFont="1" applyFill="1" applyBorder="1"/>
    <xf numFmtId="4" fontId="20" fillId="11" borderId="1" xfId="0" applyNumberFormat="1" applyFont="1" applyFill="1" applyBorder="1"/>
    <xf numFmtId="0" fontId="23" fillId="0" borderId="12" xfId="5" applyFont="1" applyBorder="1" applyAlignment="1">
      <alignment vertical="center"/>
    </xf>
    <xf numFmtId="0" fontId="23" fillId="0" borderId="0" xfId="5" applyFont="1" applyBorder="1" applyAlignment="1">
      <alignment vertical="center"/>
    </xf>
    <xf numFmtId="0" fontId="23" fillId="0" borderId="12" xfId="5" applyFont="1" applyBorder="1" applyAlignment="1">
      <alignment horizontal="left" vertical="center"/>
    </xf>
    <xf numFmtId="0" fontId="23" fillId="0" borderId="0" xfId="5" applyFont="1" applyBorder="1" applyAlignment="1">
      <alignment horizontal="left" vertical="center"/>
    </xf>
    <xf numFmtId="4" fontId="23" fillId="0" borderId="0" xfId="5" applyNumberFormat="1" applyFont="1" applyBorder="1" applyAlignment="1">
      <alignment horizontal="left" vertical="center"/>
    </xf>
    <xf numFmtId="0" fontId="24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4" fontId="23" fillId="0" borderId="0" xfId="5" applyNumberFormat="1" applyFont="1" applyBorder="1" applyAlignment="1">
      <alignment vertical="center"/>
    </xf>
    <xf numFmtId="0" fontId="20" fillId="27" borderId="1" xfId="5" applyFont="1" applyFill="1" applyBorder="1" applyAlignment="1">
      <alignment horizontal="center" vertical="center" wrapText="1"/>
    </xf>
    <xf numFmtId="0" fontId="20" fillId="28" borderId="1" xfId="5" applyFont="1" applyFill="1" applyBorder="1" applyAlignment="1">
      <alignment horizontal="center" vertical="center" wrapText="1"/>
    </xf>
    <xf numFmtId="0" fontId="20" fillId="5" borderId="1" xfId="5" applyFont="1" applyFill="1" applyBorder="1" applyAlignment="1">
      <alignment horizontal="center" vertical="center" wrapText="1"/>
    </xf>
    <xf numFmtId="0" fontId="22" fillId="11" borderId="1" xfId="0" applyFont="1" applyFill="1" applyBorder="1" applyAlignment="1">
      <alignment vertical="center" wrapText="1"/>
    </xf>
    <xf numFmtId="170" fontId="22" fillId="11" borderId="1" xfId="0" applyNumberFormat="1" applyFont="1" applyFill="1" applyBorder="1" applyAlignment="1">
      <alignment vertical="center" wrapText="1"/>
    </xf>
    <xf numFmtId="170" fontId="20" fillId="28" borderId="1" xfId="5" applyNumberFormat="1" applyFont="1" applyFill="1" applyBorder="1" applyAlignment="1">
      <alignment horizontal="center" vertical="center" wrapText="1"/>
    </xf>
    <xf numFmtId="170" fontId="22" fillId="11" borderId="1" xfId="5" applyNumberFormat="1" applyFont="1" applyFill="1" applyBorder="1" applyAlignment="1">
      <alignment vertical="center" wrapText="1"/>
    </xf>
    <xf numFmtId="170" fontId="20" fillId="5" borderId="1" xfId="5" applyNumberFormat="1" applyFont="1" applyFill="1" applyBorder="1" applyAlignment="1">
      <alignment horizontal="center" vertical="center" wrapText="1"/>
    </xf>
    <xf numFmtId="0" fontId="20" fillId="11" borderId="1" xfId="5" applyFont="1" applyFill="1" applyBorder="1" applyAlignment="1">
      <alignment vertical="center" wrapText="1"/>
    </xf>
    <xf numFmtId="0" fontId="22" fillId="11" borderId="1" xfId="5" applyFont="1" applyFill="1" applyBorder="1" applyAlignment="1">
      <alignment vertical="center" wrapText="1"/>
    </xf>
    <xf numFmtId="0" fontId="20" fillId="27" borderId="1" xfId="5" applyFont="1" applyFill="1" applyBorder="1" applyAlignment="1">
      <alignment vertical="center" wrapText="1"/>
    </xf>
    <xf numFmtId="170" fontId="20" fillId="27" borderId="1" xfId="5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vertical="center" wrapText="1"/>
    </xf>
    <xf numFmtId="165" fontId="20" fillId="11" borderId="1" xfId="0" applyNumberFormat="1" applyFont="1" applyFill="1" applyBorder="1"/>
    <xf numFmtId="0" fontId="6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0" fillId="26" borderId="1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20" fillId="26" borderId="1" xfId="0" applyFont="1" applyFill="1" applyBorder="1" applyAlignment="1">
      <alignment horizontal="center" vertical="top" wrapText="1"/>
    </xf>
    <xf numFmtId="0" fontId="20" fillId="28" borderId="1" xfId="5" applyFont="1" applyFill="1" applyBorder="1" applyAlignment="1">
      <alignment horizontal="center" vertical="center" wrapText="1"/>
    </xf>
    <xf numFmtId="0" fontId="20" fillId="5" borderId="1" xfId="5" applyFont="1" applyFill="1" applyBorder="1" applyAlignment="1">
      <alignment horizontal="center" vertical="center" wrapText="1"/>
    </xf>
    <xf numFmtId="0" fontId="20" fillId="11" borderId="8" xfId="5" applyFont="1" applyFill="1" applyBorder="1" applyAlignment="1">
      <alignment horizontal="center" vertical="center"/>
    </xf>
    <xf numFmtId="0" fontId="20" fillId="11" borderId="9" xfId="5" applyFont="1" applyFill="1" applyBorder="1" applyAlignment="1">
      <alignment horizontal="center" vertical="center"/>
    </xf>
    <xf numFmtId="0" fontId="20" fillId="11" borderId="2" xfId="5" applyFont="1" applyFill="1" applyBorder="1" applyAlignment="1">
      <alignment horizontal="center" vertical="center"/>
    </xf>
    <xf numFmtId="0" fontId="20" fillId="27" borderId="1" xfId="5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9" fillId="9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</cellXfs>
  <cellStyles count="6">
    <cellStyle name="Comma" xfId="1" builtinId="3"/>
    <cellStyle name="Comma 4" xfId="3"/>
    <cellStyle name="Normal" xfId="0" builtinId="0"/>
    <cellStyle name="Normal 2" xfId="4"/>
    <cellStyle name="Normal 3" xfId="2"/>
    <cellStyle name="Normal 84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26</xdr:row>
          <xdr:rowOff>0</xdr:rowOff>
        </xdr:from>
        <xdr:to>
          <xdr:col>2</xdr:col>
          <xdr:colOff>1171575</xdr:colOff>
          <xdr:row>27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7ED3ED6-2776-433D-802E-DA8DADA95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23</xdr:row>
          <xdr:rowOff>171450</xdr:rowOff>
        </xdr:from>
        <xdr:to>
          <xdr:col>3</xdr:col>
          <xdr:colOff>266700</xdr:colOff>
          <xdr:row>24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A08A704-C829-490C-A068-1DDB63528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28575</xdr:rowOff>
        </xdr:from>
        <xdr:to>
          <xdr:col>3</xdr:col>
          <xdr:colOff>266700</xdr:colOff>
          <xdr:row>26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3FCEF223-BEF5-446B-A83C-D23086FF3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27</xdr:row>
          <xdr:rowOff>9525</xdr:rowOff>
        </xdr:from>
        <xdr:to>
          <xdr:col>2</xdr:col>
          <xdr:colOff>571500</xdr:colOff>
          <xdr:row>28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8325C5BF-A062-4926-AA02-641151659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0</xdr:rowOff>
        </xdr:from>
        <xdr:to>
          <xdr:col>2</xdr:col>
          <xdr:colOff>1171575</xdr:colOff>
          <xdr:row>26</xdr:row>
          <xdr:rowOff>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F7ED3ED6-2776-433D-802E-DA8DADA95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22</xdr:row>
          <xdr:rowOff>171450</xdr:rowOff>
        </xdr:from>
        <xdr:to>
          <xdr:col>3</xdr:col>
          <xdr:colOff>266700</xdr:colOff>
          <xdr:row>23</xdr:row>
          <xdr:rowOff>66675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9A08A704-C829-490C-A068-1DDB63528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24</xdr:row>
          <xdr:rowOff>28575</xdr:rowOff>
        </xdr:from>
        <xdr:to>
          <xdr:col>3</xdr:col>
          <xdr:colOff>266700</xdr:colOff>
          <xdr:row>25</xdr:row>
          <xdr:rowOff>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3FCEF223-BEF5-446B-A83C-D23086FF3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26</xdr:row>
          <xdr:rowOff>9525</xdr:rowOff>
        </xdr:from>
        <xdr:to>
          <xdr:col>2</xdr:col>
          <xdr:colOff>571500</xdr:colOff>
          <xdr:row>27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8325C5BF-A062-4926-AA02-641151659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xtop\2023\2024\havelvac%201%20dzev%201%20dzev%202%20%20cazaxsakazm%20ampo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 mjcc"/>
      <sheetName val="havelvac 1 dzev 1"/>
      <sheetName val="Հ1 Ձև 2 1205- 12008"/>
      <sheetName val="Հ1 Ձև 2 1205- 12026"/>
      <sheetName val="Հ1 Ձև 2 1141-11001"/>
      <sheetName val="Հ1 Ձև 2 1141-11010"/>
      <sheetName val="Հ1 Ձև 2 1141-11015"/>
      <sheetName val="Հ1 Ձև 2 1141-11016"/>
      <sheetName val="Հ1 Ձև 2 1141-11018"/>
      <sheetName val="Հ1 Ձև 2 1141-12005"/>
      <sheetName val="Հ1 Ձև 2 1141-12006"/>
      <sheetName val="Հ1 Ձև 2 1141-12007"/>
      <sheetName val="Հ1 Ձև2 1160-11009"/>
      <sheetName val="Հ1 Ձև 2 1160-12006"/>
      <sheetName val="Հ1 Ձև 2 1160-12001"/>
    </sheetNames>
    <sheetDataSet>
      <sheetData sheetId="0">
        <row r="105">
          <cell r="G105">
            <v>1160</v>
          </cell>
          <cell r="I105" t="str">
            <v xml:space="preserve"> Հաշմանդամություն ունեցող անձանց աջակցություն </v>
          </cell>
        </row>
        <row r="112">
          <cell r="H112" t="str">
            <v xml:space="preserve"> 12001</v>
          </cell>
          <cell r="I112" t="str">
            <v xml:space="preserve"> Պետական հավաստագրերով աջակցող միջոցների տրամադրում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99"/>
  <sheetViews>
    <sheetView zoomScale="91" zoomScaleNormal="91" workbookViewId="0">
      <pane ySplit="1" topLeftCell="A2" activePane="bottomLeft" state="frozen"/>
      <selection pane="bottomLeft" activeCell="C17" sqref="C17"/>
    </sheetView>
  </sheetViews>
  <sheetFormatPr defaultRowHeight="16.5" x14ac:dyDescent="0.25"/>
  <cols>
    <col min="1" max="1" width="6.28515625" style="470" customWidth="1"/>
    <col min="2" max="2" width="5.7109375" style="470" customWidth="1"/>
    <col min="3" max="3" width="51.85546875" style="470" customWidth="1"/>
    <col min="4" max="4" width="12.7109375" style="520" customWidth="1"/>
    <col min="5" max="5" width="16.85546875" style="269" customWidth="1"/>
    <col min="6" max="6" width="16.85546875" style="319" customWidth="1"/>
    <col min="7" max="7" width="16.85546875" style="294" customWidth="1"/>
    <col min="8" max="8" width="20.42578125" style="339" customWidth="1"/>
    <col min="9" max="9" width="19" style="350" customWidth="1"/>
    <col min="10" max="10" width="20" style="542" customWidth="1"/>
    <col min="11" max="12" width="20" style="542" hidden="1" customWidth="1"/>
    <col min="13" max="13" width="20.140625" style="542" hidden="1" customWidth="1"/>
    <col min="14" max="14" width="20.28515625" style="568" customWidth="1"/>
    <col min="15" max="15" width="20" style="486" customWidth="1"/>
    <col min="16" max="16" width="18.7109375" style="501" customWidth="1"/>
    <col min="17" max="17" width="20" style="443" customWidth="1"/>
    <col min="18" max="18" width="20" style="319" customWidth="1"/>
    <col min="19" max="23" width="16.85546875" style="269" hidden="1" customWidth="1"/>
    <col min="24" max="24" width="1.28515625" style="269" hidden="1" customWidth="1"/>
    <col min="25" max="25" width="0" style="259" hidden="1" customWidth="1"/>
    <col min="26" max="26" width="32.5703125" style="259" customWidth="1"/>
    <col min="27" max="27" width="13" style="259" customWidth="1"/>
    <col min="28" max="28" width="14.85546875" style="259" bestFit="1" customWidth="1"/>
    <col min="29" max="37" width="9.140625" style="259"/>
    <col min="38" max="193" width="9.140625" style="249"/>
    <col min="194" max="194" width="6.28515625" style="249" customWidth="1"/>
    <col min="195" max="195" width="5.7109375" style="249" customWidth="1"/>
    <col min="196" max="196" width="45.85546875" style="249" customWidth="1"/>
    <col min="197" max="197" width="12.7109375" style="249" customWidth="1"/>
    <col min="198" max="198" width="15.7109375" style="249" customWidth="1"/>
    <col min="199" max="199" width="16.28515625" style="249" customWidth="1"/>
    <col min="200" max="200" width="15" style="249" customWidth="1"/>
    <col min="201" max="201" width="18" style="249" customWidth="1"/>
    <col min="202" max="202" width="20.140625" style="249" customWidth="1"/>
    <col min="203" max="203" width="17.85546875" style="249" customWidth="1"/>
    <col min="204" max="206" width="14.140625" style="249" customWidth="1"/>
    <col min="207" max="207" width="14.5703125" style="249" customWidth="1"/>
    <col min="208" max="208" width="0.140625" style="249" customWidth="1"/>
    <col min="209" max="211" width="17.42578125" style="249" customWidth="1"/>
    <col min="212" max="212" width="15.7109375" style="249" customWidth="1"/>
    <col min="213" max="213" width="17.140625" style="249" customWidth="1"/>
    <col min="214" max="214" width="16.140625" style="249" customWidth="1"/>
    <col min="215" max="215" width="15.7109375" style="249" customWidth="1"/>
    <col min="216" max="222" width="16.28515625" style="249" customWidth="1"/>
    <col min="223" max="225" width="15.85546875" style="249" customWidth="1"/>
    <col min="226" max="227" width="18.85546875" style="249" customWidth="1"/>
    <col min="228" max="228" width="16.42578125" style="249" customWidth="1"/>
    <col min="229" max="229" width="16.28515625" style="249" customWidth="1"/>
    <col min="230" max="230" width="14.140625" style="249" customWidth="1"/>
    <col min="231" max="231" width="15.140625" style="249" customWidth="1"/>
    <col min="232" max="232" width="9.140625" style="249"/>
    <col min="233" max="233" width="11.140625" style="249" bestFit="1" customWidth="1"/>
    <col min="234" max="449" width="9.140625" style="249"/>
    <col min="450" max="450" width="6.28515625" style="249" customWidth="1"/>
    <col min="451" max="451" width="5.7109375" style="249" customWidth="1"/>
    <col min="452" max="452" width="45.85546875" style="249" customWidth="1"/>
    <col min="453" max="453" width="12.7109375" style="249" customWidth="1"/>
    <col min="454" max="454" width="15.7109375" style="249" customWidth="1"/>
    <col min="455" max="455" width="16.28515625" style="249" customWidth="1"/>
    <col min="456" max="456" width="15" style="249" customWidth="1"/>
    <col min="457" max="457" width="18" style="249" customWidth="1"/>
    <col min="458" max="458" width="20.140625" style="249" customWidth="1"/>
    <col min="459" max="459" width="17.85546875" style="249" customWidth="1"/>
    <col min="460" max="462" width="14.140625" style="249" customWidth="1"/>
    <col min="463" max="463" width="14.5703125" style="249" customWidth="1"/>
    <col min="464" max="464" width="0.140625" style="249" customWidth="1"/>
    <col min="465" max="467" width="17.42578125" style="249" customWidth="1"/>
    <col min="468" max="468" width="15.7109375" style="249" customWidth="1"/>
    <col min="469" max="469" width="17.140625" style="249" customWidth="1"/>
    <col min="470" max="470" width="16.140625" style="249" customWidth="1"/>
    <col min="471" max="471" width="15.7109375" style="249" customWidth="1"/>
    <col min="472" max="478" width="16.28515625" style="249" customWidth="1"/>
    <col min="479" max="481" width="15.85546875" style="249" customWidth="1"/>
    <col min="482" max="483" width="18.85546875" style="249" customWidth="1"/>
    <col min="484" max="484" width="16.42578125" style="249" customWidth="1"/>
    <col min="485" max="485" width="16.28515625" style="249" customWidth="1"/>
    <col min="486" max="486" width="14.140625" style="249" customWidth="1"/>
    <col min="487" max="487" width="15.140625" style="249" customWidth="1"/>
    <col min="488" max="488" width="9.140625" style="249"/>
    <col min="489" max="489" width="11.140625" style="249" bestFit="1" customWidth="1"/>
    <col min="490" max="705" width="9.140625" style="249"/>
    <col min="706" max="706" width="6.28515625" style="249" customWidth="1"/>
    <col min="707" max="707" width="5.7109375" style="249" customWidth="1"/>
    <col min="708" max="708" width="45.85546875" style="249" customWidth="1"/>
    <col min="709" max="709" width="12.7109375" style="249" customWidth="1"/>
    <col min="710" max="710" width="15.7109375" style="249" customWidth="1"/>
    <col min="711" max="711" width="16.28515625" style="249" customWidth="1"/>
    <col min="712" max="712" width="15" style="249" customWidth="1"/>
    <col min="713" max="713" width="18" style="249" customWidth="1"/>
    <col min="714" max="714" width="20.140625" style="249" customWidth="1"/>
    <col min="715" max="715" width="17.85546875" style="249" customWidth="1"/>
    <col min="716" max="718" width="14.140625" style="249" customWidth="1"/>
    <col min="719" max="719" width="14.5703125" style="249" customWidth="1"/>
    <col min="720" max="720" width="0.140625" style="249" customWidth="1"/>
    <col min="721" max="723" width="17.42578125" style="249" customWidth="1"/>
    <col min="724" max="724" width="15.7109375" style="249" customWidth="1"/>
    <col min="725" max="725" width="17.140625" style="249" customWidth="1"/>
    <col min="726" max="726" width="16.140625" style="249" customWidth="1"/>
    <col min="727" max="727" width="15.7109375" style="249" customWidth="1"/>
    <col min="728" max="734" width="16.28515625" style="249" customWidth="1"/>
    <col min="735" max="737" width="15.85546875" style="249" customWidth="1"/>
    <col min="738" max="739" width="18.85546875" style="249" customWidth="1"/>
    <col min="740" max="740" width="16.42578125" style="249" customWidth="1"/>
    <col min="741" max="741" width="16.28515625" style="249" customWidth="1"/>
    <col min="742" max="742" width="14.140625" style="249" customWidth="1"/>
    <col min="743" max="743" width="15.140625" style="249" customWidth="1"/>
    <col min="744" max="744" width="9.140625" style="249"/>
    <col min="745" max="745" width="11.140625" style="249" bestFit="1" customWidth="1"/>
    <col min="746" max="961" width="9.140625" style="249"/>
    <col min="962" max="962" width="6.28515625" style="249" customWidth="1"/>
    <col min="963" max="963" width="5.7109375" style="249" customWidth="1"/>
    <col min="964" max="964" width="45.85546875" style="249" customWidth="1"/>
    <col min="965" max="965" width="12.7109375" style="249" customWidth="1"/>
    <col min="966" max="966" width="15.7109375" style="249" customWidth="1"/>
    <col min="967" max="967" width="16.28515625" style="249" customWidth="1"/>
    <col min="968" max="968" width="15" style="249" customWidth="1"/>
    <col min="969" max="969" width="18" style="249" customWidth="1"/>
    <col min="970" max="970" width="20.140625" style="249" customWidth="1"/>
    <col min="971" max="971" width="17.85546875" style="249" customWidth="1"/>
    <col min="972" max="974" width="14.140625" style="249" customWidth="1"/>
    <col min="975" max="975" width="14.5703125" style="249" customWidth="1"/>
    <col min="976" max="976" width="0.140625" style="249" customWidth="1"/>
    <col min="977" max="979" width="17.42578125" style="249" customWidth="1"/>
    <col min="980" max="980" width="15.7109375" style="249" customWidth="1"/>
    <col min="981" max="981" width="17.140625" style="249" customWidth="1"/>
    <col min="982" max="982" width="16.140625" style="249" customWidth="1"/>
    <col min="983" max="983" width="15.7109375" style="249" customWidth="1"/>
    <col min="984" max="990" width="16.28515625" style="249" customWidth="1"/>
    <col min="991" max="993" width="15.85546875" style="249" customWidth="1"/>
    <col min="994" max="995" width="18.85546875" style="249" customWidth="1"/>
    <col min="996" max="996" width="16.42578125" style="249" customWidth="1"/>
    <col min="997" max="997" width="16.28515625" style="249" customWidth="1"/>
    <col min="998" max="998" width="14.140625" style="249" customWidth="1"/>
    <col min="999" max="999" width="15.140625" style="249" customWidth="1"/>
    <col min="1000" max="1000" width="9.140625" style="249"/>
    <col min="1001" max="1001" width="11.140625" style="249" bestFit="1" customWidth="1"/>
    <col min="1002" max="1217" width="9.140625" style="249"/>
    <col min="1218" max="1218" width="6.28515625" style="249" customWidth="1"/>
    <col min="1219" max="1219" width="5.7109375" style="249" customWidth="1"/>
    <col min="1220" max="1220" width="45.85546875" style="249" customWidth="1"/>
    <col min="1221" max="1221" width="12.7109375" style="249" customWidth="1"/>
    <col min="1222" max="1222" width="15.7109375" style="249" customWidth="1"/>
    <col min="1223" max="1223" width="16.28515625" style="249" customWidth="1"/>
    <col min="1224" max="1224" width="15" style="249" customWidth="1"/>
    <col min="1225" max="1225" width="18" style="249" customWidth="1"/>
    <col min="1226" max="1226" width="20.140625" style="249" customWidth="1"/>
    <col min="1227" max="1227" width="17.85546875" style="249" customWidth="1"/>
    <col min="1228" max="1230" width="14.140625" style="249" customWidth="1"/>
    <col min="1231" max="1231" width="14.5703125" style="249" customWidth="1"/>
    <col min="1232" max="1232" width="0.140625" style="249" customWidth="1"/>
    <col min="1233" max="1235" width="17.42578125" style="249" customWidth="1"/>
    <col min="1236" max="1236" width="15.7109375" style="249" customWidth="1"/>
    <col min="1237" max="1237" width="17.140625" style="249" customWidth="1"/>
    <col min="1238" max="1238" width="16.140625" style="249" customWidth="1"/>
    <col min="1239" max="1239" width="15.7109375" style="249" customWidth="1"/>
    <col min="1240" max="1246" width="16.28515625" style="249" customWidth="1"/>
    <col min="1247" max="1249" width="15.85546875" style="249" customWidth="1"/>
    <col min="1250" max="1251" width="18.85546875" style="249" customWidth="1"/>
    <col min="1252" max="1252" width="16.42578125" style="249" customWidth="1"/>
    <col min="1253" max="1253" width="16.28515625" style="249" customWidth="1"/>
    <col min="1254" max="1254" width="14.140625" style="249" customWidth="1"/>
    <col min="1255" max="1255" width="15.140625" style="249" customWidth="1"/>
    <col min="1256" max="1256" width="9.140625" style="249"/>
    <col min="1257" max="1257" width="11.140625" style="249" bestFit="1" customWidth="1"/>
    <col min="1258" max="1473" width="9.140625" style="249"/>
    <col min="1474" max="1474" width="6.28515625" style="249" customWidth="1"/>
    <col min="1475" max="1475" width="5.7109375" style="249" customWidth="1"/>
    <col min="1476" max="1476" width="45.85546875" style="249" customWidth="1"/>
    <col min="1477" max="1477" width="12.7109375" style="249" customWidth="1"/>
    <col min="1478" max="1478" width="15.7109375" style="249" customWidth="1"/>
    <col min="1479" max="1479" width="16.28515625" style="249" customWidth="1"/>
    <col min="1480" max="1480" width="15" style="249" customWidth="1"/>
    <col min="1481" max="1481" width="18" style="249" customWidth="1"/>
    <col min="1482" max="1482" width="20.140625" style="249" customWidth="1"/>
    <col min="1483" max="1483" width="17.85546875" style="249" customWidth="1"/>
    <col min="1484" max="1486" width="14.140625" style="249" customWidth="1"/>
    <col min="1487" max="1487" width="14.5703125" style="249" customWidth="1"/>
    <col min="1488" max="1488" width="0.140625" style="249" customWidth="1"/>
    <col min="1489" max="1491" width="17.42578125" style="249" customWidth="1"/>
    <col min="1492" max="1492" width="15.7109375" style="249" customWidth="1"/>
    <col min="1493" max="1493" width="17.140625" style="249" customWidth="1"/>
    <col min="1494" max="1494" width="16.140625" style="249" customWidth="1"/>
    <col min="1495" max="1495" width="15.7109375" style="249" customWidth="1"/>
    <col min="1496" max="1502" width="16.28515625" style="249" customWidth="1"/>
    <col min="1503" max="1505" width="15.85546875" style="249" customWidth="1"/>
    <col min="1506" max="1507" width="18.85546875" style="249" customWidth="1"/>
    <col min="1508" max="1508" width="16.42578125" style="249" customWidth="1"/>
    <col min="1509" max="1509" width="16.28515625" style="249" customWidth="1"/>
    <col min="1510" max="1510" width="14.140625" style="249" customWidth="1"/>
    <col min="1511" max="1511" width="15.140625" style="249" customWidth="1"/>
    <col min="1512" max="1512" width="9.140625" style="249"/>
    <col min="1513" max="1513" width="11.140625" style="249" bestFit="1" customWidth="1"/>
    <col min="1514" max="1729" width="9.140625" style="249"/>
    <col min="1730" max="1730" width="6.28515625" style="249" customWidth="1"/>
    <col min="1731" max="1731" width="5.7109375" style="249" customWidth="1"/>
    <col min="1732" max="1732" width="45.85546875" style="249" customWidth="1"/>
    <col min="1733" max="1733" width="12.7109375" style="249" customWidth="1"/>
    <col min="1734" max="1734" width="15.7109375" style="249" customWidth="1"/>
    <col min="1735" max="1735" width="16.28515625" style="249" customWidth="1"/>
    <col min="1736" max="1736" width="15" style="249" customWidth="1"/>
    <col min="1737" max="1737" width="18" style="249" customWidth="1"/>
    <col min="1738" max="1738" width="20.140625" style="249" customWidth="1"/>
    <col min="1739" max="1739" width="17.85546875" style="249" customWidth="1"/>
    <col min="1740" max="1742" width="14.140625" style="249" customWidth="1"/>
    <col min="1743" max="1743" width="14.5703125" style="249" customWidth="1"/>
    <col min="1744" max="1744" width="0.140625" style="249" customWidth="1"/>
    <col min="1745" max="1747" width="17.42578125" style="249" customWidth="1"/>
    <col min="1748" max="1748" width="15.7109375" style="249" customWidth="1"/>
    <col min="1749" max="1749" width="17.140625" style="249" customWidth="1"/>
    <col min="1750" max="1750" width="16.140625" style="249" customWidth="1"/>
    <col min="1751" max="1751" width="15.7109375" style="249" customWidth="1"/>
    <col min="1752" max="1758" width="16.28515625" style="249" customWidth="1"/>
    <col min="1759" max="1761" width="15.85546875" style="249" customWidth="1"/>
    <col min="1762" max="1763" width="18.85546875" style="249" customWidth="1"/>
    <col min="1764" max="1764" width="16.42578125" style="249" customWidth="1"/>
    <col min="1765" max="1765" width="16.28515625" style="249" customWidth="1"/>
    <col min="1766" max="1766" width="14.140625" style="249" customWidth="1"/>
    <col min="1767" max="1767" width="15.140625" style="249" customWidth="1"/>
    <col min="1768" max="1768" width="9.140625" style="249"/>
    <col min="1769" max="1769" width="11.140625" style="249" bestFit="1" customWidth="1"/>
    <col min="1770" max="1985" width="9.140625" style="249"/>
    <col min="1986" max="1986" width="6.28515625" style="249" customWidth="1"/>
    <col min="1987" max="1987" width="5.7109375" style="249" customWidth="1"/>
    <col min="1988" max="1988" width="45.85546875" style="249" customWidth="1"/>
    <col min="1989" max="1989" width="12.7109375" style="249" customWidth="1"/>
    <col min="1990" max="1990" width="15.7109375" style="249" customWidth="1"/>
    <col min="1991" max="1991" width="16.28515625" style="249" customWidth="1"/>
    <col min="1992" max="1992" width="15" style="249" customWidth="1"/>
    <col min="1993" max="1993" width="18" style="249" customWidth="1"/>
    <col min="1994" max="1994" width="20.140625" style="249" customWidth="1"/>
    <col min="1995" max="1995" width="17.85546875" style="249" customWidth="1"/>
    <col min="1996" max="1998" width="14.140625" style="249" customWidth="1"/>
    <col min="1999" max="1999" width="14.5703125" style="249" customWidth="1"/>
    <col min="2000" max="2000" width="0.140625" style="249" customWidth="1"/>
    <col min="2001" max="2003" width="17.42578125" style="249" customWidth="1"/>
    <col min="2004" max="2004" width="15.7109375" style="249" customWidth="1"/>
    <col min="2005" max="2005" width="17.140625" style="249" customWidth="1"/>
    <col min="2006" max="2006" width="16.140625" style="249" customWidth="1"/>
    <col min="2007" max="2007" width="15.7109375" style="249" customWidth="1"/>
    <col min="2008" max="2014" width="16.28515625" style="249" customWidth="1"/>
    <col min="2015" max="2017" width="15.85546875" style="249" customWidth="1"/>
    <col min="2018" max="2019" width="18.85546875" style="249" customWidth="1"/>
    <col min="2020" max="2020" width="16.42578125" style="249" customWidth="1"/>
    <col min="2021" max="2021" width="16.28515625" style="249" customWidth="1"/>
    <col min="2022" max="2022" width="14.140625" style="249" customWidth="1"/>
    <col min="2023" max="2023" width="15.140625" style="249" customWidth="1"/>
    <col min="2024" max="2024" width="9.140625" style="249"/>
    <col min="2025" max="2025" width="11.140625" style="249" bestFit="1" customWidth="1"/>
    <col min="2026" max="2241" width="9.140625" style="249"/>
    <col min="2242" max="2242" width="6.28515625" style="249" customWidth="1"/>
    <col min="2243" max="2243" width="5.7109375" style="249" customWidth="1"/>
    <col min="2244" max="2244" width="45.85546875" style="249" customWidth="1"/>
    <col min="2245" max="2245" width="12.7109375" style="249" customWidth="1"/>
    <col min="2246" max="2246" width="15.7109375" style="249" customWidth="1"/>
    <col min="2247" max="2247" width="16.28515625" style="249" customWidth="1"/>
    <col min="2248" max="2248" width="15" style="249" customWidth="1"/>
    <col min="2249" max="2249" width="18" style="249" customWidth="1"/>
    <col min="2250" max="2250" width="20.140625" style="249" customWidth="1"/>
    <col min="2251" max="2251" width="17.85546875" style="249" customWidth="1"/>
    <col min="2252" max="2254" width="14.140625" style="249" customWidth="1"/>
    <col min="2255" max="2255" width="14.5703125" style="249" customWidth="1"/>
    <col min="2256" max="2256" width="0.140625" style="249" customWidth="1"/>
    <col min="2257" max="2259" width="17.42578125" style="249" customWidth="1"/>
    <col min="2260" max="2260" width="15.7109375" style="249" customWidth="1"/>
    <col min="2261" max="2261" width="17.140625" style="249" customWidth="1"/>
    <col min="2262" max="2262" width="16.140625" style="249" customWidth="1"/>
    <col min="2263" max="2263" width="15.7109375" style="249" customWidth="1"/>
    <col min="2264" max="2270" width="16.28515625" style="249" customWidth="1"/>
    <col min="2271" max="2273" width="15.85546875" style="249" customWidth="1"/>
    <col min="2274" max="2275" width="18.85546875" style="249" customWidth="1"/>
    <col min="2276" max="2276" width="16.42578125" style="249" customWidth="1"/>
    <col min="2277" max="2277" width="16.28515625" style="249" customWidth="1"/>
    <col min="2278" max="2278" width="14.140625" style="249" customWidth="1"/>
    <col min="2279" max="2279" width="15.140625" style="249" customWidth="1"/>
    <col min="2280" max="2280" width="9.140625" style="249"/>
    <col min="2281" max="2281" width="11.140625" style="249" bestFit="1" customWidth="1"/>
    <col min="2282" max="2497" width="9.140625" style="249"/>
    <col min="2498" max="2498" width="6.28515625" style="249" customWidth="1"/>
    <col min="2499" max="2499" width="5.7109375" style="249" customWidth="1"/>
    <col min="2500" max="2500" width="45.85546875" style="249" customWidth="1"/>
    <col min="2501" max="2501" width="12.7109375" style="249" customWidth="1"/>
    <col min="2502" max="2502" width="15.7109375" style="249" customWidth="1"/>
    <col min="2503" max="2503" width="16.28515625" style="249" customWidth="1"/>
    <col min="2504" max="2504" width="15" style="249" customWidth="1"/>
    <col min="2505" max="2505" width="18" style="249" customWidth="1"/>
    <col min="2506" max="2506" width="20.140625" style="249" customWidth="1"/>
    <col min="2507" max="2507" width="17.85546875" style="249" customWidth="1"/>
    <col min="2508" max="2510" width="14.140625" style="249" customWidth="1"/>
    <col min="2511" max="2511" width="14.5703125" style="249" customWidth="1"/>
    <col min="2512" max="2512" width="0.140625" style="249" customWidth="1"/>
    <col min="2513" max="2515" width="17.42578125" style="249" customWidth="1"/>
    <col min="2516" max="2516" width="15.7109375" style="249" customWidth="1"/>
    <col min="2517" max="2517" width="17.140625" style="249" customWidth="1"/>
    <col min="2518" max="2518" width="16.140625" style="249" customWidth="1"/>
    <col min="2519" max="2519" width="15.7109375" style="249" customWidth="1"/>
    <col min="2520" max="2526" width="16.28515625" style="249" customWidth="1"/>
    <col min="2527" max="2529" width="15.85546875" style="249" customWidth="1"/>
    <col min="2530" max="2531" width="18.85546875" style="249" customWidth="1"/>
    <col min="2532" max="2532" width="16.42578125" style="249" customWidth="1"/>
    <col min="2533" max="2533" width="16.28515625" style="249" customWidth="1"/>
    <col min="2534" max="2534" width="14.140625" style="249" customWidth="1"/>
    <col min="2535" max="2535" width="15.140625" style="249" customWidth="1"/>
    <col min="2536" max="2536" width="9.140625" style="249"/>
    <col min="2537" max="2537" width="11.140625" style="249" bestFit="1" customWidth="1"/>
    <col min="2538" max="2753" width="9.140625" style="249"/>
    <col min="2754" max="2754" width="6.28515625" style="249" customWidth="1"/>
    <col min="2755" max="2755" width="5.7109375" style="249" customWidth="1"/>
    <col min="2756" max="2756" width="45.85546875" style="249" customWidth="1"/>
    <col min="2757" max="2757" width="12.7109375" style="249" customWidth="1"/>
    <col min="2758" max="2758" width="15.7109375" style="249" customWidth="1"/>
    <col min="2759" max="2759" width="16.28515625" style="249" customWidth="1"/>
    <col min="2760" max="2760" width="15" style="249" customWidth="1"/>
    <col min="2761" max="2761" width="18" style="249" customWidth="1"/>
    <col min="2762" max="2762" width="20.140625" style="249" customWidth="1"/>
    <col min="2763" max="2763" width="17.85546875" style="249" customWidth="1"/>
    <col min="2764" max="2766" width="14.140625" style="249" customWidth="1"/>
    <col min="2767" max="2767" width="14.5703125" style="249" customWidth="1"/>
    <col min="2768" max="2768" width="0.140625" style="249" customWidth="1"/>
    <col min="2769" max="2771" width="17.42578125" style="249" customWidth="1"/>
    <col min="2772" max="2772" width="15.7109375" style="249" customWidth="1"/>
    <col min="2773" max="2773" width="17.140625" style="249" customWidth="1"/>
    <col min="2774" max="2774" width="16.140625" style="249" customWidth="1"/>
    <col min="2775" max="2775" width="15.7109375" style="249" customWidth="1"/>
    <col min="2776" max="2782" width="16.28515625" style="249" customWidth="1"/>
    <col min="2783" max="2785" width="15.85546875" style="249" customWidth="1"/>
    <col min="2786" max="2787" width="18.85546875" style="249" customWidth="1"/>
    <col min="2788" max="2788" width="16.42578125" style="249" customWidth="1"/>
    <col min="2789" max="2789" width="16.28515625" style="249" customWidth="1"/>
    <col min="2790" max="2790" width="14.140625" style="249" customWidth="1"/>
    <col min="2791" max="2791" width="15.140625" style="249" customWidth="1"/>
    <col min="2792" max="2792" width="9.140625" style="249"/>
    <col min="2793" max="2793" width="11.140625" style="249" bestFit="1" customWidth="1"/>
    <col min="2794" max="3009" width="9.140625" style="249"/>
    <col min="3010" max="3010" width="6.28515625" style="249" customWidth="1"/>
    <col min="3011" max="3011" width="5.7109375" style="249" customWidth="1"/>
    <col min="3012" max="3012" width="45.85546875" style="249" customWidth="1"/>
    <col min="3013" max="3013" width="12.7109375" style="249" customWidth="1"/>
    <col min="3014" max="3014" width="15.7109375" style="249" customWidth="1"/>
    <col min="3015" max="3015" width="16.28515625" style="249" customWidth="1"/>
    <col min="3016" max="3016" width="15" style="249" customWidth="1"/>
    <col min="3017" max="3017" width="18" style="249" customWidth="1"/>
    <col min="3018" max="3018" width="20.140625" style="249" customWidth="1"/>
    <col min="3019" max="3019" width="17.85546875" style="249" customWidth="1"/>
    <col min="3020" max="3022" width="14.140625" style="249" customWidth="1"/>
    <col min="3023" max="3023" width="14.5703125" style="249" customWidth="1"/>
    <col min="3024" max="3024" width="0.140625" style="249" customWidth="1"/>
    <col min="3025" max="3027" width="17.42578125" style="249" customWidth="1"/>
    <col min="3028" max="3028" width="15.7109375" style="249" customWidth="1"/>
    <col min="3029" max="3029" width="17.140625" style="249" customWidth="1"/>
    <col min="3030" max="3030" width="16.140625" style="249" customWidth="1"/>
    <col min="3031" max="3031" width="15.7109375" style="249" customWidth="1"/>
    <col min="3032" max="3038" width="16.28515625" style="249" customWidth="1"/>
    <col min="3039" max="3041" width="15.85546875" style="249" customWidth="1"/>
    <col min="3042" max="3043" width="18.85546875" style="249" customWidth="1"/>
    <col min="3044" max="3044" width="16.42578125" style="249" customWidth="1"/>
    <col min="3045" max="3045" width="16.28515625" style="249" customWidth="1"/>
    <col min="3046" max="3046" width="14.140625" style="249" customWidth="1"/>
    <col min="3047" max="3047" width="15.140625" style="249" customWidth="1"/>
    <col min="3048" max="3048" width="9.140625" style="249"/>
    <col min="3049" max="3049" width="11.140625" style="249" bestFit="1" customWidth="1"/>
    <col min="3050" max="3265" width="9.140625" style="249"/>
    <col min="3266" max="3266" width="6.28515625" style="249" customWidth="1"/>
    <col min="3267" max="3267" width="5.7109375" style="249" customWidth="1"/>
    <col min="3268" max="3268" width="45.85546875" style="249" customWidth="1"/>
    <col min="3269" max="3269" width="12.7109375" style="249" customWidth="1"/>
    <col min="3270" max="3270" width="15.7109375" style="249" customWidth="1"/>
    <col min="3271" max="3271" width="16.28515625" style="249" customWidth="1"/>
    <col min="3272" max="3272" width="15" style="249" customWidth="1"/>
    <col min="3273" max="3273" width="18" style="249" customWidth="1"/>
    <col min="3274" max="3274" width="20.140625" style="249" customWidth="1"/>
    <col min="3275" max="3275" width="17.85546875" style="249" customWidth="1"/>
    <col min="3276" max="3278" width="14.140625" style="249" customWidth="1"/>
    <col min="3279" max="3279" width="14.5703125" style="249" customWidth="1"/>
    <col min="3280" max="3280" width="0.140625" style="249" customWidth="1"/>
    <col min="3281" max="3283" width="17.42578125" style="249" customWidth="1"/>
    <col min="3284" max="3284" width="15.7109375" style="249" customWidth="1"/>
    <col min="3285" max="3285" width="17.140625" style="249" customWidth="1"/>
    <col min="3286" max="3286" width="16.140625" style="249" customWidth="1"/>
    <col min="3287" max="3287" width="15.7109375" style="249" customWidth="1"/>
    <col min="3288" max="3294" width="16.28515625" style="249" customWidth="1"/>
    <col min="3295" max="3297" width="15.85546875" style="249" customWidth="1"/>
    <col min="3298" max="3299" width="18.85546875" style="249" customWidth="1"/>
    <col min="3300" max="3300" width="16.42578125" style="249" customWidth="1"/>
    <col min="3301" max="3301" width="16.28515625" style="249" customWidth="1"/>
    <col min="3302" max="3302" width="14.140625" style="249" customWidth="1"/>
    <col min="3303" max="3303" width="15.140625" style="249" customWidth="1"/>
    <col min="3304" max="3304" width="9.140625" style="249"/>
    <col min="3305" max="3305" width="11.140625" style="249" bestFit="1" customWidth="1"/>
    <col min="3306" max="3521" width="9.140625" style="249"/>
    <col min="3522" max="3522" width="6.28515625" style="249" customWidth="1"/>
    <col min="3523" max="3523" width="5.7109375" style="249" customWidth="1"/>
    <col min="3524" max="3524" width="45.85546875" style="249" customWidth="1"/>
    <col min="3525" max="3525" width="12.7109375" style="249" customWidth="1"/>
    <col min="3526" max="3526" width="15.7109375" style="249" customWidth="1"/>
    <col min="3527" max="3527" width="16.28515625" style="249" customWidth="1"/>
    <col min="3528" max="3528" width="15" style="249" customWidth="1"/>
    <col min="3529" max="3529" width="18" style="249" customWidth="1"/>
    <col min="3530" max="3530" width="20.140625" style="249" customWidth="1"/>
    <col min="3531" max="3531" width="17.85546875" style="249" customWidth="1"/>
    <col min="3532" max="3534" width="14.140625" style="249" customWidth="1"/>
    <col min="3535" max="3535" width="14.5703125" style="249" customWidth="1"/>
    <col min="3536" max="3536" width="0.140625" style="249" customWidth="1"/>
    <col min="3537" max="3539" width="17.42578125" style="249" customWidth="1"/>
    <col min="3540" max="3540" width="15.7109375" style="249" customWidth="1"/>
    <col min="3541" max="3541" width="17.140625" style="249" customWidth="1"/>
    <col min="3542" max="3542" width="16.140625" style="249" customWidth="1"/>
    <col min="3543" max="3543" width="15.7109375" style="249" customWidth="1"/>
    <col min="3544" max="3550" width="16.28515625" style="249" customWidth="1"/>
    <col min="3551" max="3553" width="15.85546875" style="249" customWidth="1"/>
    <col min="3554" max="3555" width="18.85546875" style="249" customWidth="1"/>
    <col min="3556" max="3556" width="16.42578125" style="249" customWidth="1"/>
    <col min="3557" max="3557" width="16.28515625" style="249" customWidth="1"/>
    <col min="3558" max="3558" width="14.140625" style="249" customWidth="1"/>
    <col min="3559" max="3559" width="15.140625" style="249" customWidth="1"/>
    <col min="3560" max="3560" width="9.140625" style="249"/>
    <col min="3561" max="3561" width="11.140625" style="249" bestFit="1" customWidth="1"/>
    <col min="3562" max="3777" width="9.140625" style="249"/>
    <col min="3778" max="3778" width="6.28515625" style="249" customWidth="1"/>
    <col min="3779" max="3779" width="5.7109375" style="249" customWidth="1"/>
    <col min="3780" max="3780" width="45.85546875" style="249" customWidth="1"/>
    <col min="3781" max="3781" width="12.7109375" style="249" customWidth="1"/>
    <col min="3782" max="3782" width="15.7109375" style="249" customWidth="1"/>
    <col min="3783" max="3783" width="16.28515625" style="249" customWidth="1"/>
    <col min="3784" max="3784" width="15" style="249" customWidth="1"/>
    <col min="3785" max="3785" width="18" style="249" customWidth="1"/>
    <col min="3786" max="3786" width="20.140625" style="249" customWidth="1"/>
    <col min="3787" max="3787" width="17.85546875" style="249" customWidth="1"/>
    <col min="3788" max="3790" width="14.140625" style="249" customWidth="1"/>
    <col min="3791" max="3791" width="14.5703125" style="249" customWidth="1"/>
    <col min="3792" max="3792" width="0.140625" style="249" customWidth="1"/>
    <col min="3793" max="3795" width="17.42578125" style="249" customWidth="1"/>
    <col min="3796" max="3796" width="15.7109375" style="249" customWidth="1"/>
    <col min="3797" max="3797" width="17.140625" style="249" customWidth="1"/>
    <col min="3798" max="3798" width="16.140625" style="249" customWidth="1"/>
    <col min="3799" max="3799" width="15.7109375" style="249" customWidth="1"/>
    <col min="3800" max="3806" width="16.28515625" style="249" customWidth="1"/>
    <col min="3807" max="3809" width="15.85546875" style="249" customWidth="1"/>
    <col min="3810" max="3811" width="18.85546875" style="249" customWidth="1"/>
    <col min="3812" max="3812" width="16.42578125" style="249" customWidth="1"/>
    <col min="3813" max="3813" width="16.28515625" style="249" customWidth="1"/>
    <col min="3814" max="3814" width="14.140625" style="249" customWidth="1"/>
    <col min="3815" max="3815" width="15.140625" style="249" customWidth="1"/>
    <col min="3816" max="3816" width="9.140625" style="249"/>
    <col min="3817" max="3817" width="11.140625" style="249" bestFit="1" customWidth="1"/>
    <col min="3818" max="4033" width="9.140625" style="249"/>
    <col min="4034" max="4034" width="6.28515625" style="249" customWidth="1"/>
    <col min="4035" max="4035" width="5.7109375" style="249" customWidth="1"/>
    <col min="4036" max="4036" width="45.85546875" style="249" customWidth="1"/>
    <col min="4037" max="4037" width="12.7109375" style="249" customWidth="1"/>
    <col min="4038" max="4038" width="15.7109375" style="249" customWidth="1"/>
    <col min="4039" max="4039" width="16.28515625" style="249" customWidth="1"/>
    <col min="4040" max="4040" width="15" style="249" customWidth="1"/>
    <col min="4041" max="4041" width="18" style="249" customWidth="1"/>
    <col min="4042" max="4042" width="20.140625" style="249" customWidth="1"/>
    <col min="4043" max="4043" width="17.85546875" style="249" customWidth="1"/>
    <col min="4044" max="4046" width="14.140625" style="249" customWidth="1"/>
    <col min="4047" max="4047" width="14.5703125" style="249" customWidth="1"/>
    <col min="4048" max="4048" width="0.140625" style="249" customWidth="1"/>
    <col min="4049" max="4051" width="17.42578125" style="249" customWidth="1"/>
    <col min="4052" max="4052" width="15.7109375" style="249" customWidth="1"/>
    <col min="4053" max="4053" width="17.140625" style="249" customWidth="1"/>
    <col min="4054" max="4054" width="16.140625" style="249" customWidth="1"/>
    <col min="4055" max="4055" width="15.7109375" style="249" customWidth="1"/>
    <col min="4056" max="4062" width="16.28515625" style="249" customWidth="1"/>
    <col min="4063" max="4065" width="15.85546875" style="249" customWidth="1"/>
    <col min="4066" max="4067" width="18.85546875" style="249" customWidth="1"/>
    <col min="4068" max="4068" width="16.42578125" style="249" customWidth="1"/>
    <col min="4069" max="4069" width="16.28515625" style="249" customWidth="1"/>
    <col min="4070" max="4070" width="14.140625" style="249" customWidth="1"/>
    <col min="4071" max="4071" width="15.140625" style="249" customWidth="1"/>
    <col min="4072" max="4072" width="9.140625" style="249"/>
    <col min="4073" max="4073" width="11.140625" style="249" bestFit="1" customWidth="1"/>
    <col min="4074" max="4289" width="9.140625" style="249"/>
    <col min="4290" max="4290" width="6.28515625" style="249" customWidth="1"/>
    <col min="4291" max="4291" width="5.7109375" style="249" customWidth="1"/>
    <col min="4292" max="4292" width="45.85546875" style="249" customWidth="1"/>
    <col min="4293" max="4293" width="12.7109375" style="249" customWidth="1"/>
    <col min="4294" max="4294" width="15.7109375" style="249" customWidth="1"/>
    <col min="4295" max="4295" width="16.28515625" style="249" customWidth="1"/>
    <col min="4296" max="4296" width="15" style="249" customWidth="1"/>
    <col min="4297" max="4297" width="18" style="249" customWidth="1"/>
    <col min="4298" max="4298" width="20.140625" style="249" customWidth="1"/>
    <col min="4299" max="4299" width="17.85546875" style="249" customWidth="1"/>
    <col min="4300" max="4302" width="14.140625" style="249" customWidth="1"/>
    <col min="4303" max="4303" width="14.5703125" style="249" customWidth="1"/>
    <col min="4304" max="4304" width="0.140625" style="249" customWidth="1"/>
    <col min="4305" max="4307" width="17.42578125" style="249" customWidth="1"/>
    <col min="4308" max="4308" width="15.7109375" style="249" customWidth="1"/>
    <col min="4309" max="4309" width="17.140625" style="249" customWidth="1"/>
    <col min="4310" max="4310" width="16.140625" style="249" customWidth="1"/>
    <col min="4311" max="4311" width="15.7109375" style="249" customWidth="1"/>
    <col min="4312" max="4318" width="16.28515625" style="249" customWidth="1"/>
    <col min="4319" max="4321" width="15.85546875" style="249" customWidth="1"/>
    <col min="4322" max="4323" width="18.85546875" style="249" customWidth="1"/>
    <col min="4324" max="4324" width="16.42578125" style="249" customWidth="1"/>
    <col min="4325" max="4325" width="16.28515625" style="249" customWidth="1"/>
    <col min="4326" max="4326" width="14.140625" style="249" customWidth="1"/>
    <col min="4327" max="4327" width="15.140625" style="249" customWidth="1"/>
    <col min="4328" max="4328" width="9.140625" style="249"/>
    <col min="4329" max="4329" width="11.140625" style="249" bestFit="1" customWidth="1"/>
    <col min="4330" max="4545" width="9.140625" style="249"/>
    <col min="4546" max="4546" width="6.28515625" style="249" customWidth="1"/>
    <col min="4547" max="4547" width="5.7109375" style="249" customWidth="1"/>
    <col min="4548" max="4548" width="45.85546875" style="249" customWidth="1"/>
    <col min="4549" max="4549" width="12.7109375" style="249" customWidth="1"/>
    <col min="4550" max="4550" width="15.7109375" style="249" customWidth="1"/>
    <col min="4551" max="4551" width="16.28515625" style="249" customWidth="1"/>
    <col min="4552" max="4552" width="15" style="249" customWidth="1"/>
    <col min="4553" max="4553" width="18" style="249" customWidth="1"/>
    <col min="4554" max="4554" width="20.140625" style="249" customWidth="1"/>
    <col min="4555" max="4555" width="17.85546875" style="249" customWidth="1"/>
    <col min="4556" max="4558" width="14.140625" style="249" customWidth="1"/>
    <col min="4559" max="4559" width="14.5703125" style="249" customWidth="1"/>
    <col min="4560" max="4560" width="0.140625" style="249" customWidth="1"/>
    <col min="4561" max="4563" width="17.42578125" style="249" customWidth="1"/>
    <col min="4564" max="4564" width="15.7109375" style="249" customWidth="1"/>
    <col min="4565" max="4565" width="17.140625" style="249" customWidth="1"/>
    <col min="4566" max="4566" width="16.140625" style="249" customWidth="1"/>
    <col min="4567" max="4567" width="15.7109375" style="249" customWidth="1"/>
    <col min="4568" max="4574" width="16.28515625" style="249" customWidth="1"/>
    <col min="4575" max="4577" width="15.85546875" style="249" customWidth="1"/>
    <col min="4578" max="4579" width="18.85546875" style="249" customWidth="1"/>
    <col min="4580" max="4580" width="16.42578125" style="249" customWidth="1"/>
    <col min="4581" max="4581" width="16.28515625" style="249" customWidth="1"/>
    <col min="4582" max="4582" width="14.140625" style="249" customWidth="1"/>
    <col min="4583" max="4583" width="15.140625" style="249" customWidth="1"/>
    <col min="4584" max="4584" width="9.140625" style="249"/>
    <col min="4585" max="4585" width="11.140625" style="249" bestFit="1" customWidth="1"/>
    <col min="4586" max="4801" width="9.140625" style="249"/>
    <col min="4802" max="4802" width="6.28515625" style="249" customWidth="1"/>
    <col min="4803" max="4803" width="5.7109375" style="249" customWidth="1"/>
    <col min="4804" max="4804" width="45.85546875" style="249" customWidth="1"/>
    <col min="4805" max="4805" width="12.7109375" style="249" customWidth="1"/>
    <col min="4806" max="4806" width="15.7109375" style="249" customWidth="1"/>
    <col min="4807" max="4807" width="16.28515625" style="249" customWidth="1"/>
    <col min="4808" max="4808" width="15" style="249" customWidth="1"/>
    <col min="4809" max="4809" width="18" style="249" customWidth="1"/>
    <col min="4810" max="4810" width="20.140625" style="249" customWidth="1"/>
    <col min="4811" max="4811" width="17.85546875" style="249" customWidth="1"/>
    <col min="4812" max="4814" width="14.140625" style="249" customWidth="1"/>
    <col min="4815" max="4815" width="14.5703125" style="249" customWidth="1"/>
    <col min="4816" max="4816" width="0.140625" style="249" customWidth="1"/>
    <col min="4817" max="4819" width="17.42578125" style="249" customWidth="1"/>
    <col min="4820" max="4820" width="15.7109375" style="249" customWidth="1"/>
    <col min="4821" max="4821" width="17.140625" style="249" customWidth="1"/>
    <col min="4822" max="4822" width="16.140625" style="249" customWidth="1"/>
    <col min="4823" max="4823" width="15.7109375" style="249" customWidth="1"/>
    <col min="4824" max="4830" width="16.28515625" style="249" customWidth="1"/>
    <col min="4831" max="4833" width="15.85546875" style="249" customWidth="1"/>
    <col min="4834" max="4835" width="18.85546875" style="249" customWidth="1"/>
    <col min="4836" max="4836" width="16.42578125" style="249" customWidth="1"/>
    <col min="4837" max="4837" width="16.28515625" style="249" customWidth="1"/>
    <col min="4838" max="4838" width="14.140625" style="249" customWidth="1"/>
    <col min="4839" max="4839" width="15.140625" style="249" customWidth="1"/>
    <col min="4840" max="4840" width="9.140625" style="249"/>
    <col min="4841" max="4841" width="11.140625" style="249" bestFit="1" customWidth="1"/>
    <col min="4842" max="5057" width="9.140625" style="249"/>
    <col min="5058" max="5058" width="6.28515625" style="249" customWidth="1"/>
    <col min="5059" max="5059" width="5.7109375" style="249" customWidth="1"/>
    <col min="5060" max="5060" width="45.85546875" style="249" customWidth="1"/>
    <col min="5061" max="5061" width="12.7109375" style="249" customWidth="1"/>
    <col min="5062" max="5062" width="15.7109375" style="249" customWidth="1"/>
    <col min="5063" max="5063" width="16.28515625" style="249" customWidth="1"/>
    <col min="5064" max="5064" width="15" style="249" customWidth="1"/>
    <col min="5065" max="5065" width="18" style="249" customWidth="1"/>
    <col min="5066" max="5066" width="20.140625" style="249" customWidth="1"/>
    <col min="5067" max="5067" width="17.85546875" style="249" customWidth="1"/>
    <col min="5068" max="5070" width="14.140625" style="249" customWidth="1"/>
    <col min="5071" max="5071" width="14.5703125" style="249" customWidth="1"/>
    <col min="5072" max="5072" width="0.140625" style="249" customWidth="1"/>
    <col min="5073" max="5075" width="17.42578125" style="249" customWidth="1"/>
    <col min="5076" max="5076" width="15.7109375" style="249" customWidth="1"/>
    <col min="5077" max="5077" width="17.140625" style="249" customWidth="1"/>
    <col min="5078" max="5078" width="16.140625" style="249" customWidth="1"/>
    <col min="5079" max="5079" width="15.7109375" style="249" customWidth="1"/>
    <col min="5080" max="5086" width="16.28515625" style="249" customWidth="1"/>
    <col min="5087" max="5089" width="15.85546875" style="249" customWidth="1"/>
    <col min="5090" max="5091" width="18.85546875" style="249" customWidth="1"/>
    <col min="5092" max="5092" width="16.42578125" style="249" customWidth="1"/>
    <col min="5093" max="5093" width="16.28515625" style="249" customWidth="1"/>
    <col min="5094" max="5094" width="14.140625" style="249" customWidth="1"/>
    <col min="5095" max="5095" width="15.140625" style="249" customWidth="1"/>
    <col min="5096" max="5096" width="9.140625" style="249"/>
    <col min="5097" max="5097" width="11.140625" style="249" bestFit="1" customWidth="1"/>
    <col min="5098" max="5313" width="9.140625" style="249"/>
    <col min="5314" max="5314" width="6.28515625" style="249" customWidth="1"/>
    <col min="5315" max="5315" width="5.7109375" style="249" customWidth="1"/>
    <col min="5316" max="5316" width="45.85546875" style="249" customWidth="1"/>
    <col min="5317" max="5317" width="12.7109375" style="249" customWidth="1"/>
    <col min="5318" max="5318" width="15.7109375" style="249" customWidth="1"/>
    <col min="5319" max="5319" width="16.28515625" style="249" customWidth="1"/>
    <col min="5320" max="5320" width="15" style="249" customWidth="1"/>
    <col min="5321" max="5321" width="18" style="249" customWidth="1"/>
    <col min="5322" max="5322" width="20.140625" style="249" customWidth="1"/>
    <col min="5323" max="5323" width="17.85546875" style="249" customWidth="1"/>
    <col min="5324" max="5326" width="14.140625" style="249" customWidth="1"/>
    <col min="5327" max="5327" width="14.5703125" style="249" customWidth="1"/>
    <col min="5328" max="5328" width="0.140625" style="249" customWidth="1"/>
    <col min="5329" max="5331" width="17.42578125" style="249" customWidth="1"/>
    <col min="5332" max="5332" width="15.7109375" style="249" customWidth="1"/>
    <col min="5333" max="5333" width="17.140625" style="249" customWidth="1"/>
    <col min="5334" max="5334" width="16.140625" style="249" customWidth="1"/>
    <col min="5335" max="5335" width="15.7109375" style="249" customWidth="1"/>
    <col min="5336" max="5342" width="16.28515625" style="249" customWidth="1"/>
    <col min="5343" max="5345" width="15.85546875" style="249" customWidth="1"/>
    <col min="5346" max="5347" width="18.85546875" style="249" customWidth="1"/>
    <col min="5348" max="5348" width="16.42578125" style="249" customWidth="1"/>
    <col min="5349" max="5349" width="16.28515625" style="249" customWidth="1"/>
    <col min="5350" max="5350" width="14.140625" style="249" customWidth="1"/>
    <col min="5351" max="5351" width="15.140625" style="249" customWidth="1"/>
    <col min="5352" max="5352" width="9.140625" style="249"/>
    <col min="5353" max="5353" width="11.140625" style="249" bestFit="1" customWidth="1"/>
    <col min="5354" max="5569" width="9.140625" style="249"/>
    <col min="5570" max="5570" width="6.28515625" style="249" customWidth="1"/>
    <col min="5571" max="5571" width="5.7109375" style="249" customWidth="1"/>
    <col min="5572" max="5572" width="45.85546875" style="249" customWidth="1"/>
    <col min="5573" max="5573" width="12.7109375" style="249" customWidth="1"/>
    <col min="5574" max="5574" width="15.7109375" style="249" customWidth="1"/>
    <col min="5575" max="5575" width="16.28515625" style="249" customWidth="1"/>
    <col min="5576" max="5576" width="15" style="249" customWidth="1"/>
    <col min="5577" max="5577" width="18" style="249" customWidth="1"/>
    <col min="5578" max="5578" width="20.140625" style="249" customWidth="1"/>
    <col min="5579" max="5579" width="17.85546875" style="249" customWidth="1"/>
    <col min="5580" max="5582" width="14.140625" style="249" customWidth="1"/>
    <col min="5583" max="5583" width="14.5703125" style="249" customWidth="1"/>
    <col min="5584" max="5584" width="0.140625" style="249" customWidth="1"/>
    <col min="5585" max="5587" width="17.42578125" style="249" customWidth="1"/>
    <col min="5588" max="5588" width="15.7109375" style="249" customWidth="1"/>
    <col min="5589" max="5589" width="17.140625" style="249" customWidth="1"/>
    <col min="5590" max="5590" width="16.140625" style="249" customWidth="1"/>
    <col min="5591" max="5591" width="15.7109375" style="249" customWidth="1"/>
    <col min="5592" max="5598" width="16.28515625" style="249" customWidth="1"/>
    <col min="5599" max="5601" width="15.85546875" style="249" customWidth="1"/>
    <col min="5602" max="5603" width="18.85546875" style="249" customWidth="1"/>
    <col min="5604" max="5604" width="16.42578125" style="249" customWidth="1"/>
    <col min="5605" max="5605" width="16.28515625" style="249" customWidth="1"/>
    <col min="5606" max="5606" width="14.140625" style="249" customWidth="1"/>
    <col min="5607" max="5607" width="15.140625" style="249" customWidth="1"/>
    <col min="5608" max="5608" width="9.140625" style="249"/>
    <col min="5609" max="5609" width="11.140625" style="249" bestFit="1" customWidth="1"/>
    <col min="5610" max="5825" width="9.140625" style="249"/>
    <col min="5826" max="5826" width="6.28515625" style="249" customWidth="1"/>
    <col min="5827" max="5827" width="5.7109375" style="249" customWidth="1"/>
    <col min="5828" max="5828" width="45.85546875" style="249" customWidth="1"/>
    <col min="5829" max="5829" width="12.7109375" style="249" customWidth="1"/>
    <col min="5830" max="5830" width="15.7109375" style="249" customWidth="1"/>
    <col min="5831" max="5831" width="16.28515625" style="249" customWidth="1"/>
    <col min="5832" max="5832" width="15" style="249" customWidth="1"/>
    <col min="5833" max="5833" width="18" style="249" customWidth="1"/>
    <col min="5834" max="5834" width="20.140625" style="249" customWidth="1"/>
    <col min="5835" max="5835" width="17.85546875" style="249" customWidth="1"/>
    <col min="5836" max="5838" width="14.140625" style="249" customWidth="1"/>
    <col min="5839" max="5839" width="14.5703125" style="249" customWidth="1"/>
    <col min="5840" max="5840" width="0.140625" style="249" customWidth="1"/>
    <col min="5841" max="5843" width="17.42578125" style="249" customWidth="1"/>
    <col min="5844" max="5844" width="15.7109375" style="249" customWidth="1"/>
    <col min="5845" max="5845" width="17.140625" style="249" customWidth="1"/>
    <col min="5846" max="5846" width="16.140625" style="249" customWidth="1"/>
    <col min="5847" max="5847" width="15.7109375" style="249" customWidth="1"/>
    <col min="5848" max="5854" width="16.28515625" style="249" customWidth="1"/>
    <col min="5855" max="5857" width="15.85546875" style="249" customWidth="1"/>
    <col min="5858" max="5859" width="18.85546875" style="249" customWidth="1"/>
    <col min="5860" max="5860" width="16.42578125" style="249" customWidth="1"/>
    <col min="5861" max="5861" width="16.28515625" style="249" customWidth="1"/>
    <col min="5862" max="5862" width="14.140625" style="249" customWidth="1"/>
    <col min="5863" max="5863" width="15.140625" style="249" customWidth="1"/>
    <col min="5864" max="5864" width="9.140625" style="249"/>
    <col min="5865" max="5865" width="11.140625" style="249" bestFit="1" customWidth="1"/>
    <col min="5866" max="6081" width="9.140625" style="249"/>
    <col min="6082" max="6082" width="6.28515625" style="249" customWidth="1"/>
    <col min="6083" max="6083" width="5.7109375" style="249" customWidth="1"/>
    <col min="6084" max="6084" width="45.85546875" style="249" customWidth="1"/>
    <col min="6085" max="6085" width="12.7109375" style="249" customWidth="1"/>
    <col min="6086" max="6086" width="15.7109375" style="249" customWidth="1"/>
    <col min="6087" max="6087" width="16.28515625" style="249" customWidth="1"/>
    <col min="6088" max="6088" width="15" style="249" customWidth="1"/>
    <col min="6089" max="6089" width="18" style="249" customWidth="1"/>
    <col min="6090" max="6090" width="20.140625" style="249" customWidth="1"/>
    <col min="6091" max="6091" width="17.85546875" style="249" customWidth="1"/>
    <col min="6092" max="6094" width="14.140625" style="249" customWidth="1"/>
    <col min="6095" max="6095" width="14.5703125" style="249" customWidth="1"/>
    <col min="6096" max="6096" width="0.140625" style="249" customWidth="1"/>
    <col min="6097" max="6099" width="17.42578125" style="249" customWidth="1"/>
    <col min="6100" max="6100" width="15.7109375" style="249" customWidth="1"/>
    <col min="6101" max="6101" width="17.140625" style="249" customWidth="1"/>
    <col min="6102" max="6102" width="16.140625" style="249" customWidth="1"/>
    <col min="6103" max="6103" width="15.7109375" style="249" customWidth="1"/>
    <col min="6104" max="6110" width="16.28515625" style="249" customWidth="1"/>
    <col min="6111" max="6113" width="15.85546875" style="249" customWidth="1"/>
    <col min="6114" max="6115" width="18.85546875" style="249" customWidth="1"/>
    <col min="6116" max="6116" width="16.42578125" style="249" customWidth="1"/>
    <col min="6117" max="6117" width="16.28515625" style="249" customWidth="1"/>
    <col min="6118" max="6118" width="14.140625" style="249" customWidth="1"/>
    <col min="6119" max="6119" width="15.140625" style="249" customWidth="1"/>
    <col min="6120" max="6120" width="9.140625" style="249"/>
    <col min="6121" max="6121" width="11.140625" style="249" bestFit="1" customWidth="1"/>
    <col min="6122" max="6337" width="9.140625" style="249"/>
    <col min="6338" max="6338" width="6.28515625" style="249" customWidth="1"/>
    <col min="6339" max="6339" width="5.7109375" style="249" customWidth="1"/>
    <col min="6340" max="6340" width="45.85546875" style="249" customWidth="1"/>
    <col min="6341" max="6341" width="12.7109375" style="249" customWidth="1"/>
    <col min="6342" max="6342" width="15.7109375" style="249" customWidth="1"/>
    <col min="6343" max="6343" width="16.28515625" style="249" customWidth="1"/>
    <col min="6344" max="6344" width="15" style="249" customWidth="1"/>
    <col min="6345" max="6345" width="18" style="249" customWidth="1"/>
    <col min="6346" max="6346" width="20.140625" style="249" customWidth="1"/>
    <col min="6347" max="6347" width="17.85546875" style="249" customWidth="1"/>
    <col min="6348" max="6350" width="14.140625" style="249" customWidth="1"/>
    <col min="6351" max="6351" width="14.5703125" style="249" customWidth="1"/>
    <col min="6352" max="6352" width="0.140625" style="249" customWidth="1"/>
    <col min="6353" max="6355" width="17.42578125" style="249" customWidth="1"/>
    <col min="6356" max="6356" width="15.7109375" style="249" customWidth="1"/>
    <col min="6357" max="6357" width="17.140625" style="249" customWidth="1"/>
    <col min="6358" max="6358" width="16.140625" style="249" customWidth="1"/>
    <col min="6359" max="6359" width="15.7109375" style="249" customWidth="1"/>
    <col min="6360" max="6366" width="16.28515625" style="249" customWidth="1"/>
    <col min="6367" max="6369" width="15.85546875" style="249" customWidth="1"/>
    <col min="6370" max="6371" width="18.85546875" style="249" customWidth="1"/>
    <col min="6372" max="6372" width="16.42578125" style="249" customWidth="1"/>
    <col min="6373" max="6373" width="16.28515625" style="249" customWidth="1"/>
    <col min="6374" max="6374" width="14.140625" style="249" customWidth="1"/>
    <col min="6375" max="6375" width="15.140625" style="249" customWidth="1"/>
    <col min="6376" max="6376" width="9.140625" style="249"/>
    <col min="6377" max="6377" width="11.140625" style="249" bestFit="1" customWidth="1"/>
    <col min="6378" max="6593" width="9.140625" style="249"/>
    <col min="6594" max="6594" width="6.28515625" style="249" customWidth="1"/>
    <col min="6595" max="6595" width="5.7109375" style="249" customWidth="1"/>
    <col min="6596" max="6596" width="45.85546875" style="249" customWidth="1"/>
    <col min="6597" max="6597" width="12.7109375" style="249" customWidth="1"/>
    <col min="6598" max="6598" width="15.7109375" style="249" customWidth="1"/>
    <col min="6599" max="6599" width="16.28515625" style="249" customWidth="1"/>
    <col min="6600" max="6600" width="15" style="249" customWidth="1"/>
    <col min="6601" max="6601" width="18" style="249" customWidth="1"/>
    <col min="6602" max="6602" width="20.140625" style="249" customWidth="1"/>
    <col min="6603" max="6603" width="17.85546875" style="249" customWidth="1"/>
    <col min="6604" max="6606" width="14.140625" style="249" customWidth="1"/>
    <col min="6607" max="6607" width="14.5703125" style="249" customWidth="1"/>
    <col min="6608" max="6608" width="0.140625" style="249" customWidth="1"/>
    <col min="6609" max="6611" width="17.42578125" style="249" customWidth="1"/>
    <col min="6612" max="6612" width="15.7109375" style="249" customWidth="1"/>
    <col min="6613" max="6613" width="17.140625" style="249" customWidth="1"/>
    <col min="6614" max="6614" width="16.140625" style="249" customWidth="1"/>
    <col min="6615" max="6615" width="15.7109375" style="249" customWidth="1"/>
    <col min="6616" max="6622" width="16.28515625" style="249" customWidth="1"/>
    <col min="6623" max="6625" width="15.85546875" style="249" customWidth="1"/>
    <col min="6626" max="6627" width="18.85546875" style="249" customWidth="1"/>
    <col min="6628" max="6628" width="16.42578125" style="249" customWidth="1"/>
    <col min="6629" max="6629" width="16.28515625" style="249" customWidth="1"/>
    <col min="6630" max="6630" width="14.140625" style="249" customWidth="1"/>
    <col min="6631" max="6631" width="15.140625" style="249" customWidth="1"/>
    <col min="6632" max="6632" width="9.140625" style="249"/>
    <col min="6633" max="6633" width="11.140625" style="249" bestFit="1" customWidth="1"/>
    <col min="6634" max="6849" width="9.140625" style="249"/>
    <col min="6850" max="6850" width="6.28515625" style="249" customWidth="1"/>
    <col min="6851" max="6851" width="5.7109375" style="249" customWidth="1"/>
    <col min="6852" max="6852" width="45.85546875" style="249" customWidth="1"/>
    <col min="6853" max="6853" width="12.7109375" style="249" customWidth="1"/>
    <col min="6854" max="6854" width="15.7109375" style="249" customWidth="1"/>
    <col min="6855" max="6855" width="16.28515625" style="249" customWidth="1"/>
    <col min="6856" max="6856" width="15" style="249" customWidth="1"/>
    <col min="6857" max="6857" width="18" style="249" customWidth="1"/>
    <col min="6858" max="6858" width="20.140625" style="249" customWidth="1"/>
    <col min="6859" max="6859" width="17.85546875" style="249" customWidth="1"/>
    <col min="6860" max="6862" width="14.140625" style="249" customWidth="1"/>
    <col min="6863" max="6863" width="14.5703125" style="249" customWidth="1"/>
    <col min="6864" max="6864" width="0.140625" style="249" customWidth="1"/>
    <col min="6865" max="6867" width="17.42578125" style="249" customWidth="1"/>
    <col min="6868" max="6868" width="15.7109375" style="249" customWidth="1"/>
    <col min="6869" max="6869" width="17.140625" style="249" customWidth="1"/>
    <col min="6870" max="6870" width="16.140625" style="249" customWidth="1"/>
    <col min="6871" max="6871" width="15.7109375" style="249" customWidth="1"/>
    <col min="6872" max="6878" width="16.28515625" style="249" customWidth="1"/>
    <col min="6879" max="6881" width="15.85546875" style="249" customWidth="1"/>
    <col min="6882" max="6883" width="18.85546875" style="249" customWidth="1"/>
    <col min="6884" max="6884" width="16.42578125" style="249" customWidth="1"/>
    <col min="6885" max="6885" width="16.28515625" style="249" customWidth="1"/>
    <col min="6886" max="6886" width="14.140625" style="249" customWidth="1"/>
    <col min="6887" max="6887" width="15.140625" style="249" customWidth="1"/>
    <col min="6888" max="6888" width="9.140625" style="249"/>
    <col min="6889" max="6889" width="11.140625" style="249" bestFit="1" customWidth="1"/>
    <col min="6890" max="7105" width="9.140625" style="249"/>
    <col min="7106" max="7106" width="6.28515625" style="249" customWidth="1"/>
    <col min="7107" max="7107" width="5.7109375" style="249" customWidth="1"/>
    <col min="7108" max="7108" width="45.85546875" style="249" customWidth="1"/>
    <col min="7109" max="7109" width="12.7109375" style="249" customWidth="1"/>
    <col min="7110" max="7110" width="15.7109375" style="249" customWidth="1"/>
    <col min="7111" max="7111" width="16.28515625" style="249" customWidth="1"/>
    <col min="7112" max="7112" width="15" style="249" customWidth="1"/>
    <col min="7113" max="7113" width="18" style="249" customWidth="1"/>
    <col min="7114" max="7114" width="20.140625" style="249" customWidth="1"/>
    <col min="7115" max="7115" width="17.85546875" style="249" customWidth="1"/>
    <col min="7116" max="7118" width="14.140625" style="249" customWidth="1"/>
    <col min="7119" max="7119" width="14.5703125" style="249" customWidth="1"/>
    <col min="7120" max="7120" width="0.140625" style="249" customWidth="1"/>
    <col min="7121" max="7123" width="17.42578125" style="249" customWidth="1"/>
    <col min="7124" max="7124" width="15.7109375" style="249" customWidth="1"/>
    <col min="7125" max="7125" width="17.140625" style="249" customWidth="1"/>
    <col min="7126" max="7126" width="16.140625" style="249" customWidth="1"/>
    <col min="7127" max="7127" width="15.7109375" style="249" customWidth="1"/>
    <col min="7128" max="7134" width="16.28515625" style="249" customWidth="1"/>
    <col min="7135" max="7137" width="15.85546875" style="249" customWidth="1"/>
    <col min="7138" max="7139" width="18.85546875" style="249" customWidth="1"/>
    <col min="7140" max="7140" width="16.42578125" style="249" customWidth="1"/>
    <col min="7141" max="7141" width="16.28515625" style="249" customWidth="1"/>
    <col min="7142" max="7142" width="14.140625" style="249" customWidth="1"/>
    <col min="7143" max="7143" width="15.140625" style="249" customWidth="1"/>
    <col min="7144" max="7144" width="9.140625" style="249"/>
    <col min="7145" max="7145" width="11.140625" style="249" bestFit="1" customWidth="1"/>
    <col min="7146" max="7361" width="9.140625" style="249"/>
    <col min="7362" max="7362" width="6.28515625" style="249" customWidth="1"/>
    <col min="7363" max="7363" width="5.7109375" style="249" customWidth="1"/>
    <col min="7364" max="7364" width="45.85546875" style="249" customWidth="1"/>
    <col min="7365" max="7365" width="12.7109375" style="249" customWidth="1"/>
    <col min="7366" max="7366" width="15.7109375" style="249" customWidth="1"/>
    <col min="7367" max="7367" width="16.28515625" style="249" customWidth="1"/>
    <col min="7368" max="7368" width="15" style="249" customWidth="1"/>
    <col min="7369" max="7369" width="18" style="249" customWidth="1"/>
    <col min="7370" max="7370" width="20.140625" style="249" customWidth="1"/>
    <col min="7371" max="7371" width="17.85546875" style="249" customWidth="1"/>
    <col min="7372" max="7374" width="14.140625" style="249" customWidth="1"/>
    <col min="7375" max="7375" width="14.5703125" style="249" customWidth="1"/>
    <col min="7376" max="7376" width="0.140625" style="249" customWidth="1"/>
    <col min="7377" max="7379" width="17.42578125" style="249" customWidth="1"/>
    <col min="7380" max="7380" width="15.7109375" style="249" customWidth="1"/>
    <col min="7381" max="7381" width="17.140625" style="249" customWidth="1"/>
    <col min="7382" max="7382" width="16.140625" style="249" customWidth="1"/>
    <col min="7383" max="7383" width="15.7109375" style="249" customWidth="1"/>
    <col min="7384" max="7390" width="16.28515625" style="249" customWidth="1"/>
    <col min="7391" max="7393" width="15.85546875" style="249" customWidth="1"/>
    <col min="7394" max="7395" width="18.85546875" style="249" customWidth="1"/>
    <col min="7396" max="7396" width="16.42578125" style="249" customWidth="1"/>
    <col min="7397" max="7397" width="16.28515625" style="249" customWidth="1"/>
    <col min="7398" max="7398" width="14.140625" style="249" customWidth="1"/>
    <col min="7399" max="7399" width="15.140625" style="249" customWidth="1"/>
    <col min="7400" max="7400" width="9.140625" style="249"/>
    <col min="7401" max="7401" width="11.140625" style="249" bestFit="1" customWidth="1"/>
    <col min="7402" max="7617" width="9.140625" style="249"/>
    <col min="7618" max="7618" width="6.28515625" style="249" customWidth="1"/>
    <col min="7619" max="7619" width="5.7109375" style="249" customWidth="1"/>
    <col min="7620" max="7620" width="45.85546875" style="249" customWidth="1"/>
    <col min="7621" max="7621" width="12.7109375" style="249" customWidth="1"/>
    <col min="7622" max="7622" width="15.7109375" style="249" customWidth="1"/>
    <col min="7623" max="7623" width="16.28515625" style="249" customWidth="1"/>
    <col min="7624" max="7624" width="15" style="249" customWidth="1"/>
    <col min="7625" max="7625" width="18" style="249" customWidth="1"/>
    <col min="7626" max="7626" width="20.140625" style="249" customWidth="1"/>
    <col min="7627" max="7627" width="17.85546875" style="249" customWidth="1"/>
    <col min="7628" max="7630" width="14.140625" style="249" customWidth="1"/>
    <col min="7631" max="7631" width="14.5703125" style="249" customWidth="1"/>
    <col min="7632" max="7632" width="0.140625" style="249" customWidth="1"/>
    <col min="7633" max="7635" width="17.42578125" style="249" customWidth="1"/>
    <col min="7636" max="7636" width="15.7109375" style="249" customWidth="1"/>
    <col min="7637" max="7637" width="17.140625" style="249" customWidth="1"/>
    <col min="7638" max="7638" width="16.140625" style="249" customWidth="1"/>
    <col min="7639" max="7639" width="15.7109375" style="249" customWidth="1"/>
    <col min="7640" max="7646" width="16.28515625" style="249" customWidth="1"/>
    <col min="7647" max="7649" width="15.85546875" style="249" customWidth="1"/>
    <col min="7650" max="7651" width="18.85546875" style="249" customWidth="1"/>
    <col min="7652" max="7652" width="16.42578125" style="249" customWidth="1"/>
    <col min="7653" max="7653" width="16.28515625" style="249" customWidth="1"/>
    <col min="7654" max="7654" width="14.140625" style="249" customWidth="1"/>
    <col min="7655" max="7655" width="15.140625" style="249" customWidth="1"/>
    <col min="7656" max="7656" width="9.140625" style="249"/>
    <col min="7657" max="7657" width="11.140625" style="249" bestFit="1" customWidth="1"/>
    <col min="7658" max="7873" width="9.140625" style="249"/>
    <col min="7874" max="7874" width="6.28515625" style="249" customWidth="1"/>
    <col min="7875" max="7875" width="5.7109375" style="249" customWidth="1"/>
    <col min="7876" max="7876" width="45.85546875" style="249" customWidth="1"/>
    <col min="7877" max="7877" width="12.7109375" style="249" customWidth="1"/>
    <col min="7878" max="7878" width="15.7109375" style="249" customWidth="1"/>
    <col min="7879" max="7879" width="16.28515625" style="249" customWidth="1"/>
    <col min="7880" max="7880" width="15" style="249" customWidth="1"/>
    <col min="7881" max="7881" width="18" style="249" customWidth="1"/>
    <col min="7882" max="7882" width="20.140625" style="249" customWidth="1"/>
    <col min="7883" max="7883" width="17.85546875" style="249" customWidth="1"/>
    <col min="7884" max="7886" width="14.140625" style="249" customWidth="1"/>
    <col min="7887" max="7887" width="14.5703125" style="249" customWidth="1"/>
    <col min="7888" max="7888" width="0.140625" style="249" customWidth="1"/>
    <col min="7889" max="7891" width="17.42578125" style="249" customWidth="1"/>
    <col min="7892" max="7892" width="15.7109375" style="249" customWidth="1"/>
    <col min="7893" max="7893" width="17.140625" style="249" customWidth="1"/>
    <col min="7894" max="7894" width="16.140625" style="249" customWidth="1"/>
    <col min="7895" max="7895" width="15.7109375" style="249" customWidth="1"/>
    <col min="7896" max="7902" width="16.28515625" style="249" customWidth="1"/>
    <col min="7903" max="7905" width="15.85546875" style="249" customWidth="1"/>
    <col min="7906" max="7907" width="18.85546875" style="249" customWidth="1"/>
    <col min="7908" max="7908" width="16.42578125" style="249" customWidth="1"/>
    <col min="7909" max="7909" width="16.28515625" style="249" customWidth="1"/>
    <col min="7910" max="7910" width="14.140625" style="249" customWidth="1"/>
    <col min="7911" max="7911" width="15.140625" style="249" customWidth="1"/>
    <col min="7912" max="7912" width="9.140625" style="249"/>
    <col min="7913" max="7913" width="11.140625" style="249" bestFit="1" customWidth="1"/>
    <col min="7914" max="8129" width="9.140625" style="249"/>
    <col min="8130" max="8130" width="6.28515625" style="249" customWidth="1"/>
    <col min="8131" max="8131" width="5.7109375" style="249" customWidth="1"/>
    <col min="8132" max="8132" width="45.85546875" style="249" customWidth="1"/>
    <col min="8133" max="8133" width="12.7109375" style="249" customWidth="1"/>
    <col min="8134" max="8134" width="15.7109375" style="249" customWidth="1"/>
    <col min="8135" max="8135" width="16.28515625" style="249" customWidth="1"/>
    <col min="8136" max="8136" width="15" style="249" customWidth="1"/>
    <col min="8137" max="8137" width="18" style="249" customWidth="1"/>
    <col min="8138" max="8138" width="20.140625" style="249" customWidth="1"/>
    <col min="8139" max="8139" width="17.85546875" style="249" customWidth="1"/>
    <col min="8140" max="8142" width="14.140625" style="249" customWidth="1"/>
    <col min="8143" max="8143" width="14.5703125" style="249" customWidth="1"/>
    <col min="8144" max="8144" width="0.140625" style="249" customWidth="1"/>
    <col min="8145" max="8147" width="17.42578125" style="249" customWidth="1"/>
    <col min="8148" max="8148" width="15.7109375" style="249" customWidth="1"/>
    <col min="8149" max="8149" width="17.140625" style="249" customWidth="1"/>
    <col min="8150" max="8150" width="16.140625" style="249" customWidth="1"/>
    <col min="8151" max="8151" width="15.7109375" style="249" customWidth="1"/>
    <col min="8152" max="8158" width="16.28515625" style="249" customWidth="1"/>
    <col min="8159" max="8161" width="15.85546875" style="249" customWidth="1"/>
    <col min="8162" max="8163" width="18.85546875" style="249" customWidth="1"/>
    <col min="8164" max="8164" width="16.42578125" style="249" customWidth="1"/>
    <col min="8165" max="8165" width="16.28515625" style="249" customWidth="1"/>
    <col min="8166" max="8166" width="14.140625" style="249" customWidth="1"/>
    <col min="8167" max="8167" width="15.140625" style="249" customWidth="1"/>
    <col min="8168" max="8168" width="9.140625" style="249"/>
    <col min="8169" max="8169" width="11.140625" style="249" bestFit="1" customWidth="1"/>
    <col min="8170" max="8385" width="9.140625" style="249"/>
    <col min="8386" max="8386" width="6.28515625" style="249" customWidth="1"/>
    <col min="8387" max="8387" width="5.7109375" style="249" customWidth="1"/>
    <col min="8388" max="8388" width="45.85546875" style="249" customWidth="1"/>
    <col min="8389" max="8389" width="12.7109375" style="249" customWidth="1"/>
    <col min="8390" max="8390" width="15.7109375" style="249" customWidth="1"/>
    <col min="8391" max="8391" width="16.28515625" style="249" customWidth="1"/>
    <col min="8392" max="8392" width="15" style="249" customWidth="1"/>
    <col min="8393" max="8393" width="18" style="249" customWidth="1"/>
    <col min="8394" max="8394" width="20.140625" style="249" customWidth="1"/>
    <col min="8395" max="8395" width="17.85546875" style="249" customWidth="1"/>
    <col min="8396" max="8398" width="14.140625" style="249" customWidth="1"/>
    <col min="8399" max="8399" width="14.5703125" style="249" customWidth="1"/>
    <col min="8400" max="8400" width="0.140625" style="249" customWidth="1"/>
    <col min="8401" max="8403" width="17.42578125" style="249" customWidth="1"/>
    <col min="8404" max="8404" width="15.7109375" style="249" customWidth="1"/>
    <col min="8405" max="8405" width="17.140625" style="249" customWidth="1"/>
    <col min="8406" max="8406" width="16.140625" style="249" customWidth="1"/>
    <col min="8407" max="8407" width="15.7109375" style="249" customWidth="1"/>
    <col min="8408" max="8414" width="16.28515625" style="249" customWidth="1"/>
    <col min="8415" max="8417" width="15.85546875" style="249" customWidth="1"/>
    <col min="8418" max="8419" width="18.85546875" style="249" customWidth="1"/>
    <col min="8420" max="8420" width="16.42578125" style="249" customWidth="1"/>
    <col min="8421" max="8421" width="16.28515625" style="249" customWidth="1"/>
    <col min="8422" max="8422" width="14.140625" style="249" customWidth="1"/>
    <col min="8423" max="8423" width="15.140625" style="249" customWidth="1"/>
    <col min="8424" max="8424" width="9.140625" style="249"/>
    <col min="8425" max="8425" width="11.140625" style="249" bestFit="1" customWidth="1"/>
    <col min="8426" max="8641" width="9.140625" style="249"/>
    <col min="8642" max="8642" width="6.28515625" style="249" customWidth="1"/>
    <col min="8643" max="8643" width="5.7109375" style="249" customWidth="1"/>
    <col min="8644" max="8644" width="45.85546875" style="249" customWidth="1"/>
    <col min="8645" max="8645" width="12.7109375" style="249" customWidth="1"/>
    <col min="8646" max="8646" width="15.7109375" style="249" customWidth="1"/>
    <col min="8647" max="8647" width="16.28515625" style="249" customWidth="1"/>
    <col min="8648" max="8648" width="15" style="249" customWidth="1"/>
    <col min="8649" max="8649" width="18" style="249" customWidth="1"/>
    <col min="8650" max="8650" width="20.140625" style="249" customWidth="1"/>
    <col min="8651" max="8651" width="17.85546875" style="249" customWidth="1"/>
    <col min="8652" max="8654" width="14.140625" style="249" customWidth="1"/>
    <col min="8655" max="8655" width="14.5703125" style="249" customWidth="1"/>
    <col min="8656" max="8656" width="0.140625" style="249" customWidth="1"/>
    <col min="8657" max="8659" width="17.42578125" style="249" customWidth="1"/>
    <col min="8660" max="8660" width="15.7109375" style="249" customWidth="1"/>
    <col min="8661" max="8661" width="17.140625" style="249" customWidth="1"/>
    <col min="8662" max="8662" width="16.140625" style="249" customWidth="1"/>
    <col min="8663" max="8663" width="15.7109375" style="249" customWidth="1"/>
    <col min="8664" max="8670" width="16.28515625" style="249" customWidth="1"/>
    <col min="8671" max="8673" width="15.85546875" style="249" customWidth="1"/>
    <col min="8674" max="8675" width="18.85546875" style="249" customWidth="1"/>
    <col min="8676" max="8676" width="16.42578125" style="249" customWidth="1"/>
    <col min="8677" max="8677" width="16.28515625" style="249" customWidth="1"/>
    <col min="8678" max="8678" width="14.140625" style="249" customWidth="1"/>
    <col min="8679" max="8679" width="15.140625" style="249" customWidth="1"/>
    <col min="8680" max="8680" width="9.140625" style="249"/>
    <col min="8681" max="8681" width="11.140625" style="249" bestFit="1" customWidth="1"/>
    <col min="8682" max="8897" width="9.140625" style="249"/>
    <col min="8898" max="8898" width="6.28515625" style="249" customWidth="1"/>
    <col min="8899" max="8899" width="5.7109375" style="249" customWidth="1"/>
    <col min="8900" max="8900" width="45.85546875" style="249" customWidth="1"/>
    <col min="8901" max="8901" width="12.7109375" style="249" customWidth="1"/>
    <col min="8902" max="8902" width="15.7109375" style="249" customWidth="1"/>
    <col min="8903" max="8903" width="16.28515625" style="249" customWidth="1"/>
    <col min="8904" max="8904" width="15" style="249" customWidth="1"/>
    <col min="8905" max="8905" width="18" style="249" customWidth="1"/>
    <col min="8906" max="8906" width="20.140625" style="249" customWidth="1"/>
    <col min="8907" max="8907" width="17.85546875" style="249" customWidth="1"/>
    <col min="8908" max="8910" width="14.140625" style="249" customWidth="1"/>
    <col min="8911" max="8911" width="14.5703125" style="249" customWidth="1"/>
    <col min="8912" max="8912" width="0.140625" style="249" customWidth="1"/>
    <col min="8913" max="8915" width="17.42578125" style="249" customWidth="1"/>
    <col min="8916" max="8916" width="15.7109375" style="249" customWidth="1"/>
    <col min="8917" max="8917" width="17.140625" style="249" customWidth="1"/>
    <col min="8918" max="8918" width="16.140625" style="249" customWidth="1"/>
    <col min="8919" max="8919" width="15.7109375" style="249" customWidth="1"/>
    <col min="8920" max="8926" width="16.28515625" style="249" customWidth="1"/>
    <col min="8927" max="8929" width="15.85546875" style="249" customWidth="1"/>
    <col min="8930" max="8931" width="18.85546875" style="249" customWidth="1"/>
    <col min="8932" max="8932" width="16.42578125" style="249" customWidth="1"/>
    <col min="8933" max="8933" width="16.28515625" style="249" customWidth="1"/>
    <col min="8934" max="8934" width="14.140625" style="249" customWidth="1"/>
    <col min="8935" max="8935" width="15.140625" style="249" customWidth="1"/>
    <col min="8936" max="8936" width="9.140625" style="249"/>
    <col min="8937" max="8937" width="11.140625" style="249" bestFit="1" customWidth="1"/>
    <col min="8938" max="9153" width="9.140625" style="249"/>
    <col min="9154" max="9154" width="6.28515625" style="249" customWidth="1"/>
    <col min="9155" max="9155" width="5.7109375" style="249" customWidth="1"/>
    <col min="9156" max="9156" width="45.85546875" style="249" customWidth="1"/>
    <col min="9157" max="9157" width="12.7109375" style="249" customWidth="1"/>
    <col min="9158" max="9158" width="15.7109375" style="249" customWidth="1"/>
    <col min="9159" max="9159" width="16.28515625" style="249" customWidth="1"/>
    <col min="9160" max="9160" width="15" style="249" customWidth="1"/>
    <col min="9161" max="9161" width="18" style="249" customWidth="1"/>
    <col min="9162" max="9162" width="20.140625" style="249" customWidth="1"/>
    <col min="9163" max="9163" width="17.85546875" style="249" customWidth="1"/>
    <col min="9164" max="9166" width="14.140625" style="249" customWidth="1"/>
    <col min="9167" max="9167" width="14.5703125" style="249" customWidth="1"/>
    <col min="9168" max="9168" width="0.140625" style="249" customWidth="1"/>
    <col min="9169" max="9171" width="17.42578125" style="249" customWidth="1"/>
    <col min="9172" max="9172" width="15.7109375" style="249" customWidth="1"/>
    <col min="9173" max="9173" width="17.140625" style="249" customWidth="1"/>
    <col min="9174" max="9174" width="16.140625" style="249" customWidth="1"/>
    <col min="9175" max="9175" width="15.7109375" style="249" customWidth="1"/>
    <col min="9176" max="9182" width="16.28515625" style="249" customWidth="1"/>
    <col min="9183" max="9185" width="15.85546875" style="249" customWidth="1"/>
    <col min="9186" max="9187" width="18.85546875" style="249" customWidth="1"/>
    <col min="9188" max="9188" width="16.42578125" style="249" customWidth="1"/>
    <col min="9189" max="9189" width="16.28515625" style="249" customWidth="1"/>
    <col min="9190" max="9190" width="14.140625" style="249" customWidth="1"/>
    <col min="9191" max="9191" width="15.140625" style="249" customWidth="1"/>
    <col min="9192" max="9192" width="9.140625" style="249"/>
    <col min="9193" max="9193" width="11.140625" style="249" bestFit="1" customWidth="1"/>
    <col min="9194" max="9409" width="9.140625" style="249"/>
    <col min="9410" max="9410" width="6.28515625" style="249" customWidth="1"/>
    <col min="9411" max="9411" width="5.7109375" style="249" customWidth="1"/>
    <col min="9412" max="9412" width="45.85546875" style="249" customWidth="1"/>
    <col min="9413" max="9413" width="12.7109375" style="249" customWidth="1"/>
    <col min="9414" max="9414" width="15.7109375" style="249" customWidth="1"/>
    <col min="9415" max="9415" width="16.28515625" style="249" customWidth="1"/>
    <col min="9416" max="9416" width="15" style="249" customWidth="1"/>
    <col min="9417" max="9417" width="18" style="249" customWidth="1"/>
    <col min="9418" max="9418" width="20.140625" style="249" customWidth="1"/>
    <col min="9419" max="9419" width="17.85546875" style="249" customWidth="1"/>
    <col min="9420" max="9422" width="14.140625" style="249" customWidth="1"/>
    <col min="9423" max="9423" width="14.5703125" style="249" customWidth="1"/>
    <col min="9424" max="9424" width="0.140625" style="249" customWidth="1"/>
    <col min="9425" max="9427" width="17.42578125" style="249" customWidth="1"/>
    <col min="9428" max="9428" width="15.7109375" style="249" customWidth="1"/>
    <col min="9429" max="9429" width="17.140625" style="249" customWidth="1"/>
    <col min="9430" max="9430" width="16.140625" style="249" customWidth="1"/>
    <col min="9431" max="9431" width="15.7109375" style="249" customWidth="1"/>
    <col min="9432" max="9438" width="16.28515625" style="249" customWidth="1"/>
    <col min="9439" max="9441" width="15.85546875" style="249" customWidth="1"/>
    <col min="9442" max="9443" width="18.85546875" style="249" customWidth="1"/>
    <col min="9444" max="9444" width="16.42578125" style="249" customWidth="1"/>
    <col min="9445" max="9445" width="16.28515625" style="249" customWidth="1"/>
    <col min="9446" max="9446" width="14.140625" style="249" customWidth="1"/>
    <col min="9447" max="9447" width="15.140625" style="249" customWidth="1"/>
    <col min="9448" max="9448" width="9.140625" style="249"/>
    <col min="9449" max="9449" width="11.140625" style="249" bestFit="1" customWidth="1"/>
    <col min="9450" max="9665" width="9.140625" style="249"/>
    <col min="9666" max="9666" width="6.28515625" style="249" customWidth="1"/>
    <col min="9667" max="9667" width="5.7109375" style="249" customWidth="1"/>
    <col min="9668" max="9668" width="45.85546875" style="249" customWidth="1"/>
    <col min="9669" max="9669" width="12.7109375" style="249" customWidth="1"/>
    <col min="9670" max="9670" width="15.7109375" style="249" customWidth="1"/>
    <col min="9671" max="9671" width="16.28515625" style="249" customWidth="1"/>
    <col min="9672" max="9672" width="15" style="249" customWidth="1"/>
    <col min="9673" max="9673" width="18" style="249" customWidth="1"/>
    <col min="9674" max="9674" width="20.140625" style="249" customWidth="1"/>
    <col min="9675" max="9675" width="17.85546875" style="249" customWidth="1"/>
    <col min="9676" max="9678" width="14.140625" style="249" customWidth="1"/>
    <col min="9679" max="9679" width="14.5703125" style="249" customWidth="1"/>
    <col min="9680" max="9680" width="0.140625" style="249" customWidth="1"/>
    <col min="9681" max="9683" width="17.42578125" style="249" customWidth="1"/>
    <col min="9684" max="9684" width="15.7109375" style="249" customWidth="1"/>
    <col min="9685" max="9685" width="17.140625" style="249" customWidth="1"/>
    <col min="9686" max="9686" width="16.140625" style="249" customWidth="1"/>
    <col min="9687" max="9687" width="15.7109375" style="249" customWidth="1"/>
    <col min="9688" max="9694" width="16.28515625" style="249" customWidth="1"/>
    <col min="9695" max="9697" width="15.85546875" style="249" customWidth="1"/>
    <col min="9698" max="9699" width="18.85546875" style="249" customWidth="1"/>
    <col min="9700" max="9700" width="16.42578125" style="249" customWidth="1"/>
    <col min="9701" max="9701" width="16.28515625" style="249" customWidth="1"/>
    <col min="9702" max="9702" width="14.140625" style="249" customWidth="1"/>
    <col min="9703" max="9703" width="15.140625" style="249" customWidth="1"/>
    <col min="9704" max="9704" width="9.140625" style="249"/>
    <col min="9705" max="9705" width="11.140625" style="249" bestFit="1" customWidth="1"/>
    <col min="9706" max="9921" width="9.140625" style="249"/>
    <col min="9922" max="9922" width="6.28515625" style="249" customWidth="1"/>
    <col min="9923" max="9923" width="5.7109375" style="249" customWidth="1"/>
    <col min="9924" max="9924" width="45.85546875" style="249" customWidth="1"/>
    <col min="9925" max="9925" width="12.7109375" style="249" customWidth="1"/>
    <col min="9926" max="9926" width="15.7109375" style="249" customWidth="1"/>
    <col min="9927" max="9927" width="16.28515625" style="249" customWidth="1"/>
    <col min="9928" max="9928" width="15" style="249" customWidth="1"/>
    <col min="9929" max="9929" width="18" style="249" customWidth="1"/>
    <col min="9930" max="9930" width="20.140625" style="249" customWidth="1"/>
    <col min="9931" max="9931" width="17.85546875" style="249" customWidth="1"/>
    <col min="9932" max="9934" width="14.140625" style="249" customWidth="1"/>
    <col min="9935" max="9935" width="14.5703125" style="249" customWidth="1"/>
    <col min="9936" max="9936" width="0.140625" style="249" customWidth="1"/>
    <col min="9937" max="9939" width="17.42578125" style="249" customWidth="1"/>
    <col min="9940" max="9940" width="15.7109375" style="249" customWidth="1"/>
    <col min="9941" max="9941" width="17.140625" style="249" customWidth="1"/>
    <col min="9942" max="9942" width="16.140625" style="249" customWidth="1"/>
    <col min="9943" max="9943" width="15.7109375" style="249" customWidth="1"/>
    <col min="9944" max="9950" width="16.28515625" style="249" customWidth="1"/>
    <col min="9951" max="9953" width="15.85546875" style="249" customWidth="1"/>
    <col min="9954" max="9955" width="18.85546875" style="249" customWidth="1"/>
    <col min="9956" max="9956" width="16.42578125" style="249" customWidth="1"/>
    <col min="9957" max="9957" width="16.28515625" style="249" customWidth="1"/>
    <col min="9958" max="9958" width="14.140625" style="249" customWidth="1"/>
    <col min="9959" max="9959" width="15.140625" style="249" customWidth="1"/>
    <col min="9960" max="9960" width="9.140625" style="249"/>
    <col min="9961" max="9961" width="11.140625" style="249" bestFit="1" customWidth="1"/>
    <col min="9962" max="10177" width="9.140625" style="249"/>
    <col min="10178" max="10178" width="6.28515625" style="249" customWidth="1"/>
    <col min="10179" max="10179" width="5.7109375" style="249" customWidth="1"/>
    <col min="10180" max="10180" width="45.85546875" style="249" customWidth="1"/>
    <col min="10181" max="10181" width="12.7109375" style="249" customWidth="1"/>
    <col min="10182" max="10182" width="15.7109375" style="249" customWidth="1"/>
    <col min="10183" max="10183" width="16.28515625" style="249" customWidth="1"/>
    <col min="10184" max="10184" width="15" style="249" customWidth="1"/>
    <col min="10185" max="10185" width="18" style="249" customWidth="1"/>
    <col min="10186" max="10186" width="20.140625" style="249" customWidth="1"/>
    <col min="10187" max="10187" width="17.85546875" style="249" customWidth="1"/>
    <col min="10188" max="10190" width="14.140625" style="249" customWidth="1"/>
    <col min="10191" max="10191" width="14.5703125" style="249" customWidth="1"/>
    <col min="10192" max="10192" width="0.140625" style="249" customWidth="1"/>
    <col min="10193" max="10195" width="17.42578125" style="249" customWidth="1"/>
    <col min="10196" max="10196" width="15.7109375" style="249" customWidth="1"/>
    <col min="10197" max="10197" width="17.140625" style="249" customWidth="1"/>
    <col min="10198" max="10198" width="16.140625" style="249" customWidth="1"/>
    <col min="10199" max="10199" width="15.7109375" style="249" customWidth="1"/>
    <col min="10200" max="10206" width="16.28515625" style="249" customWidth="1"/>
    <col min="10207" max="10209" width="15.85546875" style="249" customWidth="1"/>
    <col min="10210" max="10211" width="18.85546875" style="249" customWidth="1"/>
    <col min="10212" max="10212" width="16.42578125" style="249" customWidth="1"/>
    <col min="10213" max="10213" width="16.28515625" style="249" customWidth="1"/>
    <col min="10214" max="10214" width="14.140625" style="249" customWidth="1"/>
    <col min="10215" max="10215" width="15.140625" style="249" customWidth="1"/>
    <col min="10216" max="10216" width="9.140625" style="249"/>
    <col min="10217" max="10217" width="11.140625" style="249" bestFit="1" customWidth="1"/>
    <col min="10218" max="10433" width="9.140625" style="249"/>
    <col min="10434" max="10434" width="6.28515625" style="249" customWidth="1"/>
    <col min="10435" max="10435" width="5.7109375" style="249" customWidth="1"/>
    <col min="10436" max="10436" width="45.85546875" style="249" customWidth="1"/>
    <col min="10437" max="10437" width="12.7109375" style="249" customWidth="1"/>
    <col min="10438" max="10438" width="15.7109375" style="249" customWidth="1"/>
    <col min="10439" max="10439" width="16.28515625" style="249" customWidth="1"/>
    <col min="10440" max="10440" width="15" style="249" customWidth="1"/>
    <col min="10441" max="10441" width="18" style="249" customWidth="1"/>
    <col min="10442" max="10442" width="20.140625" style="249" customWidth="1"/>
    <col min="10443" max="10443" width="17.85546875" style="249" customWidth="1"/>
    <col min="10444" max="10446" width="14.140625" style="249" customWidth="1"/>
    <col min="10447" max="10447" width="14.5703125" style="249" customWidth="1"/>
    <col min="10448" max="10448" width="0.140625" style="249" customWidth="1"/>
    <col min="10449" max="10451" width="17.42578125" style="249" customWidth="1"/>
    <col min="10452" max="10452" width="15.7109375" style="249" customWidth="1"/>
    <col min="10453" max="10453" width="17.140625" style="249" customWidth="1"/>
    <col min="10454" max="10454" width="16.140625" style="249" customWidth="1"/>
    <col min="10455" max="10455" width="15.7109375" style="249" customWidth="1"/>
    <col min="10456" max="10462" width="16.28515625" style="249" customWidth="1"/>
    <col min="10463" max="10465" width="15.85546875" style="249" customWidth="1"/>
    <col min="10466" max="10467" width="18.85546875" style="249" customWidth="1"/>
    <col min="10468" max="10468" width="16.42578125" style="249" customWidth="1"/>
    <col min="10469" max="10469" width="16.28515625" style="249" customWidth="1"/>
    <col min="10470" max="10470" width="14.140625" style="249" customWidth="1"/>
    <col min="10471" max="10471" width="15.140625" style="249" customWidth="1"/>
    <col min="10472" max="10472" width="9.140625" style="249"/>
    <col min="10473" max="10473" width="11.140625" style="249" bestFit="1" customWidth="1"/>
    <col min="10474" max="10689" width="9.140625" style="249"/>
    <col min="10690" max="10690" width="6.28515625" style="249" customWidth="1"/>
    <col min="10691" max="10691" width="5.7109375" style="249" customWidth="1"/>
    <col min="10692" max="10692" width="45.85546875" style="249" customWidth="1"/>
    <col min="10693" max="10693" width="12.7109375" style="249" customWidth="1"/>
    <col min="10694" max="10694" width="15.7109375" style="249" customWidth="1"/>
    <col min="10695" max="10695" width="16.28515625" style="249" customWidth="1"/>
    <col min="10696" max="10696" width="15" style="249" customWidth="1"/>
    <col min="10697" max="10697" width="18" style="249" customWidth="1"/>
    <col min="10698" max="10698" width="20.140625" style="249" customWidth="1"/>
    <col min="10699" max="10699" width="17.85546875" style="249" customWidth="1"/>
    <col min="10700" max="10702" width="14.140625" style="249" customWidth="1"/>
    <col min="10703" max="10703" width="14.5703125" style="249" customWidth="1"/>
    <col min="10704" max="10704" width="0.140625" style="249" customWidth="1"/>
    <col min="10705" max="10707" width="17.42578125" style="249" customWidth="1"/>
    <col min="10708" max="10708" width="15.7109375" style="249" customWidth="1"/>
    <col min="10709" max="10709" width="17.140625" style="249" customWidth="1"/>
    <col min="10710" max="10710" width="16.140625" style="249" customWidth="1"/>
    <col min="10711" max="10711" width="15.7109375" style="249" customWidth="1"/>
    <col min="10712" max="10718" width="16.28515625" style="249" customWidth="1"/>
    <col min="10719" max="10721" width="15.85546875" style="249" customWidth="1"/>
    <col min="10722" max="10723" width="18.85546875" style="249" customWidth="1"/>
    <col min="10724" max="10724" width="16.42578125" style="249" customWidth="1"/>
    <col min="10725" max="10725" width="16.28515625" style="249" customWidth="1"/>
    <col min="10726" max="10726" width="14.140625" style="249" customWidth="1"/>
    <col min="10727" max="10727" width="15.140625" style="249" customWidth="1"/>
    <col min="10728" max="10728" width="9.140625" style="249"/>
    <col min="10729" max="10729" width="11.140625" style="249" bestFit="1" customWidth="1"/>
    <col min="10730" max="10945" width="9.140625" style="249"/>
    <col min="10946" max="10946" width="6.28515625" style="249" customWidth="1"/>
    <col min="10947" max="10947" width="5.7109375" style="249" customWidth="1"/>
    <col min="10948" max="10948" width="45.85546875" style="249" customWidth="1"/>
    <col min="10949" max="10949" width="12.7109375" style="249" customWidth="1"/>
    <col min="10950" max="10950" width="15.7109375" style="249" customWidth="1"/>
    <col min="10951" max="10951" width="16.28515625" style="249" customWidth="1"/>
    <col min="10952" max="10952" width="15" style="249" customWidth="1"/>
    <col min="10953" max="10953" width="18" style="249" customWidth="1"/>
    <col min="10954" max="10954" width="20.140625" style="249" customWidth="1"/>
    <col min="10955" max="10955" width="17.85546875" style="249" customWidth="1"/>
    <col min="10956" max="10958" width="14.140625" style="249" customWidth="1"/>
    <col min="10959" max="10959" width="14.5703125" style="249" customWidth="1"/>
    <col min="10960" max="10960" width="0.140625" style="249" customWidth="1"/>
    <col min="10961" max="10963" width="17.42578125" style="249" customWidth="1"/>
    <col min="10964" max="10964" width="15.7109375" style="249" customWidth="1"/>
    <col min="10965" max="10965" width="17.140625" style="249" customWidth="1"/>
    <col min="10966" max="10966" width="16.140625" style="249" customWidth="1"/>
    <col min="10967" max="10967" width="15.7109375" style="249" customWidth="1"/>
    <col min="10968" max="10974" width="16.28515625" style="249" customWidth="1"/>
    <col min="10975" max="10977" width="15.85546875" style="249" customWidth="1"/>
    <col min="10978" max="10979" width="18.85546875" style="249" customWidth="1"/>
    <col min="10980" max="10980" width="16.42578125" style="249" customWidth="1"/>
    <col min="10981" max="10981" width="16.28515625" style="249" customWidth="1"/>
    <col min="10982" max="10982" width="14.140625" style="249" customWidth="1"/>
    <col min="10983" max="10983" width="15.140625" style="249" customWidth="1"/>
    <col min="10984" max="10984" width="9.140625" style="249"/>
    <col min="10985" max="10985" width="11.140625" style="249" bestFit="1" customWidth="1"/>
    <col min="10986" max="11201" width="9.140625" style="249"/>
    <col min="11202" max="11202" width="6.28515625" style="249" customWidth="1"/>
    <col min="11203" max="11203" width="5.7109375" style="249" customWidth="1"/>
    <col min="11204" max="11204" width="45.85546875" style="249" customWidth="1"/>
    <col min="11205" max="11205" width="12.7109375" style="249" customWidth="1"/>
    <col min="11206" max="11206" width="15.7109375" style="249" customWidth="1"/>
    <col min="11207" max="11207" width="16.28515625" style="249" customWidth="1"/>
    <col min="11208" max="11208" width="15" style="249" customWidth="1"/>
    <col min="11209" max="11209" width="18" style="249" customWidth="1"/>
    <col min="11210" max="11210" width="20.140625" style="249" customWidth="1"/>
    <col min="11211" max="11211" width="17.85546875" style="249" customWidth="1"/>
    <col min="11212" max="11214" width="14.140625" style="249" customWidth="1"/>
    <col min="11215" max="11215" width="14.5703125" style="249" customWidth="1"/>
    <col min="11216" max="11216" width="0.140625" style="249" customWidth="1"/>
    <col min="11217" max="11219" width="17.42578125" style="249" customWidth="1"/>
    <col min="11220" max="11220" width="15.7109375" style="249" customWidth="1"/>
    <col min="11221" max="11221" width="17.140625" style="249" customWidth="1"/>
    <col min="11222" max="11222" width="16.140625" style="249" customWidth="1"/>
    <col min="11223" max="11223" width="15.7109375" style="249" customWidth="1"/>
    <col min="11224" max="11230" width="16.28515625" style="249" customWidth="1"/>
    <col min="11231" max="11233" width="15.85546875" style="249" customWidth="1"/>
    <col min="11234" max="11235" width="18.85546875" style="249" customWidth="1"/>
    <col min="11236" max="11236" width="16.42578125" style="249" customWidth="1"/>
    <col min="11237" max="11237" width="16.28515625" style="249" customWidth="1"/>
    <col min="11238" max="11238" width="14.140625" style="249" customWidth="1"/>
    <col min="11239" max="11239" width="15.140625" style="249" customWidth="1"/>
    <col min="11240" max="11240" width="9.140625" style="249"/>
    <col min="11241" max="11241" width="11.140625" style="249" bestFit="1" customWidth="1"/>
    <col min="11242" max="11457" width="9.140625" style="249"/>
    <col min="11458" max="11458" width="6.28515625" style="249" customWidth="1"/>
    <col min="11459" max="11459" width="5.7109375" style="249" customWidth="1"/>
    <col min="11460" max="11460" width="45.85546875" style="249" customWidth="1"/>
    <col min="11461" max="11461" width="12.7109375" style="249" customWidth="1"/>
    <col min="11462" max="11462" width="15.7109375" style="249" customWidth="1"/>
    <col min="11463" max="11463" width="16.28515625" style="249" customWidth="1"/>
    <col min="11464" max="11464" width="15" style="249" customWidth="1"/>
    <col min="11465" max="11465" width="18" style="249" customWidth="1"/>
    <col min="11466" max="11466" width="20.140625" style="249" customWidth="1"/>
    <col min="11467" max="11467" width="17.85546875" style="249" customWidth="1"/>
    <col min="11468" max="11470" width="14.140625" style="249" customWidth="1"/>
    <col min="11471" max="11471" width="14.5703125" style="249" customWidth="1"/>
    <col min="11472" max="11472" width="0.140625" style="249" customWidth="1"/>
    <col min="11473" max="11475" width="17.42578125" style="249" customWidth="1"/>
    <col min="11476" max="11476" width="15.7109375" style="249" customWidth="1"/>
    <col min="11477" max="11477" width="17.140625" style="249" customWidth="1"/>
    <col min="11478" max="11478" width="16.140625" style="249" customWidth="1"/>
    <col min="11479" max="11479" width="15.7109375" style="249" customWidth="1"/>
    <col min="11480" max="11486" width="16.28515625" style="249" customWidth="1"/>
    <col min="11487" max="11489" width="15.85546875" style="249" customWidth="1"/>
    <col min="11490" max="11491" width="18.85546875" style="249" customWidth="1"/>
    <col min="11492" max="11492" width="16.42578125" style="249" customWidth="1"/>
    <col min="11493" max="11493" width="16.28515625" style="249" customWidth="1"/>
    <col min="11494" max="11494" width="14.140625" style="249" customWidth="1"/>
    <col min="11495" max="11495" width="15.140625" style="249" customWidth="1"/>
    <col min="11496" max="11496" width="9.140625" style="249"/>
    <col min="11497" max="11497" width="11.140625" style="249" bestFit="1" customWidth="1"/>
    <col min="11498" max="11713" width="9.140625" style="249"/>
    <col min="11714" max="11714" width="6.28515625" style="249" customWidth="1"/>
    <col min="11715" max="11715" width="5.7109375" style="249" customWidth="1"/>
    <col min="11716" max="11716" width="45.85546875" style="249" customWidth="1"/>
    <col min="11717" max="11717" width="12.7109375" style="249" customWidth="1"/>
    <col min="11718" max="11718" width="15.7109375" style="249" customWidth="1"/>
    <col min="11719" max="11719" width="16.28515625" style="249" customWidth="1"/>
    <col min="11720" max="11720" width="15" style="249" customWidth="1"/>
    <col min="11721" max="11721" width="18" style="249" customWidth="1"/>
    <col min="11722" max="11722" width="20.140625" style="249" customWidth="1"/>
    <col min="11723" max="11723" width="17.85546875" style="249" customWidth="1"/>
    <col min="11724" max="11726" width="14.140625" style="249" customWidth="1"/>
    <col min="11727" max="11727" width="14.5703125" style="249" customWidth="1"/>
    <col min="11728" max="11728" width="0.140625" style="249" customWidth="1"/>
    <col min="11729" max="11731" width="17.42578125" style="249" customWidth="1"/>
    <col min="11732" max="11732" width="15.7109375" style="249" customWidth="1"/>
    <col min="11733" max="11733" width="17.140625" style="249" customWidth="1"/>
    <col min="11734" max="11734" width="16.140625" style="249" customWidth="1"/>
    <col min="11735" max="11735" width="15.7109375" style="249" customWidth="1"/>
    <col min="11736" max="11742" width="16.28515625" style="249" customWidth="1"/>
    <col min="11743" max="11745" width="15.85546875" style="249" customWidth="1"/>
    <col min="11746" max="11747" width="18.85546875" style="249" customWidth="1"/>
    <col min="11748" max="11748" width="16.42578125" style="249" customWidth="1"/>
    <col min="11749" max="11749" width="16.28515625" style="249" customWidth="1"/>
    <col min="11750" max="11750" width="14.140625" style="249" customWidth="1"/>
    <col min="11751" max="11751" width="15.140625" style="249" customWidth="1"/>
    <col min="11752" max="11752" width="9.140625" style="249"/>
    <col min="11753" max="11753" width="11.140625" style="249" bestFit="1" customWidth="1"/>
    <col min="11754" max="11969" width="9.140625" style="249"/>
    <col min="11970" max="11970" width="6.28515625" style="249" customWidth="1"/>
    <col min="11971" max="11971" width="5.7109375" style="249" customWidth="1"/>
    <col min="11972" max="11972" width="45.85546875" style="249" customWidth="1"/>
    <col min="11973" max="11973" width="12.7109375" style="249" customWidth="1"/>
    <col min="11974" max="11974" width="15.7109375" style="249" customWidth="1"/>
    <col min="11975" max="11975" width="16.28515625" style="249" customWidth="1"/>
    <col min="11976" max="11976" width="15" style="249" customWidth="1"/>
    <col min="11977" max="11977" width="18" style="249" customWidth="1"/>
    <col min="11978" max="11978" width="20.140625" style="249" customWidth="1"/>
    <col min="11979" max="11979" width="17.85546875" style="249" customWidth="1"/>
    <col min="11980" max="11982" width="14.140625" style="249" customWidth="1"/>
    <col min="11983" max="11983" width="14.5703125" style="249" customWidth="1"/>
    <col min="11984" max="11984" width="0.140625" style="249" customWidth="1"/>
    <col min="11985" max="11987" width="17.42578125" style="249" customWidth="1"/>
    <col min="11988" max="11988" width="15.7109375" style="249" customWidth="1"/>
    <col min="11989" max="11989" width="17.140625" style="249" customWidth="1"/>
    <col min="11990" max="11990" width="16.140625" style="249" customWidth="1"/>
    <col min="11991" max="11991" width="15.7109375" style="249" customWidth="1"/>
    <col min="11992" max="11998" width="16.28515625" style="249" customWidth="1"/>
    <col min="11999" max="12001" width="15.85546875" style="249" customWidth="1"/>
    <col min="12002" max="12003" width="18.85546875" style="249" customWidth="1"/>
    <col min="12004" max="12004" width="16.42578125" style="249" customWidth="1"/>
    <col min="12005" max="12005" width="16.28515625" style="249" customWidth="1"/>
    <col min="12006" max="12006" width="14.140625" style="249" customWidth="1"/>
    <col min="12007" max="12007" width="15.140625" style="249" customWidth="1"/>
    <col min="12008" max="12008" width="9.140625" style="249"/>
    <col min="12009" max="12009" width="11.140625" style="249" bestFit="1" customWidth="1"/>
    <col min="12010" max="12225" width="9.140625" style="249"/>
    <col min="12226" max="12226" width="6.28515625" style="249" customWidth="1"/>
    <col min="12227" max="12227" width="5.7109375" style="249" customWidth="1"/>
    <col min="12228" max="12228" width="45.85546875" style="249" customWidth="1"/>
    <col min="12229" max="12229" width="12.7109375" style="249" customWidth="1"/>
    <col min="12230" max="12230" width="15.7109375" style="249" customWidth="1"/>
    <col min="12231" max="12231" width="16.28515625" style="249" customWidth="1"/>
    <col min="12232" max="12232" width="15" style="249" customWidth="1"/>
    <col min="12233" max="12233" width="18" style="249" customWidth="1"/>
    <col min="12234" max="12234" width="20.140625" style="249" customWidth="1"/>
    <col min="12235" max="12235" width="17.85546875" style="249" customWidth="1"/>
    <col min="12236" max="12238" width="14.140625" style="249" customWidth="1"/>
    <col min="12239" max="12239" width="14.5703125" style="249" customWidth="1"/>
    <col min="12240" max="12240" width="0.140625" style="249" customWidth="1"/>
    <col min="12241" max="12243" width="17.42578125" style="249" customWidth="1"/>
    <col min="12244" max="12244" width="15.7109375" style="249" customWidth="1"/>
    <col min="12245" max="12245" width="17.140625" style="249" customWidth="1"/>
    <col min="12246" max="12246" width="16.140625" style="249" customWidth="1"/>
    <col min="12247" max="12247" width="15.7109375" style="249" customWidth="1"/>
    <col min="12248" max="12254" width="16.28515625" style="249" customWidth="1"/>
    <col min="12255" max="12257" width="15.85546875" style="249" customWidth="1"/>
    <col min="12258" max="12259" width="18.85546875" style="249" customWidth="1"/>
    <col min="12260" max="12260" width="16.42578125" style="249" customWidth="1"/>
    <col min="12261" max="12261" width="16.28515625" style="249" customWidth="1"/>
    <col min="12262" max="12262" width="14.140625" style="249" customWidth="1"/>
    <col min="12263" max="12263" width="15.140625" style="249" customWidth="1"/>
    <col min="12264" max="12264" width="9.140625" style="249"/>
    <col min="12265" max="12265" width="11.140625" style="249" bestFit="1" customWidth="1"/>
    <col min="12266" max="12481" width="9.140625" style="249"/>
    <col min="12482" max="12482" width="6.28515625" style="249" customWidth="1"/>
    <col min="12483" max="12483" width="5.7109375" style="249" customWidth="1"/>
    <col min="12484" max="12484" width="45.85546875" style="249" customWidth="1"/>
    <col min="12485" max="12485" width="12.7109375" style="249" customWidth="1"/>
    <col min="12486" max="12486" width="15.7109375" style="249" customWidth="1"/>
    <col min="12487" max="12487" width="16.28515625" style="249" customWidth="1"/>
    <col min="12488" max="12488" width="15" style="249" customWidth="1"/>
    <col min="12489" max="12489" width="18" style="249" customWidth="1"/>
    <col min="12490" max="12490" width="20.140625" style="249" customWidth="1"/>
    <col min="12491" max="12491" width="17.85546875" style="249" customWidth="1"/>
    <col min="12492" max="12494" width="14.140625" style="249" customWidth="1"/>
    <col min="12495" max="12495" width="14.5703125" style="249" customWidth="1"/>
    <col min="12496" max="12496" width="0.140625" style="249" customWidth="1"/>
    <col min="12497" max="12499" width="17.42578125" style="249" customWidth="1"/>
    <col min="12500" max="12500" width="15.7109375" style="249" customWidth="1"/>
    <col min="12501" max="12501" width="17.140625" style="249" customWidth="1"/>
    <col min="12502" max="12502" width="16.140625" style="249" customWidth="1"/>
    <col min="12503" max="12503" width="15.7109375" style="249" customWidth="1"/>
    <col min="12504" max="12510" width="16.28515625" style="249" customWidth="1"/>
    <col min="12511" max="12513" width="15.85546875" style="249" customWidth="1"/>
    <col min="12514" max="12515" width="18.85546875" style="249" customWidth="1"/>
    <col min="12516" max="12516" width="16.42578125" style="249" customWidth="1"/>
    <col min="12517" max="12517" width="16.28515625" style="249" customWidth="1"/>
    <col min="12518" max="12518" width="14.140625" style="249" customWidth="1"/>
    <col min="12519" max="12519" width="15.140625" style="249" customWidth="1"/>
    <col min="12520" max="12520" width="9.140625" style="249"/>
    <col min="12521" max="12521" width="11.140625" style="249" bestFit="1" customWidth="1"/>
    <col min="12522" max="12737" width="9.140625" style="249"/>
    <col min="12738" max="12738" width="6.28515625" style="249" customWidth="1"/>
    <col min="12739" max="12739" width="5.7109375" style="249" customWidth="1"/>
    <col min="12740" max="12740" width="45.85546875" style="249" customWidth="1"/>
    <col min="12741" max="12741" width="12.7109375" style="249" customWidth="1"/>
    <col min="12742" max="12742" width="15.7109375" style="249" customWidth="1"/>
    <col min="12743" max="12743" width="16.28515625" style="249" customWidth="1"/>
    <col min="12744" max="12744" width="15" style="249" customWidth="1"/>
    <col min="12745" max="12745" width="18" style="249" customWidth="1"/>
    <col min="12746" max="12746" width="20.140625" style="249" customWidth="1"/>
    <col min="12747" max="12747" width="17.85546875" style="249" customWidth="1"/>
    <col min="12748" max="12750" width="14.140625" style="249" customWidth="1"/>
    <col min="12751" max="12751" width="14.5703125" style="249" customWidth="1"/>
    <col min="12752" max="12752" width="0.140625" style="249" customWidth="1"/>
    <col min="12753" max="12755" width="17.42578125" style="249" customWidth="1"/>
    <col min="12756" max="12756" width="15.7109375" style="249" customWidth="1"/>
    <col min="12757" max="12757" width="17.140625" style="249" customWidth="1"/>
    <col min="12758" max="12758" width="16.140625" style="249" customWidth="1"/>
    <col min="12759" max="12759" width="15.7109375" style="249" customWidth="1"/>
    <col min="12760" max="12766" width="16.28515625" style="249" customWidth="1"/>
    <col min="12767" max="12769" width="15.85546875" style="249" customWidth="1"/>
    <col min="12770" max="12771" width="18.85546875" style="249" customWidth="1"/>
    <col min="12772" max="12772" width="16.42578125" style="249" customWidth="1"/>
    <col min="12773" max="12773" width="16.28515625" style="249" customWidth="1"/>
    <col min="12774" max="12774" width="14.140625" style="249" customWidth="1"/>
    <col min="12775" max="12775" width="15.140625" style="249" customWidth="1"/>
    <col min="12776" max="12776" width="9.140625" style="249"/>
    <col min="12777" max="12777" width="11.140625" style="249" bestFit="1" customWidth="1"/>
    <col min="12778" max="12993" width="9.140625" style="249"/>
    <col min="12994" max="12994" width="6.28515625" style="249" customWidth="1"/>
    <col min="12995" max="12995" width="5.7109375" style="249" customWidth="1"/>
    <col min="12996" max="12996" width="45.85546875" style="249" customWidth="1"/>
    <col min="12997" max="12997" width="12.7109375" style="249" customWidth="1"/>
    <col min="12998" max="12998" width="15.7109375" style="249" customWidth="1"/>
    <col min="12999" max="12999" width="16.28515625" style="249" customWidth="1"/>
    <col min="13000" max="13000" width="15" style="249" customWidth="1"/>
    <col min="13001" max="13001" width="18" style="249" customWidth="1"/>
    <col min="13002" max="13002" width="20.140625" style="249" customWidth="1"/>
    <col min="13003" max="13003" width="17.85546875" style="249" customWidth="1"/>
    <col min="13004" max="13006" width="14.140625" style="249" customWidth="1"/>
    <col min="13007" max="13007" width="14.5703125" style="249" customWidth="1"/>
    <col min="13008" max="13008" width="0.140625" style="249" customWidth="1"/>
    <col min="13009" max="13011" width="17.42578125" style="249" customWidth="1"/>
    <col min="13012" max="13012" width="15.7109375" style="249" customWidth="1"/>
    <col min="13013" max="13013" width="17.140625" style="249" customWidth="1"/>
    <col min="13014" max="13014" width="16.140625" style="249" customWidth="1"/>
    <col min="13015" max="13015" width="15.7109375" style="249" customWidth="1"/>
    <col min="13016" max="13022" width="16.28515625" style="249" customWidth="1"/>
    <col min="13023" max="13025" width="15.85546875" style="249" customWidth="1"/>
    <col min="13026" max="13027" width="18.85546875" style="249" customWidth="1"/>
    <col min="13028" max="13028" width="16.42578125" style="249" customWidth="1"/>
    <col min="13029" max="13029" width="16.28515625" style="249" customWidth="1"/>
    <col min="13030" max="13030" width="14.140625" style="249" customWidth="1"/>
    <col min="13031" max="13031" width="15.140625" style="249" customWidth="1"/>
    <col min="13032" max="13032" width="9.140625" style="249"/>
    <col min="13033" max="13033" width="11.140625" style="249" bestFit="1" customWidth="1"/>
    <col min="13034" max="13249" width="9.140625" style="249"/>
    <col min="13250" max="13250" width="6.28515625" style="249" customWidth="1"/>
    <col min="13251" max="13251" width="5.7109375" style="249" customWidth="1"/>
    <col min="13252" max="13252" width="45.85546875" style="249" customWidth="1"/>
    <col min="13253" max="13253" width="12.7109375" style="249" customWidth="1"/>
    <col min="13254" max="13254" width="15.7109375" style="249" customWidth="1"/>
    <col min="13255" max="13255" width="16.28515625" style="249" customWidth="1"/>
    <col min="13256" max="13256" width="15" style="249" customWidth="1"/>
    <col min="13257" max="13257" width="18" style="249" customWidth="1"/>
    <col min="13258" max="13258" width="20.140625" style="249" customWidth="1"/>
    <col min="13259" max="13259" width="17.85546875" style="249" customWidth="1"/>
    <col min="13260" max="13262" width="14.140625" style="249" customWidth="1"/>
    <col min="13263" max="13263" width="14.5703125" style="249" customWidth="1"/>
    <col min="13264" max="13264" width="0.140625" style="249" customWidth="1"/>
    <col min="13265" max="13267" width="17.42578125" style="249" customWidth="1"/>
    <col min="13268" max="13268" width="15.7109375" style="249" customWidth="1"/>
    <col min="13269" max="13269" width="17.140625" style="249" customWidth="1"/>
    <col min="13270" max="13270" width="16.140625" style="249" customWidth="1"/>
    <col min="13271" max="13271" width="15.7109375" style="249" customWidth="1"/>
    <col min="13272" max="13278" width="16.28515625" style="249" customWidth="1"/>
    <col min="13279" max="13281" width="15.85546875" style="249" customWidth="1"/>
    <col min="13282" max="13283" width="18.85546875" style="249" customWidth="1"/>
    <col min="13284" max="13284" width="16.42578125" style="249" customWidth="1"/>
    <col min="13285" max="13285" width="16.28515625" style="249" customWidth="1"/>
    <col min="13286" max="13286" width="14.140625" style="249" customWidth="1"/>
    <col min="13287" max="13287" width="15.140625" style="249" customWidth="1"/>
    <col min="13288" max="13288" width="9.140625" style="249"/>
    <col min="13289" max="13289" width="11.140625" style="249" bestFit="1" customWidth="1"/>
    <col min="13290" max="13505" width="9.140625" style="249"/>
    <col min="13506" max="13506" width="6.28515625" style="249" customWidth="1"/>
    <col min="13507" max="13507" width="5.7109375" style="249" customWidth="1"/>
    <col min="13508" max="13508" width="45.85546875" style="249" customWidth="1"/>
    <col min="13509" max="13509" width="12.7109375" style="249" customWidth="1"/>
    <col min="13510" max="13510" width="15.7109375" style="249" customWidth="1"/>
    <col min="13511" max="13511" width="16.28515625" style="249" customWidth="1"/>
    <col min="13512" max="13512" width="15" style="249" customWidth="1"/>
    <col min="13513" max="13513" width="18" style="249" customWidth="1"/>
    <col min="13514" max="13514" width="20.140625" style="249" customWidth="1"/>
    <col min="13515" max="13515" width="17.85546875" style="249" customWidth="1"/>
    <col min="13516" max="13518" width="14.140625" style="249" customWidth="1"/>
    <col min="13519" max="13519" width="14.5703125" style="249" customWidth="1"/>
    <col min="13520" max="13520" width="0.140625" style="249" customWidth="1"/>
    <col min="13521" max="13523" width="17.42578125" style="249" customWidth="1"/>
    <col min="13524" max="13524" width="15.7109375" style="249" customWidth="1"/>
    <col min="13525" max="13525" width="17.140625" style="249" customWidth="1"/>
    <col min="13526" max="13526" width="16.140625" style="249" customWidth="1"/>
    <col min="13527" max="13527" width="15.7109375" style="249" customWidth="1"/>
    <col min="13528" max="13534" width="16.28515625" style="249" customWidth="1"/>
    <col min="13535" max="13537" width="15.85546875" style="249" customWidth="1"/>
    <col min="13538" max="13539" width="18.85546875" style="249" customWidth="1"/>
    <col min="13540" max="13540" width="16.42578125" style="249" customWidth="1"/>
    <col min="13541" max="13541" width="16.28515625" style="249" customWidth="1"/>
    <col min="13542" max="13542" width="14.140625" style="249" customWidth="1"/>
    <col min="13543" max="13543" width="15.140625" style="249" customWidth="1"/>
    <col min="13544" max="13544" width="9.140625" style="249"/>
    <col min="13545" max="13545" width="11.140625" style="249" bestFit="1" customWidth="1"/>
    <col min="13546" max="13761" width="9.140625" style="249"/>
    <col min="13762" max="13762" width="6.28515625" style="249" customWidth="1"/>
    <col min="13763" max="13763" width="5.7109375" style="249" customWidth="1"/>
    <col min="13764" max="13764" width="45.85546875" style="249" customWidth="1"/>
    <col min="13765" max="13765" width="12.7109375" style="249" customWidth="1"/>
    <col min="13766" max="13766" width="15.7109375" style="249" customWidth="1"/>
    <col min="13767" max="13767" width="16.28515625" style="249" customWidth="1"/>
    <col min="13768" max="13768" width="15" style="249" customWidth="1"/>
    <col min="13769" max="13769" width="18" style="249" customWidth="1"/>
    <col min="13770" max="13770" width="20.140625" style="249" customWidth="1"/>
    <col min="13771" max="13771" width="17.85546875" style="249" customWidth="1"/>
    <col min="13772" max="13774" width="14.140625" style="249" customWidth="1"/>
    <col min="13775" max="13775" width="14.5703125" style="249" customWidth="1"/>
    <col min="13776" max="13776" width="0.140625" style="249" customWidth="1"/>
    <col min="13777" max="13779" width="17.42578125" style="249" customWidth="1"/>
    <col min="13780" max="13780" width="15.7109375" style="249" customWidth="1"/>
    <col min="13781" max="13781" width="17.140625" style="249" customWidth="1"/>
    <col min="13782" max="13782" width="16.140625" style="249" customWidth="1"/>
    <col min="13783" max="13783" width="15.7109375" style="249" customWidth="1"/>
    <col min="13784" max="13790" width="16.28515625" style="249" customWidth="1"/>
    <col min="13791" max="13793" width="15.85546875" style="249" customWidth="1"/>
    <col min="13794" max="13795" width="18.85546875" style="249" customWidth="1"/>
    <col min="13796" max="13796" width="16.42578125" style="249" customWidth="1"/>
    <col min="13797" max="13797" width="16.28515625" style="249" customWidth="1"/>
    <col min="13798" max="13798" width="14.140625" style="249" customWidth="1"/>
    <col min="13799" max="13799" width="15.140625" style="249" customWidth="1"/>
    <col min="13800" max="13800" width="9.140625" style="249"/>
    <col min="13801" max="13801" width="11.140625" style="249" bestFit="1" customWidth="1"/>
    <col min="13802" max="14017" width="9.140625" style="249"/>
    <col min="14018" max="14018" width="6.28515625" style="249" customWidth="1"/>
    <col min="14019" max="14019" width="5.7109375" style="249" customWidth="1"/>
    <col min="14020" max="14020" width="45.85546875" style="249" customWidth="1"/>
    <col min="14021" max="14021" width="12.7109375" style="249" customWidth="1"/>
    <col min="14022" max="14022" width="15.7109375" style="249" customWidth="1"/>
    <col min="14023" max="14023" width="16.28515625" style="249" customWidth="1"/>
    <col min="14024" max="14024" width="15" style="249" customWidth="1"/>
    <col min="14025" max="14025" width="18" style="249" customWidth="1"/>
    <col min="14026" max="14026" width="20.140625" style="249" customWidth="1"/>
    <col min="14027" max="14027" width="17.85546875" style="249" customWidth="1"/>
    <col min="14028" max="14030" width="14.140625" style="249" customWidth="1"/>
    <col min="14031" max="14031" width="14.5703125" style="249" customWidth="1"/>
    <col min="14032" max="14032" width="0.140625" style="249" customWidth="1"/>
    <col min="14033" max="14035" width="17.42578125" style="249" customWidth="1"/>
    <col min="14036" max="14036" width="15.7109375" style="249" customWidth="1"/>
    <col min="14037" max="14037" width="17.140625" style="249" customWidth="1"/>
    <col min="14038" max="14038" width="16.140625" style="249" customWidth="1"/>
    <col min="14039" max="14039" width="15.7109375" style="249" customWidth="1"/>
    <col min="14040" max="14046" width="16.28515625" style="249" customWidth="1"/>
    <col min="14047" max="14049" width="15.85546875" style="249" customWidth="1"/>
    <col min="14050" max="14051" width="18.85546875" style="249" customWidth="1"/>
    <col min="14052" max="14052" width="16.42578125" style="249" customWidth="1"/>
    <col min="14053" max="14053" width="16.28515625" style="249" customWidth="1"/>
    <col min="14054" max="14054" width="14.140625" style="249" customWidth="1"/>
    <col min="14055" max="14055" width="15.140625" style="249" customWidth="1"/>
    <col min="14056" max="14056" width="9.140625" style="249"/>
    <col min="14057" max="14057" width="11.140625" style="249" bestFit="1" customWidth="1"/>
    <col min="14058" max="14273" width="9.140625" style="249"/>
    <col min="14274" max="14274" width="6.28515625" style="249" customWidth="1"/>
    <col min="14275" max="14275" width="5.7109375" style="249" customWidth="1"/>
    <col min="14276" max="14276" width="45.85546875" style="249" customWidth="1"/>
    <col min="14277" max="14277" width="12.7109375" style="249" customWidth="1"/>
    <col min="14278" max="14278" width="15.7109375" style="249" customWidth="1"/>
    <col min="14279" max="14279" width="16.28515625" style="249" customWidth="1"/>
    <col min="14280" max="14280" width="15" style="249" customWidth="1"/>
    <col min="14281" max="14281" width="18" style="249" customWidth="1"/>
    <col min="14282" max="14282" width="20.140625" style="249" customWidth="1"/>
    <col min="14283" max="14283" width="17.85546875" style="249" customWidth="1"/>
    <col min="14284" max="14286" width="14.140625" style="249" customWidth="1"/>
    <col min="14287" max="14287" width="14.5703125" style="249" customWidth="1"/>
    <col min="14288" max="14288" width="0.140625" style="249" customWidth="1"/>
    <col min="14289" max="14291" width="17.42578125" style="249" customWidth="1"/>
    <col min="14292" max="14292" width="15.7109375" style="249" customWidth="1"/>
    <col min="14293" max="14293" width="17.140625" style="249" customWidth="1"/>
    <col min="14294" max="14294" width="16.140625" style="249" customWidth="1"/>
    <col min="14295" max="14295" width="15.7109375" style="249" customWidth="1"/>
    <col min="14296" max="14302" width="16.28515625" style="249" customWidth="1"/>
    <col min="14303" max="14305" width="15.85546875" style="249" customWidth="1"/>
    <col min="14306" max="14307" width="18.85546875" style="249" customWidth="1"/>
    <col min="14308" max="14308" width="16.42578125" style="249" customWidth="1"/>
    <col min="14309" max="14309" width="16.28515625" style="249" customWidth="1"/>
    <col min="14310" max="14310" width="14.140625" style="249" customWidth="1"/>
    <col min="14311" max="14311" width="15.140625" style="249" customWidth="1"/>
    <col min="14312" max="14312" width="9.140625" style="249"/>
    <col min="14313" max="14313" width="11.140625" style="249" bestFit="1" customWidth="1"/>
    <col min="14314" max="14529" width="9.140625" style="249"/>
    <col min="14530" max="14530" width="6.28515625" style="249" customWidth="1"/>
    <col min="14531" max="14531" width="5.7109375" style="249" customWidth="1"/>
    <col min="14532" max="14532" width="45.85546875" style="249" customWidth="1"/>
    <col min="14533" max="14533" width="12.7109375" style="249" customWidth="1"/>
    <col min="14534" max="14534" width="15.7109375" style="249" customWidth="1"/>
    <col min="14535" max="14535" width="16.28515625" style="249" customWidth="1"/>
    <col min="14536" max="14536" width="15" style="249" customWidth="1"/>
    <col min="14537" max="14537" width="18" style="249" customWidth="1"/>
    <col min="14538" max="14538" width="20.140625" style="249" customWidth="1"/>
    <col min="14539" max="14539" width="17.85546875" style="249" customWidth="1"/>
    <col min="14540" max="14542" width="14.140625" style="249" customWidth="1"/>
    <col min="14543" max="14543" width="14.5703125" style="249" customWidth="1"/>
    <col min="14544" max="14544" width="0.140625" style="249" customWidth="1"/>
    <col min="14545" max="14547" width="17.42578125" style="249" customWidth="1"/>
    <col min="14548" max="14548" width="15.7109375" style="249" customWidth="1"/>
    <col min="14549" max="14549" width="17.140625" style="249" customWidth="1"/>
    <col min="14550" max="14550" width="16.140625" style="249" customWidth="1"/>
    <col min="14551" max="14551" width="15.7109375" style="249" customWidth="1"/>
    <col min="14552" max="14558" width="16.28515625" style="249" customWidth="1"/>
    <col min="14559" max="14561" width="15.85546875" style="249" customWidth="1"/>
    <col min="14562" max="14563" width="18.85546875" style="249" customWidth="1"/>
    <col min="14564" max="14564" width="16.42578125" style="249" customWidth="1"/>
    <col min="14565" max="14565" width="16.28515625" style="249" customWidth="1"/>
    <col min="14566" max="14566" width="14.140625" style="249" customWidth="1"/>
    <col min="14567" max="14567" width="15.140625" style="249" customWidth="1"/>
    <col min="14568" max="14568" width="9.140625" style="249"/>
    <col min="14569" max="14569" width="11.140625" style="249" bestFit="1" customWidth="1"/>
    <col min="14570" max="14785" width="9.140625" style="249"/>
    <col min="14786" max="14786" width="6.28515625" style="249" customWidth="1"/>
    <col min="14787" max="14787" width="5.7109375" style="249" customWidth="1"/>
    <col min="14788" max="14788" width="45.85546875" style="249" customWidth="1"/>
    <col min="14789" max="14789" width="12.7109375" style="249" customWidth="1"/>
    <col min="14790" max="14790" width="15.7109375" style="249" customWidth="1"/>
    <col min="14791" max="14791" width="16.28515625" style="249" customWidth="1"/>
    <col min="14792" max="14792" width="15" style="249" customWidth="1"/>
    <col min="14793" max="14793" width="18" style="249" customWidth="1"/>
    <col min="14794" max="14794" width="20.140625" style="249" customWidth="1"/>
    <col min="14795" max="14795" width="17.85546875" style="249" customWidth="1"/>
    <col min="14796" max="14798" width="14.140625" style="249" customWidth="1"/>
    <col min="14799" max="14799" width="14.5703125" style="249" customWidth="1"/>
    <col min="14800" max="14800" width="0.140625" style="249" customWidth="1"/>
    <col min="14801" max="14803" width="17.42578125" style="249" customWidth="1"/>
    <col min="14804" max="14804" width="15.7109375" style="249" customWidth="1"/>
    <col min="14805" max="14805" width="17.140625" style="249" customWidth="1"/>
    <col min="14806" max="14806" width="16.140625" style="249" customWidth="1"/>
    <col min="14807" max="14807" width="15.7109375" style="249" customWidth="1"/>
    <col min="14808" max="14814" width="16.28515625" style="249" customWidth="1"/>
    <col min="14815" max="14817" width="15.85546875" style="249" customWidth="1"/>
    <col min="14818" max="14819" width="18.85546875" style="249" customWidth="1"/>
    <col min="14820" max="14820" width="16.42578125" style="249" customWidth="1"/>
    <col min="14821" max="14821" width="16.28515625" style="249" customWidth="1"/>
    <col min="14822" max="14822" width="14.140625" style="249" customWidth="1"/>
    <col min="14823" max="14823" width="15.140625" style="249" customWidth="1"/>
    <col min="14824" max="14824" width="9.140625" style="249"/>
    <col min="14825" max="14825" width="11.140625" style="249" bestFit="1" customWidth="1"/>
    <col min="14826" max="15041" width="9.140625" style="249"/>
    <col min="15042" max="15042" width="6.28515625" style="249" customWidth="1"/>
    <col min="15043" max="15043" width="5.7109375" style="249" customWidth="1"/>
    <col min="15044" max="15044" width="45.85546875" style="249" customWidth="1"/>
    <col min="15045" max="15045" width="12.7109375" style="249" customWidth="1"/>
    <col min="15046" max="15046" width="15.7109375" style="249" customWidth="1"/>
    <col min="15047" max="15047" width="16.28515625" style="249" customWidth="1"/>
    <col min="15048" max="15048" width="15" style="249" customWidth="1"/>
    <col min="15049" max="15049" width="18" style="249" customWidth="1"/>
    <col min="15050" max="15050" width="20.140625" style="249" customWidth="1"/>
    <col min="15051" max="15051" width="17.85546875" style="249" customWidth="1"/>
    <col min="15052" max="15054" width="14.140625" style="249" customWidth="1"/>
    <col min="15055" max="15055" width="14.5703125" style="249" customWidth="1"/>
    <col min="15056" max="15056" width="0.140625" style="249" customWidth="1"/>
    <col min="15057" max="15059" width="17.42578125" style="249" customWidth="1"/>
    <col min="15060" max="15060" width="15.7109375" style="249" customWidth="1"/>
    <col min="15061" max="15061" width="17.140625" style="249" customWidth="1"/>
    <col min="15062" max="15062" width="16.140625" style="249" customWidth="1"/>
    <col min="15063" max="15063" width="15.7109375" style="249" customWidth="1"/>
    <col min="15064" max="15070" width="16.28515625" style="249" customWidth="1"/>
    <col min="15071" max="15073" width="15.85546875" style="249" customWidth="1"/>
    <col min="15074" max="15075" width="18.85546875" style="249" customWidth="1"/>
    <col min="15076" max="15076" width="16.42578125" style="249" customWidth="1"/>
    <col min="15077" max="15077" width="16.28515625" style="249" customWidth="1"/>
    <col min="15078" max="15078" width="14.140625" style="249" customWidth="1"/>
    <col min="15079" max="15079" width="15.140625" style="249" customWidth="1"/>
    <col min="15080" max="15080" width="9.140625" style="249"/>
    <col min="15081" max="15081" width="11.140625" style="249" bestFit="1" customWidth="1"/>
    <col min="15082" max="15297" width="9.140625" style="249"/>
    <col min="15298" max="15298" width="6.28515625" style="249" customWidth="1"/>
    <col min="15299" max="15299" width="5.7109375" style="249" customWidth="1"/>
    <col min="15300" max="15300" width="45.85546875" style="249" customWidth="1"/>
    <col min="15301" max="15301" width="12.7109375" style="249" customWidth="1"/>
    <col min="15302" max="15302" width="15.7109375" style="249" customWidth="1"/>
    <col min="15303" max="15303" width="16.28515625" style="249" customWidth="1"/>
    <col min="15304" max="15304" width="15" style="249" customWidth="1"/>
    <col min="15305" max="15305" width="18" style="249" customWidth="1"/>
    <col min="15306" max="15306" width="20.140625" style="249" customWidth="1"/>
    <col min="15307" max="15307" width="17.85546875" style="249" customWidth="1"/>
    <col min="15308" max="15310" width="14.140625" style="249" customWidth="1"/>
    <col min="15311" max="15311" width="14.5703125" style="249" customWidth="1"/>
    <col min="15312" max="15312" width="0.140625" style="249" customWidth="1"/>
    <col min="15313" max="15315" width="17.42578125" style="249" customWidth="1"/>
    <col min="15316" max="15316" width="15.7109375" style="249" customWidth="1"/>
    <col min="15317" max="15317" width="17.140625" style="249" customWidth="1"/>
    <col min="15318" max="15318" width="16.140625" style="249" customWidth="1"/>
    <col min="15319" max="15319" width="15.7109375" style="249" customWidth="1"/>
    <col min="15320" max="15326" width="16.28515625" style="249" customWidth="1"/>
    <col min="15327" max="15329" width="15.85546875" style="249" customWidth="1"/>
    <col min="15330" max="15331" width="18.85546875" style="249" customWidth="1"/>
    <col min="15332" max="15332" width="16.42578125" style="249" customWidth="1"/>
    <col min="15333" max="15333" width="16.28515625" style="249" customWidth="1"/>
    <col min="15334" max="15334" width="14.140625" style="249" customWidth="1"/>
    <col min="15335" max="15335" width="15.140625" style="249" customWidth="1"/>
    <col min="15336" max="15336" width="9.140625" style="249"/>
    <col min="15337" max="15337" width="11.140625" style="249" bestFit="1" customWidth="1"/>
    <col min="15338" max="15553" width="9.140625" style="249"/>
    <col min="15554" max="15554" width="6.28515625" style="249" customWidth="1"/>
    <col min="15555" max="15555" width="5.7109375" style="249" customWidth="1"/>
    <col min="15556" max="15556" width="45.85546875" style="249" customWidth="1"/>
    <col min="15557" max="15557" width="12.7109375" style="249" customWidth="1"/>
    <col min="15558" max="15558" width="15.7109375" style="249" customWidth="1"/>
    <col min="15559" max="15559" width="16.28515625" style="249" customWidth="1"/>
    <col min="15560" max="15560" width="15" style="249" customWidth="1"/>
    <col min="15561" max="15561" width="18" style="249" customWidth="1"/>
    <col min="15562" max="15562" width="20.140625" style="249" customWidth="1"/>
    <col min="15563" max="15563" width="17.85546875" style="249" customWidth="1"/>
    <col min="15564" max="15566" width="14.140625" style="249" customWidth="1"/>
    <col min="15567" max="15567" width="14.5703125" style="249" customWidth="1"/>
    <col min="15568" max="15568" width="0.140625" style="249" customWidth="1"/>
    <col min="15569" max="15571" width="17.42578125" style="249" customWidth="1"/>
    <col min="15572" max="15572" width="15.7109375" style="249" customWidth="1"/>
    <col min="15573" max="15573" width="17.140625" style="249" customWidth="1"/>
    <col min="15574" max="15574" width="16.140625" style="249" customWidth="1"/>
    <col min="15575" max="15575" width="15.7109375" style="249" customWidth="1"/>
    <col min="15576" max="15582" width="16.28515625" style="249" customWidth="1"/>
    <col min="15583" max="15585" width="15.85546875" style="249" customWidth="1"/>
    <col min="15586" max="15587" width="18.85546875" style="249" customWidth="1"/>
    <col min="15588" max="15588" width="16.42578125" style="249" customWidth="1"/>
    <col min="15589" max="15589" width="16.28515625" style="249" customWidth="1"/>
    <col min="15590" max="15590" width="14.140625" style="249" customWidth="1"/>
    <col min="15591" max="15591" width="15.140625" style="249" customWidth="1"/>
    <col min="15592" max="15592" width="9.140625" style="249"/>
    <col min="15593" max="15593" width="11.140625" style="249" bestFit="1" customWidth="1"/>
    <col min="15594" max="15809" width="9.140625" style="249"/>
    <col min="15810" max="15810" width="6.28515625" style="249" customWidth="1"/>
    <col min="15811" max="15811" width="5.7109375" style="249" customWidth="1"/>
    <col min="15812" max="15812" width="45.85546875" style="249" customWidth="1"/>
    <col min="15813" max="15813" width="12.7109375" style="249" customWidth="1"/>
    <col min="15814" max="15814" width="15.7109375" style="249" customWidth="1"/>
    <col min="15815" max="15815" width="16.28515625" style="249" customWidth="1"/>
    <col min="15816" max="15816" width="15" style="249" customWidth="1"/>
    <col min="15817" max="15817" width="18" style="249" customWidth="1"/>
    <col min="15818" max="15818" width="20.140625" style="249" customWidth="1"/>
    <col min="15819" max="15819" width="17.85546875" style="249" customWidth="1"/>
    <col min="15820" max="15822" width="14.140625" style="249" customWidth="1"/>
    <col min="15823" max="15823" width="14.5703125" style="249" customWidth="1"/>
    <col min="15824" max="15824" width="0.140625" style="249" customWidth="1"/>
    <col min="15825" max="15827" width="17.42578125" style="249" customWidth="1"/>
    <col min="15828" max="15828" width="15.7109375" style="249" customWidth="1"/>
    <col min="15829" max="15829" width="17.140625" style="249" customWidth="1"/>
    <col min="15830" max="15830" width="16.140625" style="249" customWidth="1"/>
    <col min="15831" max="15831" width="15.7109375" style="249" customWidth="1"/>
    <col min="15832" max="15838" width="16.28515625" style="249" customWidth="1"/>
    <col min="15839" max="15841" width="15.85546875" style="249" customWidth="1"/>
    <col min="15842" max="15843" width="18.85546875" style="249" customWidth="1"/>
    <col min="15844" max="15844" width="16.42578125" style="249" customWidth="1"/>
    <col min="15845" max="15845" width="16.28515625" style="249" customWidth="1"/>
    <col min="15846" max="15846" width="14.140625" style="249" customWidth="1"/>
    <col min="15847" max="15847" width="15.140625" style="249" customWidth="1"/>
    <col min="15848" max="15848" width="9.140625" style="249"/>
    <col min="15849" max="15849" width="11.140625" style="249" bestFit="1" customWidth="1"/>
    <col min="15850" max="16065" width="9.140625" style="249"/>
    <col min="16066" max="16066" width="6.28515625" style="249" customWidth="1"/>
    <col min="16067" max="16067" width="5.7109375" style="249" customWidth="1"/>
    <col min="16068" max="16068" width="45.85546875" style="249" customWidth="1"/>
    <col min="16069" max="16069" width="12.7109375" style="249" customWidth="1"/>
    <col min="16070" max="16070" width="15.7109375" style="249" customWidth="1"/>
    <col min="16071" max="16071" width="16.28515625" style="249" customWidth="1"/>
    <col min="16072" max="16072" width="15" style="249" customWidth="1"/>
    <col min="16073" max="16073" width="18" style="249" customWidth="1"/>
    <col min="16074" max="16074" width="20.140625" style="249" customWidth="1"/>
    <col min="16075" max="16075" width="17.85546875" style="249" customWidth="1"/>
    <col min="16076" max="16078" width="14.140625" style="249" customWidth="1"/>
    <col min="16079" max="16079" width="14.5703125" style="249" customWidth="1"/>
    <col min="16080" max="16080" width="0.140625" style="249" customWidth="1"/>
    <col min="16081" max="16083" width="17.42578125" style="249" customWidth="1"/>
    <col min="16084" max="16084" width="15.7109375" style="249" customWidth="1"/>
    <col min="16085" max="16085" width="17.140625" style="249" customWidth="1"/>
    <col min="16086" max="16086" width="16.140625" style="249" customWidth="1"/>
    <col min="16087" max="16087" width="15.7109375" style="249" customWidth="1"/>
    <col min="16088" max="16094" width="16.28515625" style="249" customWidth="1"/>
    <col min="16095" max="16097" width="15.85546875" style="249" customWidth="1"/>
    <col min="16098" max="16099" width="18.85546875" style="249" customWidth="1"/>
    <col min="16100" max="16100" width="16.42578125" style="249" customWidth="1"/>
    <col min="16101" max="16101" width="16.28515625" style="249" customWidth="1"/>
    <col min="16102" max="16102" width="14.140625" style="249" customWidth="1"/>
    <col min="16103" max="16103" width="15.140625" style="249" customWidth="1"/>
    <col min="16104" max="16104" width="9.140625" style="249"/>
    <col min="16105" max="16105" width="11.140625" style="249" bestFit="1" customWidth="1"/>
    <col min="16106" max="16384" width="9.140625" style="249"/>
  </cols>
  <sheetData>
    <row r="1" spans="1:37" s="250" customFormat="1" ht="13.5" x14ac:dyDescent="0.25">
      <c r="A1" s="469"/>
      <c r="B1" s="469"/>
      <c r="C1" s="469"/>
      <c r="D1" s="469"/>
      <c r="E1" s="253"/>
      <c r="F1" s="304"/>
      <c r="G1" s="288"/>
      <c r="H1" s="325"/>
      <c r="I1" s="340"/>
      <c r="J1" s="528"/>
      <c r="K1" s="528"/>
      <c r="L1" s="528"/>
      <c r="M1" s="528"/>
      <c r="N1" s="555"/>
      <c r="O1" s="476"/>
      <c r="P1" s="491"/>
      <c r="Q1" s="438"/>
      <c r="R1" s="304"/>
      <c r="S1" s="251"/>
      <c r="T1" s="252"/>
      <c r="U1" s="252"/>
      <c r="V1" s="253"/>
      <c r="W1" s="253"/>
      <c r="X1" s="253"/>
    </row>
    <row r="2" spans="1:37" s="250" customFormat="1" ht="24" customHeight="1" x14ac:dyDescent="0.25">
      <c r="A2" s="469"/>
      <c r="B2" s="469"/>
      <c r="C2" s="473" t="s">
        <v>148</v>
      </c>
      <c r="D2" s="473"/>
      <c r="E2" s="253"/>
      <c r="F2" s="304"/>
      <c r="G2" s="320"/>
      <c r="H2" s="326"/>
      <c r="I2" s="340"/>
      <c r="J2" s="528"/>
      <c r="K2" s="528"/>
      <c r="L2" s="528"/>
      <c r="M2" s="528"/>
      <c r="N2" s="555"/>
      <c r="O2" s="476"/>
      <c r="P2" s="492"/>
      <c r="Q2" s="438"/>
      <c r="R2" s="304"/>
      <c r="S2" s="251"/>
      <c r="T2" s="252"/>
      <c r="U2" s="252"/>
      <c r="V2" s="253"/>
      <c r="W2" s="253"/>
      <c r="X2" s="253"/>
    </row>
    <row r="3" spans="1:37" s="250" customFormat="1" ht="46.5" customHeight="1" x14ac:dyDescent="0.25">
      <c r="A3" s="469"/>
      <c r="B3" s="469"/>
      <c r="C3" s="473" t="s">
        <v>150</v>
      </c>
      <c r="D3" s="473"/>
      <c r="E3" s="303"/>
      <c r="F3" s="305"/>
      <c r="G3" s="288"/>
      <c r="H3" s="325"/>
      <c r="I3" s="341"/>
      <c r="J3" s="529"/>
      <c r="K3" s="529"/>
      <c r="L3" s="529"/>
      <c r="M3" s="529"/>
      <c r="N3" s="556"/>
      <c r="O3" s="477"/>
      <c r="P3" s="491"/>
      <c r="Q3" s="446"/>
      <c r="R3" s="525"/>
      <c r="S3" s="252"/>
      <c r="T3" s="252"/>
      <c r="U3" s="252"/>
      <c r="V3" s="254"/>
      <c r="W3" s="253"/>
      <c r="X3" s="255"/>
    </row>
    <row r="4" spans="1:37" s="250" customFormat="1" ht="31.5" customHeight="1" x14ac:dyDescent="0.25">
      <c r="A4" s="453"/>
      <c r="B4" s="450"/>
      <c r="C4" s="453"/>
      <c r="D4" s="502">
        <f>E7-952823.1</f>
        <v>-4.9999999930150807E-2</v>
      </c>
      <c r="E4" s="616" t="s">
        <v>152</v>
      </c>
      <c r="F4" s="617"/>
      <c r="G4" s="617"/>
      <c r="H4" s="617"/>
      <c r="I4" s="617"/>
      <c r="J4" s="617"/>
      <c r="K4" s="617"/>
      <c r="L4" s="617"/>
      <c r="M4" s="617"/>
      <c r="N4" s="617"/>
      <c r="O4" s="617"/>
      <c r="P4" s="618"/>
      <c r="Q4" s="282"/>
      <c r="R4" s="306"/>
      <c r="S4" s="355"/>
      <c r="T4" s="355"/>
      <c r="U4" s="355"/>
      <c r="V4" s="355"/>
      <c r="W4" s="355"/>
      <c r="X4" s="355"/>
    </row>
    <row r="5" spans="1:37" s="250" customFormat="1" ht="52.5" customHeight="1" x14ac:dyDescent="0.25">
      <c r="A5" s="521" t="s">
        <v>151</v>
      </c>
      <c r="B5" s="468" t="s">
        <v>163</v>
      </c>
      <c r="C5" s="450" t="s">
        <v>42</v>
      </c>
      <c r="D5" s="450" t="s">
        <v>43</v>
      </c>
      <c r="E5" s="50" t="s">
        <v>149</v>
      </c>
      <c r="F5" s="306" t="s">
        <v>220</v>
      </c>
      <c r="G5" s="279" t="s">
        <v>193</v>
      </c>
      <c r="H5" s="327" t="s">
        <v>210</v>
      </c>
      <c r="I5" s="276" t="s">
        <v>194</v>
      </c>
      <c r="J5" s="277" t="s">
        <v>208</v>
      </c>
      <c r="K5" s="277" t="s">
        <v>215</v>
      </c>
      <c r="L5" s="277" t="s">
        <v>216</v>
      </c>
      <c r="M5" s="277" t="s">
        <v>216</v>
      </c>
      <c r="N5" s="245" t="s">
        <v>217</v>
      </c>
      <c r="O5" s="474" t="s">
        <v>218</v>
      </c>
      <c r="P5" s="475" t="s">
        <v>221</v>
      </c>
      <c r="Q5" s="282" t="s">
        <v>222</v>
      </c>
      <c r="R5" s="306" t="s">
        <v>223</v>
      </c>
      <c r="S5" s="50" t="s">
        <v>124</v>
      </c>
      <c r="T5" s="50" t="s">
        <v>125</v>
      </c>
      <c r="U5" s="50" t="s">
        <v>126</v>
      </c>
      <c r="V5" s="50" t="s">
        <v>127</v>
      </c>
      <c r="W5" s="50" t="s">
        <v>128</v>
      </c>
      <c r="X5" s="50" t="s">
        <v>129</v>
      </c>
    </row>
    <row r="6" spans="1:37" ht="56.25" x14ac:dyDescent="0.25">
      <c r="A6" s="453">
        <v>1</v>
      </c>
      <c r="B6" s="453">
        <v>2</v>
      </c>
      <c r="C6" s="453">
        <v>3</v>
      </c>
      <c r="D6" s="453">
        <v>4</v>
      </c>
      <c r="E6" s="43">
        <v>5</v>
      </c>
      <c r="F6" s="307"/>
      <c r="G6" s="80">
        <v>8</v>
      </c>
      <c r="H6" s="328"/>
      <c r="I6" s="79">
        <v>6</v>
      </c>
      <c r="J6" s="530" t="s">
        <v>232</v>
      </c>
      <c r="K6" s="530">
        <f>J7-K7</f>
        <v>13530</v>
      </c>
      <c r="L6" s="530">
        <v>5927.25</v>
      </c>
      <c r="M6" s="530">
        <v>1366.1</v>
      </c>
      <c r="N6" s="557"/>
      <c r="O6" s="464"/>
      <c r="P6" s="493"/>
      <c r="Q6" s="447"/>
      <c r="R6" s="308"/>
      <c r="S6" s="43">
        <v>9</v>
      </c>
      <c r="T6" s="43">
        <v>10</v>
      </c>
      <c r="U6" s="43">
        <v>11</v>
      </c>
      <c r="V6" s="43">
        <v>12</v>
      </c>
      <c r="W6" s="43">
        <v>13</v>
      </c>
      <c r="X6" s="43">
        <v>14</v>
      </c>
      <c r="Z6" s="356"/>
    </row>
    <row r="7" spans="1:37" s="256" customFormat="1" ht="18.75" x14ac:dyDescent="0.25">
      <c r="A7" s="453"/>
      <c r="B7" s="453"/>
      <c r="C7" s="463" t="s">
        <v>44</v>
      </c>
      <c r="D7" s="452" t="s">
        <v>45</v>
      </c>
      <c r="E7" s="45">
        <f t="shared" ref="E7:S7" si="0">E11+E41+E125+E128+E133+E316+E325+E334+E337+E340+E343+E346+E349+E352+E361+E370+E379+E382+E391+E394+E397+E400+E421+E424+E433+E448+E451+E454+E457+E460+E463</f>
        <v>952823.05</v>
      </c>
      <c r="F7" s="308">
        <f t="shared" si="0"/>
        <v>951840.4847400001</v>
      </c>
      <c r="G7" s="289">
        <f t="shared" si="0"/>
        <v>886712.55</v>
      </c>
      <c r="H7" s="329">
        <f t="shared" si="0"/>
        <v>1195536.1149200001</v>
      </c>
      <c r="I7" s="342">
        <f t="shared" si="0"/>
        <v>975423.56500000006</v>
      </c>
      <c r="J7" s="530">
        <f t="shared" si="0"/>
        <v>1999646.5549999999</v>
      </c>
      <c r="K7" s="530">
        <f t="shared" si="0"/>
        <v>1986116.5549999999</v>
      </c>
      <c r="L7" s="530">
        <f t="shared" si="0"/>
        <v>1980189.5549999999</v>
      </c>
      <c r="M7" s="530">
        <f t="shared" si="0"/>
        <v>1978823.855</v>
      </c>
      <c r="N7" s="557">
        <f>N11+N41+N125+N128+N133+N316+N325+N334+N337+N340+N343+N346+N349+N352+N361+N370+N379+N382+N391+N394+N397+N400+N421+N424+N433+N448+N451+N454+N457+N460+N463+9786.3</f>
        <v>1276759.7700000003</v>
      </c>
      <c r="O7" s="478">
        <f t="shared" si="0"/>
        <v>1924342.55</v>
      </c>
      <c r="P7" s="494">
        <f>P11+P41+P125+P128+P133+P316+P325+P334+P337+P340+P343+P346+P349+P352+P361+P370+P379+P382+P391+P394+P397+P400+P421+P424+P433+P448+P451+P454+P457+P460+P463</f>
        <v>1947243.8</v>
      </c>
      <c r="Q7" s="447">
        <f t="shared" si="0"/>
        <v>2419739.7999999998</v>
      </c>
      <c r="R7" s="308">
        <f t="shared" si="0"/>
        <v>2012956.8</v>
      </c>
      <c r="S7" s="246">
        <f t="shared" si="0"/>
        <v>346040.32699999999</v>
      </c>
      <c r="T7" s="44">
        <f>T11+T41+T125+T128+T133+T316+T325+T334+T337+T340+T343+T346+T349+T352+T361+T370+T379+T382+T391+T394+T397+T400+T421+T424+T433+T448+T451+T454+T457</f>
        <v>337706.32699999999</v>
      </c>
      <c r="U7" s="44">
        <f>U11+U41+U125+U128+U133+U316+U325+U334+U337+U340+U343+U346+U349+U352+U361+U370+U379+U382+U391+U394+U397+U400+U421+U424+U433+U448+U451+U454+U457</f>
        <v>587896.40399999998</v>
      </c>
      <c r="V7" s="44">
        <f>V11+V41+V125+V128+V133+V316+V325+V334+V337+V340+V343+V346+V349+V352+V361+V370+V379+V382+V391+V394+V397+V400+V421+V424+V433+V448+V451+V454+V457</f>
        <v>341236.32699999999</v>
      </c>
      <c r="W7" s="44">
        <f>W11+W41+W125+W128+W133+W316+W325+W334+W337+W340+W343+W346+W349+W352+W361+W370+W379+W382+W391+W394+W397+W400+W421+W424+W433+W448+W451+W454+W457</f>
        <v>833282.48100000003</v>
      </c>
      <c r="X7" s="44">
        <f>X11+X41+X125+X128+X133+X316+X325+X334+X337+X340+X343+X346+X349+X352+X361+X370+X379+X382+X391+X394+X397+X400+X421+X424+X433+X448+X451+X454+X457</f>
        <v>499007.02600000001</v>
      </c>
      <c r="Y7" s="259"/>
      <c r="Z7" s="259"/>
      <c r="AA7" s="259"/>
      <c r="AB7" s="259"/>
      <c r="AC7" s="259"/>
      <c r="AD7" s="259"/>
      <c r="AE7" s="259"/>
      <c r="AF7" s="259"/>
      <c r="AG7" s="259"/>
      <c r="AH7" s="259"/>
      <c r="AI7" s="259"/>
      <c r="AJ7" s="259"/>
      <c r="AK7" s="259"/>
    </row>
    <row r="8" spans="1:37" s="256" customFormat="1" ht="34.5" customHeight="1" x14ac:dyDescent="0.25">
      <c r="A8" s="453"/>
      <c r="B8" s="468"/>
      <c r="C8" s="460" t="s">
        <v>153</v>
      </c>
      <c r="D8" s="503">
        <f>13822-E8</f>
        <v>189</v>
      </c>
      <c r="E8" s="45">
        <f t="shared" ref="E8:R8" si="1">E9+E39+E123+E126+E131+E314+E323+E332+E335+E338+E341+E344+E347+E350+E359+E368+E377+E380+E389+E392+E395+E398+E419+E422+E431+E446+E449+E452+E455+E458+E461</f>
        <v>13633</v>
      </c>
      <c r="F8" s="308">
        <f t="shared" si="1"/>
        <v>12442</v>
      </c>
      <c r="G8" s="289">
        <f t="shared" si="1"/>
        <v>14311</v>
      </c>
      <c r="H8" s="329">
        <f t="shared" si="1"/>
        <v>17304</v>
      </c>
      <c r="I8" s="342">
        <f t="shared" si="1"/>
        <v>13774</v>
      </c>
      <c r="J8" s="530">
        <f t="shared" si="1"/>
        <v>14863.9</v>
      </c>
      <c r="K8" s="530">
        <f t="shared" si="1"/>
        <v>14845.9</v>
      </c>
      <c r="L8" s="530">
        <f t="shared" si="1"/>
        <v>14840.9</v>
      </c>
      <c r="M8" s="530">
        <f t="shared" si="1"/>
        <v>14837.9</v>
      </c>
      <c r="N8" s="557">
        <f>N9+N39+N123+N126+N131+N314+N323+N332+N335+N338+N341+N344+N347+N350+N359+N368+N377+N380+N389+N392+N395+N398+N419+N422+N431+N446+N449+N452+N455+N458+N461+75</f>
        <v>21225</v>
      </c>
      <c r="O8" s="478">
        <f t="shared" si="1"/>
        <v>18641</v>
      </c>
      <c r="P8" s="494">
        <f t="shared" si="1"/>
        <v>22213</v>
      </c>
      <c r="Q8" s="447">
        <f t="shared" si="1"/>
        <v>22500</v>
      </c>
      <c r="R8" s="308">
        <f t="shared" si="1"/>
        <v>22756</v>
      </c>
      <c r="S8" s="45">
        <f t="shared" ref="S8:X8" si="2">S9+S39+S123+S126+S131+S314+S323+S332+S338+S341+S344+S347+S350+S359+S368+S377+S380+S389+S392+S395+S398+S419+S422+S431+S446+S449+S452+S455</f>
        <v>4422.75</v>
      </c>
      <c r="T8" s="45">
        <f t="shared" si="2"/>
        <v>4411.75</v>
      </c>
      <c r="U8" s="45">
        <f t="shared" si="2"/>
        <v>8684.5</v>
      </c>
      <c r="V8" s="45">
        <f t="shared" si="2"/>
        <v>4413.75</v>
      </c>
      <c r="W8" s="45">
        <f t="shared" si="2"/>
        <v>12948.25</v>
      </c>
      <c r="X8" s="45">
        <f t="shared" si="2"/>
        <v>6506.75</v>
      </c>
      <c r="Y8" s="259"/>
      <c r="Z8" s="356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</row>
    <row r="9" spans="1:37" s="257" customFormat="1" ht="30" customHeight="1" x14ac:dyDescent="0.25">
      <c r="A9" s="467">
        <v>1.1000000000000001</v>
      </c>
      <c r="B9" s="489"/>
      <c r="C9" s="504" t="s">
        <v>130</v>
      </c>
      <c r="D9" s="487" t="s">
        <v>48</v>
      </c>
      <c r="E9" s="46">
        <f t="shared" ref="E9:I9" si="3">E12+E15+E18+E21+E24+E27+E30+E33</f>
        <v>67</v>
      </c>
      <c r="F9" s="309">
        <f t="shared" si="3"/>
        <v>39</v>
      </c>
      <c r="G9" s="321">
        <f t="shared" si="3"/>
        <v>55</v>
      </c>
      <c r="H9" s="330">
        <f t="shared" si="3"/>
        <v>88</v>
      </c>
      <c r="I9" s="343">
        <f t="shared" si="3"/>
        <v>49</v>
      </c>
      <c r="J9" s="531">
        <f t="shared" ref="J9:M9" si="4">J12+J15+J18+J21+J24+J27+J30+J33+J36</f>
        <v>92</v>
      </c>
      <c r="K9" s="531">
        <f t="shared" si="4"/>
        <v>92</v>
      </c>
      <c r="L9" s="531">
        <f t="shared" si="4"/>
        <v>90</v>
      </c>
      <c r="M9" s="531">
        <f t="shared" si="4"/>
        <v>90</v>
      </c>
      <c r="N9" s="558">
        <f>N12+N15+N18+N21+N24+N27+N30+N33+N36</f>
        <v>95</v>
      </c>
      <c r="O9" s="479">
        <f t="shared" ref="O9:Q9" si="5">O12+O15+O18+O21+O24+O27+O30+O33+O36</f>
        <v>77</v>
      </c>
      <c r="P9" s="495">
        <f>P12+P15+P18+P21+P24+P27+P30+P33+P36</f>
        <v>50</v>
      </c>
      <c r="Q9" s="448">
        <f t="shared" si="5"/>
        <v>102</v>
      </c>
      <c r="R9" s="309">
        <f t="shared" ref="R9" si="6">R12+R15+R18+R21+R24+R27+R30+R33+R36</f>
        <v>99</v>
      </c>
      <c r="S9" s="46">
        <f t="shared" ref="S9:X9" si="7">S12+S15+S18+S21+S24+S27+S30+S33</f>
        <v>14.5</v>
      </c>
      <c r="T9" s="46">
        <f t="shared" si="7"/>
        <v>11.5</v>
      </c>
      <c r="U9" s="46">
        <f t="shared" si="7"/>
        <v>26</v>
      </c>
      <c r="V9" s="46">
        <f t="shared" si="7"/>
        <v>13.5</v>
      </c>
      <c r="W9" s="46">
        <f t="shared" si="7"/>
        <v>39.5</v>
      </c>
      <c r="X9" s="46">
        <f t="shared" si="7"/>
        <v>3.5</v>
      </c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260"/>
      <c r="AJ9" s="260"/>
      <c r="AK9" s="260"/>
    </row>
    <row r="10" spans="1:37" s="256" customFormat="1" ht="27" x14ac:dyDescent="0.25">
      <c r="A10" s="453"/>
      <c r="B10" s="488"/>
      <c r="C10" s="504"/>
      <c r="D10" s="452" t="s">
        <v>49</v>
      </c>
      <c r="E10" s="295">
        <f>E11/E9*1000</f>
        <v>840731.34328358213</v>
      </c>
      <c r="F10" s="310">
        <f t="shared" ref="F10" si="8">F11/F9*1000</f>
        <v>949717.94871794875</v>
      </c>
      <c r="G10" s="298">
        <f t="shared" ref="G10:P10" si="9">G11/G9*1000</f>
        <v>954781.81818181812</v>
      </c>
      <c r="H10" s="331">
        <f t="shared" si="9"/>
        <v>1062420.4545454546</v>
      </c>
      <c r="I10" s="202">
        <f t="shared" si="9"/>
        <v>705530.61224489799</v>
      </c>
      <c r="J10" s="532">
        <v>5371641.3043478262</v>
      </c>
      <c r="K10" s="532">
        <f t="shared" si="9"/>
        <v>5371641.3043478262</v>
      </c>
      <c r="L10" s="532">
        <f t="shared" ref="L10:M10" si="10">L11/L9*1000</f>
        <v>5479233.333333334</v>
      </c>
      <c r="M10" s="532">
        <f t="shared" si="10"/>
        <v>5479233.333333334</v>
      </c>
      <c r="N10" s="559">
        <f t="shared" ref="N10" si="11">N11/N9*1000</f>
        <v>976494.73684210528</v>
      </c>
      <c r="O10" s="465">
        <f t="shared" si="9"/>
        <v>5835194.8051948044</v>
      </c>
      <c r="P10" s="454">
        <f t="shared" si="9"/>
        <v>6420600</v>
      </c>
      <c r="Q10" s="54">
        <f>Q11/Q9*1000</f>
        <v>7535411.7647058824</v>
      </c>
      <c r="R10" s="310">
        <f t="shared" ref="R10" si="12">R11/R9*1000</f>
        <v>2945303.0303030303</v>
      </c>
      <c r="S10" s="295">
        <f t="shared" ref="S10:X10" si="13">S11/S9*1000</f>
        <v>970965.51724137925</v>
      </c>
      <c r="T10" s="295">
        <f t="shared" si="13"/>
        <v>898434.78260869568</v>
      </c>
      <c r="U10" s="295">
        <f t="shared" si="13"/>
        <v>938884.61538461538</v>
      </c>
      <c r="V10" s="295">
        <f t="shared" si="13"/>
        <v>1024962.962962963</v>
      </c>
      <c r="W10" s="295">
        <f t="shared" si="13"/>
        <v>968303.79746835446</v>
      </c>
      <c r="X10" s="295">
        <f t="shared" si="13"/>
        <v>794857.14285714284</v>
      </c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</row>
    <row r="11" spans="1:37" s="256" customFormat="1" ht="27" x14ac:dyDescent="0.25">
      <c r="A11" s="453"/>
      <c r="B11" s="488"/>
      <c r="C11" s="504"/>
      <c r="D11" s="452" t="s">
        <v>47</v>
      </c>
      <c r="E11" s="295">
        <f>E14+E17+E20+E23+E26+E29+E32+E35</f>
        <v>56329</v>
      </c>
      <c r="F11" s="310">
        <f>F14+F17+F20+F23+F26+F29+F32+F35</f>
        <v>37039</v>
      </c>
      <c r="G11" s="298">
        <f>G14+G17+G20+G23+G26+G29+G32+G35</f>
        <v>52513</v>
      </c>
      <c r="H11" s="331">
        <f>H14+H17+H20+H23+H26+H29+H32+H35</f>
        <v>93493</v>
      </c>
      <c r="I11" s="202">
        <f>I14+I17+I20+I23+I26+I29+I32+I35</f>
        <v>34571</v>
      </c>
      <c r="J11" s="532">
        <v>494191</v>
      </c>
      <c r="K11" s="532">
        <f>K14+K17+K20+K23+K26+K29+K32+K35+K38</f>
        <v>494191</v>
      </c>
      <c r="L11" s="532">
        <f>L14+L17+L20+L23+L26+L29+L32+L35+L38</f>
        <v>493131</v>
      </c>
      <c r="M11" s="532">
        <f>M14+M17+M20+M23+M26+M29+M32+M35+M38</f>
        <v>493131</v>
      </c>
      <c r="N11" s="559">
        <f>N14+N17+N20+N23+N26+N29+N32+N35+N38</f>
        <v>92767</v>
      </c>
      <c r="O11" s="465">
        <f>O14+O17+O20+O23+O26+O29+O32+O35+O38</f>
        <v>449310</v>
      </c>
      <c r="P11" s="454">
        <f t="shared" ref="P11:Q11" si="14">P14+P17+P20+P23+P26+P29+P32+P35+P38</f>
        <v>321030</v>
      </c>
      <c r="Q11" s="54">
        <f t="shared" si="14"/>
        <v>768612</v>
      </c>
      <c r="R11" s="310">
        <f t="shared" ref="R11" si="15">R14+R17+R20+R23+R26+R29+R32+R35+R38</f>
        <v>291585</v>
      </c>
      <c r="S11" s="295">
        <f t="shared" ref="S11:X11" si="16">S14+S17+S20+S23+S26+S29+S32+S35</f>
        <v>14079</v>
      </c>
      <c r="T11" s="295">
        <f t="shared" si="16"/>
        <v>10332</v>
      </c>
      <c r="U11" s="295">
        <f t="shared" si="16"/>
        <v>24411</v>
      </c>
      <c r="V11" s="295">
        <f t="shared" si="16"/>
        <v>13837</v>
      </c>
      <c r="W11" s="295">
        <f t="shared" si="16"/>
        <v>38248</v>
      </c>
      <c r="X11" s="295">
        <f t="shared" si="16"/>
        <v>2782</v>
      </c>
      <c r="Y11" s="259"/>
      <c r="Z11" s="259"/>
      <c r="AA11" s="259"/>
      <c r="AB11" s="259"/>
      <c r="AC11" s="259"/>
      <c r="AD11" s="259"/>
      <c r="AE11" s="259"/>
      <c r="AF11" s="259"/>
      <c r="AG11" s="259"/>
      <c r="AH11" s="259"/>
      <c r="AI11" s="259"/>
      <c r="AJ11" s="259"/>
      <c r="AK11" s="259"/>
    </row>
    <row r="12" spans="1:37" ht="27" x14ac:dyDescent="0.25">
      <c r="A12" s="453" t="s">
        <v>50</v>
      </c>
      <c r="B12" s="488"/>
      <c r="C12" s="490" t="s">
        <v>4</v>
      </c>
      <c r="D12" s="452" t="s">
        <v>48</v>
      </c>
      <c r="E12" s="295">
        <v>1</v>
      </c>
      <c r="F12" s="310">
        <v>1</v>
      </c>
      <c r="G12" s="298">
        <v>1</v>
      </c>
      <c r="H12" s="331">
        <v>1</v>
      </c>
      <c r="I12" s="202">
        <v>0</v>
      </c>
      <c r="J12" s="532">
        <v>3</v>
      </c>
      <c r="K12" s="532">
        <v>3</v>
      </c>
      <c r="L12" s="532">
        <v>3</v>
      </c>
      <c r="M12" s="532">
        <v>3</v>
      </c>
      <c r="N12" s="559">
        <v>3</v>
      </c>
      <c r="O12" s="462">
        <v>1</v>
      </c>
      <c r="P12" s="454">
        <v>1</v>
      </c>
      <c r="Q12" s="54">
        <v>1</v>
      </c>
      <c r="R12" s="310">
        <v>3</v>
      </c>
      <c r="S12" s="295">
        <v>1</v>
      </c>
      <c r="T12" s="295"/>
      <c r="U12" s="295">
        <f>S12+T12</f>
        <v>1</v>
      </c>
      <c r="V12" s="295"/>
      <c r="W12" s="295">
        <f>U12+V12</f>
        <v>1</v>
      </c>
      <c r="X12" s="295">
        <f>P12-W12</f>
        <v>0</v>
      </c>
      <c r="Z12" s="356"/>
    </row>
    <row r="13" spans="1:37" ht="27" x14ac:dyDescent="0.25">
      <c r="A13" s="453"/>
      <c r="B13" s="488"/>
      <c r="C13" s="490"/>
      <c r="D13" s="452" t="s">
        <v>49</v>
      </c>
      <c r="E13" s="295">
        <v>242000</v>
      </c>
      <c r="F13" s="310">
        <v>242000</v>
      </c>
      <c r="G13" s="298">
        <v>242000</v>
      </c>
      <c r="H13" s="331">
        <v>242000</v>
      </c>
      <c r="I13" s="202">
        <v>242000</v>
      </c>
      <c r="J13" s="532">
        <v>242000</v>
      </c>
      <c r="K13" s="532">
        <v>242000</v>
      </c>
      <c r="L13" s="532">
        <v>242000</v>
      </c>
      <c r="M13" s="532">
        <v>242000</v>
      </c>
      <c r="N13" s="559">
        <v>242000</v>
      </c>
      <c r="O13" s="465">
        <v>242000</v>
      </c>
      <c r="P13" s="454">
        <v>242000</v>
      </c>
      <c r="Q13" s="54">
        <v>242000</v>
      </c>
      <c r="R13" s="310">
        <v>242000</v>
      </c>
      <c r="S13" s="295">
        <v>242000</v>
      </c>
      <c r="T13" s="295">
        <v>242000</v>
      </c>
      <c r="U13" s="295">
        <v>242000</v>
      </c>
      <c r="V13" s="295">
        <v>242000</v>
      </c>
      <c r="W13" s="295">
        <v>242000</v>
      </c>
      <c r="X13" s="295">
        <v>242000</v>
      </c>
    </row>
    <row r="14" spans="1:37" ht="27" x14ac:dyDescent="0.25">
      <c r="A14" s="453"/>
      <c r="B14" s="488"/>
      <c r="C14" s="490"/>
      <c r="D14" s="452" t="s">
        <v>47</v>
      </c>
      <c r="E14" s="295">
        <f t="shared" ref="E14:P14" si="17">E13*E12/1000</f>
        <v>242</v>
      </c>
      <c r="F14" s="310">
        <f t="shared" si="17"/>
        <v>242</v>
      </c>
      <c r="G14" s="298">
        <f t="shared" si="17"/>
        <v>242</v>
      </c>
      <c r="H14" s="331">
        <f t="shared" si="17"/>
        <v>242</v>
      </c>
      <c r="I14" s="202">
        <f t="shared" si="17"/>
        <v>0</v>
      </c>
      <c r="J14" s="532">
        <v>726</v>
      </c>
      <c r="K14" s="532">
        <v>726</v>
      </c>
      <c r="L14" s="532">
        <v>726</v>
      </c>
      <c r="M14" s="532">
        <v>726</v>
      </c>
      <c r="N14" s="559">
        <f t="shared" ref="N14" si="18">N13*N12/1000</f>
        <v>726</v>
      </c>
      <c r="O14" s="465">
        <f t="shared" si="17"/>
        <v>242</v>
      </c>
      <c r="P14" s="454">
        <f t="shared" si="17"/>
        <v>242</v>
      </c>
      <c r="Q14" s="54">
        <v>2</v>
      </c>
      <c r="R14" s="310">
        <v>2</v>
      </c>
      <c r="S14" s="295">
        <f t="shared" ref="S14:X14" si="19">S13*S12/1000</f>
        <v>242</v>
      </c>
      <c r="T14" s="295">
        <f t="shared" si="19"/>
        <v>0</v>
      </c>
      <c r="U14" s="295">
        <f t="shared" si="19"/>
        <v>242</v>
      </c>
      <c r="V14" s="295">
        <f t="shared" si="19"/>
        <v>0</v>
      </c>
      <c r="W14" s="295">
        <f t="shared" si="19"/>
        <v>242</v>
      </c>
      <c r="X14" s="295">
        <f t="shared" si="19"/>
        <v>0</v>
      </c>
    </row>
    <row r="15" spans="1:37" ht="27" x14ac:dyDescent="0.25">
      <c r="A15" s="453" t="s">
        <v>51</v>
      </c>
      <c r="B15" s="488"/>
      <c r="C15" s="490" t="s">
        <v>8</v>
      </c>
      <c r="D15" s="452" t="s">
        <v>48</v>
      </c>
      <c r="E15" s="295">
        <v>14</v>
      </c>
      <c r="F15" s="310">
        <v>4</v>
      </c>
      <c r="G15" s="298">
        <v>10</v>
      </c>
      <c r="H15" s="331">
        <v>8</v>
      </c>
      <c r="I15" s="202">
        <v>13</v>
      </c>
      <c r="J15" s="532">
        <v>13</v>
      </c>
      <c r="K15" s="532">
        <v>13</v>
      </c>
      <c r="L15" s="532">
        <v>11</v>
      </c>
      <c r="M15" s="532">
        <v>11</v>
      </c>
      <c r="N15" s="559">
        <v>10</v>
      </c>
      <c r="O15" s="462">
        <v>14</v>
      </c>
      <c r="P15" s="454">
        <v>5</v>
      </c>
      <c r="Q15" s="54">
        <v>8</v>
      </c>
      <c r="R15" s="310">
        <v>10</v>
      </c>
      <c r="S15" s="295">
        <v>2</v>
      </c>
      <c r="T15" s="295">
        <f>S15</f>
        <v>2</v>
      </c>
      <c r="U15" s="295">
        <f>S15+T15</f>
        <v>4</v>
      </c>
      <c r="V15" s="295">
        <f>S15</f>
        <v>2</v>
      </c>
      <c r="W15" s="295">
        <f>U15+V15</f>
        <v>6</v>
      </c>
      <c r="X15" s="295">
        <f>P15-W15</f>
        <v>-1</v>
      </c>
    </row>
    <row r="16" spans="1:37" ht="27" x14ac:dyDescent="0.25">
      <c r="A16" s="453"/>
      <c r="B16" s="488"/>
      <c r="C16" s="490"/>
      <c r="D16" s="452" t="s">
        <v>49</v>
      </c>
      <c r="E16" s="295">
        <v>530000</v>
      </c>
      <c r="F16" s="310">
        <v>530000</v>
      </c>
      <c r="G16" s="298">
        <v>530000</v>
      </c>
      <c r="H16" s="331">
        <v>530000</v>
      </c>
      <c r="I16" s="202">
        <v>530000</v>
      </c>
      <c r="J16" s="532">
        <v>530000</v>
      </c>
      <c r="K16" s="532">
        <v>530000</v>
      </c>
      <c r="L16" s="532">
        <v>530000</v>
      </c>
      <c r="M16" s="532">
        <v>530000</v>
      </c>
      <c r="N16" s="559">
        <v>530000</v>
      </c>
      <c r="O16" s="465">
        <v>530000</v>
      </c>
      <c r="P16" s="454">
        <v>530000</v>
      </c>
      <c r="Q16" s="54">
        <v>530000</v>
      </c>
      <c r="R16" s="310">
        <v>530000</v>
      </c>
      <c r="S16" s="295">
        <v>530000</v>
      </c>
      <c r="T16" s="295">
        <v>530000</v>
      </c>
      <c r="U16" s="295">
        <v>530000</v>
      </c>
      <c r="V16" s="295">
        <v>530000</v>
      </c>
      <c r="W16" s="295">
        <v>530000</v>
      </c>
      <c r="X16" s="295">
        <v>530000</v>
      </c>
    </row>
    <row r="17" spans="1:24" ht="27" x14ac:dyDescent="0.25">
      <c r="A17" s="453"/>
      <c r="B17" s="488"/>
      <c r="C17" s="490"/>
      <c r="D17" s="452" t="s">
        <v>47</v>
      </c>
      <c r="E17" s="295">
        <f t="shared" ref="E17:Q17" si="20">E16*E15/1000</f>
        <v>7420</v>
      </c>
      <c r="F17" s="310">
        <f t="shared" si="20"/>
        <v>2120</v>
      </c>
      <c r="G17" s="298">
        <f t="shared" si="20"/>
        <v>5300</v>
      </c>
      <c r="H17" s="331">
        <f t="shared" si="20"/>
        <v>4240</v>
      </c>
      <c r="I17" s="202">
        <f t="shared" si="20"/>
        <v>6890</v>
      </c>
      <c r="J17" s="532">
        <v>6890</v>
      </c>
      <c r="K17" s="532">
        <v>6890</v>
      </c>
      <c r="L17" s="532">
        <f t="shared" si="20"/>
        <v>5830</v>
      </c>
      <c r="M17" s="532">
        <f t="shared" ref="M17" si="21">M16*M15/1000</f>
        <v>5830</v>
      </c>
      <c r="N17" s="559">
        <f t="shared" ref="N17" si="22">N16*N15/1000</f>
        <v>5300</v>
      </c>
      <c r="O17" s="465">
        <f t="shared" si="20"/>
        <v>7420</v>
      </c>
      <c r="P17" s="454">
        <f t="shared" si="20"/>
        <v>2650</v>
      </c>
      <c r="Q17" s="54">
        <f t="shared" si="20"/>
        <v>4240</v>
      </c>
      <c r="R17" s="310">
        <f t="shared" ref="R17" si="23">R16*R15/1000</f>
        <v>5300</v>
      </c>
      <c r="S17" s="295">
        <f t="shared" ref="S17:X17" si="24">S16*S15/1000</f>
        <v>1060</v>
      </c>
      <c r="T17" s="295">
        <f t="shared" si="24"/>
        <v>1060</v>
      </c>
      <c r="U17" s="295">
        <f t="shared" si="24"/>
        <v>2120</v>
      </c>
      <c r="V17" s="295">
        <f t="shared" si="24"/>
        <v>1060</v>
      </c>
      <c r="W17" s="295">
        <f t="shared" si="24"/>
        <v>3180</v>
      </c>
      <c r="X17" s="295">
        <f t="shared" si="24"/>
        <v>-530</v>
      </c>
    </row>
    <row r="18" spans="1:24" ht="27" x14ac:dyDescent="0.25">
      <c r="A18" s="453" t="s">
        <v>52</v>
      </c>
      <c r="B18" s="488"/>
      <c r="C18" s="490" t="s">
        <v>9</v>
      </c>
      <c r="D18" s="452" t="s">
        <v>48</v>
      </c>
      <c r="E18" s="295">
        <v>5</v>
      </c>
      <c r="F18" s="310">
        <v>6</v>
      </c>
      <c r="G18" s="298">
        <v>2</v>
      </c>
      <c r="H18" s="331">
        <v>3</v>
      </c>
      <c r="I18" s="202">
        <v>4</v>
      </c>
      <c r="J18" s="532">
        <v>10</v>
      </c>
      <c r="K18" s="532">
        <v>10</v>
      </c>
      <c r="L18" s="532">
        <v>10</v>
      </c>
      <c r="M18" s="532">
        <v>10</v>
      </c>
      <c r="N18" s="559">
        <v>3</v>
      </c>
      <c r="O18" s="462">
        <v>5</v>
      </c>
      <c r="P18" s="454">
        <v>6</v>
      </c>
      <c r="Q18" s="54">
        <v>3</v>
      </c>
      <c r="R18" s="310">
        <v>3</v>
      </c>
      <c r="S18" s="295">
        <v>1</v>
      </c>
      <c r="T18" s="295"/>
      <c r="U18" s="295">
        <f>S18+T18</f>
        <v>1</v>
      </c>
      <c r="V18" s="295">
        <f>S18</f>
        <v>1</v>
      </c>
      <c r="W18" s="295">
        <f>U18+V18</f>
        <v>2</v>
      </c>
      <c r="X18" s="295">
        <f>P18-W18</f>
        <v>4</v>
      </c>
    </row>
    <row r="19" spans="1:24" ht="27" x14ac:dyDescent="0.25">
      <c r="A19" s="453"/>
      <c r="B19" s="488"/>
      <c r="C19" s="490"/>
      <c r="D19" s="452" t="s">
        <v>49</v>
      </c>
      <c r="E19" s="295">
        <v>960000</v>
      </c>
      <c r="F19" s="310">
        <v>960000</v>
      </c>
      <c r="G19" s="298">
        <v>960000</v>
      </c>
      <c r="H19" s="331">
        <v>960000</v>
      </c>
      <c r="I19" s="202">
        <v>960000</v>
      </c>
      <c r="J19" s="532">
        <v>960000</v>
      </c>
      <c r="K19" s="532">
        <v>960000</v>
      </c>
      <c r="L19" s="532">
        <v>960000</v>
      </c>
      <c r="M19" s="532">
        <v>960000</v>
      </c>
      <c r="N19" s="559">
        <v>960000</v>
      </c>
      <c r="O19" s="465">
        <v>960000</v>
      </c>
      <c r="P19" s="454">
        <v>960000</v>
      </c>
      <c r="Q19" s="54">
        <v>960000</v>
      </c>
      <c r="R19" s="310">
        <v>960000</v>
      </c>
      <c r="S19" s="295">
        <v>960000</v>
      </c>
      <c r="T19" s="295">
        <v>960000</v>
      </c>
      <c r="U19" s="295">
        <v>960000</v>
      </c>
      <c r="V19" s="295">
        <v>960000</v>
      </c>
      <c r="W19" s="295">
        <v>960000</v>
      </c>
      <c r="X19" s="295">
        <v>960000</v>
      </c>
    </row>
    <row r="20" spans="1:24" ht="26.25" customHeight="1" x14ac:dyDescent="0.25">
      <c r="A20" s="453"/>
      <c r="B20" s="488"/>
      <c r="C20" s="490"/>
      <c r="D20" s="452" t="s">
        <v>47</v>
      </c>
      <c r="E20" s="295">
        <f t="shared" ref="E20:Q20" si="25">E19*E18/1000</f>
        <v>4800</v>
      </c>
      <c r="F20" s="310">
        <f t="shared" si="25"/>
        <v>5760</v>
      </c>
      <c r="G20" s="298">
        <f t="shared" si="25"/>
        <v>1920</v>
      </c>
      <c r="H20" s="331">
        <f t="shared" si="25"/>
        <v>2880</v>
      </c>
      <c r="I20" s="202">
        <f t="shared" si="25"/>
        <v>3840</v>
      </c>
      <c r="J20" s="532">
        <v>9600</v>
      </c>
      <c r="K20" s="532">
        <v>9600</v>
      </c>
      <c r="L20" s="532">
        <v>9600</v>
      </c>
      <c r="M20" s="532">
        <v>9600</v>
      </c>
      <c r="N20" s="559">
        <f>N19*N18/1000</f>
        <v>2880</v>
      </c>
      <c r="O20" s="465">
        <f t="shared" ref="O20" si="26">O19*O18/1000</f>
        <v>4800</v>
      </c>
      <c r="P20" s="454">
        <f t="shared" si="25"/>
        <v>5760</v>
      </c>
      <c r="Q20" s="54">
        <f t="shared" si="25"/>
        <v>2880</v>
      </c>
      <c r="R20" s="310">
        <f t="shared" ref="R20" si="27">R19*R18/1000</f>
        <v>2880</v>
      </c>
      <c r="S20" s="295">
        <f t="shared" ref="S20:X20" si="28">S19*S18/1000</f>
        <v>960</v>
      </c>
      <c r="T20" s="295">
        <f t="shared" si="28"/>
        <v>0</v>
      </c>
      <c r="U20" s="295">
        <f t="shared" si="28"/>
        <v>960</v>
      </c>
      <c r="V20" s="295">
        <f t="shared" si="28"/>
        <v>960</v>
      </c>
      <c r="W20" s="295">
        <f t="shared" si="28"/>
        <v>1920</v>
      </c>
      <c r="X20" s="295">
        <f t="shared" si="28"/>
        <v>3840</v>
      </c>
    </row>
    <row r="21" spans="1:24" ht="27" x14ac:dyDescent="0.25">
      <c r="A21" s="453" t="s">
        <v>53</v>
      </c>
      <c r="B21" s="488"/>
      <c r="C21" s="490" t="s">
        <v>10</v>
      </c>
      <c r="D21" s="452" t="s">
        <v>48</v>
      </c>
      <c r="E21" s="295">
        <v>28</v>
      </c>
      <c r="F21" s="310">
        <v>10</v>
      </c>
      <c r="G21" s="298">
        <v>21</v>
      </c>
      <c r="H21" s="331">
        <v>33</v>
      </c>
      <c r="I21" s="202">
        <v>22</v>
      </c>
      <c r="J21" s="532">
        <v>30</v>
      </c>
      <c r="K21" s="532">
        <v>30</v>
      </c>
      <c r="L21" s="532">
        <v>30</v>
      </c>
      <c r="M21" s="532">
        <v>30</v>
      </c>
      <c r="N21" s="559">
        <v>41</v>
      </c>
      <c r="O21" s="462">
        <v>28</v>
      </c>
      <c r="P21" s="454">
        <v>12</v>
      </c>
      <c r="Q21" s="54">
        <v>34</v>
      </c>
      <c r="R21" s="310">
        <v>40</v>
      </c>
      <c r="S21" s="295">
        <v>5</v>
      </c>
      <c r="T21" s="295">
        <f>S21</f>
        <v>5</v>
      </c>
      <c r="U21" s="295">
        <f>S21+T21</f>
        <v>10</v>
      </c>
      <c r="V21" s="295">
        <f>S21</f>
        <v>5</v>
      </c>
      <c r="W21" s="295">
        <f>U21+V21</f>
        <v>15</v>
      </c>
      <c r="X21" s="295">
        <f>P21-W21</f>
        <v>-3</v>
      </c>
    </row>
    <row r="22" spans="1:24" ht="27" x14ac:dyDescent="0.25">
      <c r="A22" s="453"/>
      <c r="B22" s="488"/>
      <c r="C22" s="490"/>
      <c r="D22" s="452" t="s">
        <v>49</v>
      </c>
      <c r="E22" s="295">
        <v>458000</v>
      </c>
      <c r="F22" s="310">
        <v>458000</v>
      </c>
      <c r="G22" s="298">
        <v>458000</v>
      </c>
      <c r="H22" s="331">
        <v>458000</v>
      </c>
      <c r="I22" s="202">
        <v>458000</v>
      </c>
      <c r="J22" s="532">
        <v>458000</v>
      </c>
      <c r="K22" s="532">
        <v>458000</v>
      </c>
      <c r="L22" s="532">
        <v>458000</v>
      </c>
      <c r="M22" s="532">
        <v>458000</v>
      </c>
      <c r="N22" s="559">
        <v>458000</v>
      </c>
      <c r="O22" s="465">
        <v>458000</v>
      </c>
      <c r="P22" s="454">
        <v>458000</v>
      </c>
      <c r="Q22" s="54">
        <v>458000</v>
      </c>
      <c r="R22" s="310">
        <v>458000</v>
      </c>
      <c r="S22" s="295">
        <v>458000</v>
      </c>
      <c r="T22" s="295">
        <v>458000</v>
      </c>
      <c r="U22" s="295">
        <v>458000</v>
      </c>
      <c r="V22" s="295">
        <v>458000</v>
      </c>
      <c r="W22" s="295">
        <v>458000</v>
      </c>
      <c r="X22" s="295">
        <v>458000</v>
      </c>
    </row>
    <row r="23" spans="1:24" ht="27" x14ac:dyDescent="0.25">
      <c r="A23" s="453"/>
      <c r="B23" s="488"/>
      <c r="C23" s="490"/>
      <c r="D23" s="452" t="s">
        <v>47</v>
      </c>
      <c r="E23" s="295">
        <f t="shared" ref="E23:Q23" si="29">E22*E21/1000</f>
        <v>12824</v>
      </c>
      <c r="F23" s="310">
        <f t="shared" si="29"/>
        <v>4580</v>
      </c>
      <c r="G23" s="298">
        <f t="shared" si="29"/>
        <v>9618</v>
      </c>
      <c r="H23" s="331">
        <f t="shared" si="29"/>
        <v>15114</v>
      </c>
      <c r="I23" s="202">
        <f t="shared" si="29"/>
        <v>10076</v>
      </c>
      <c r="J23" s="532">
        <v>13740</v>
      </c>
      <c r="K23" s="532">
        <v>13740</v>
      </c>
      <c r="L23" s="532">
        <v>13740</v>
      </c>
      <c r="M23" s="532">
        <v>13740</v>
      </c>
      <c r="N23" s="559">
        <f t="shared" ref="N23" si="30">N22*N21/1000</f>
        <v>18778</v>
      </c>
      <c r="O23" s="465">
        <f t="shared" si="29"/>
        <v>12824</v>
      </c>
      <c r="P23" s="454">
        <f t="shared" si="29"/>
        <v>5496</v>
      </c>
      <c r="Q23" s="54">
        <f t="shared" si="29"/>
        <v>15572</v>
      </c>
      <c r="R23" s="310">
        <f t="shared" ref="R23" si="31">R22*R21/1000</f>
        <v>18320</v>
      </c>
      <c r="S23" s="295">
        <f t="shared" ref="S23:X23" si="32">S22*S21/1000</f>
        <v>2290</v>
      </c>
      <c r="T23" s="295">
        <f t="shared" si="32"/>
        <v>2290</v>
      </c>
      <c r="U23" s="295">
        <f t="shared" si="32"/>
        <v>4580</v>
      </c>
      <c r="V23" s="295">
        <f t="shared" si="32"/>
        <v>2290</v>
      </c>
      <c r="W23" s="295">
        <f t="shared" si="32"/>
        <v>6870</v>
      </c>
      <c r="X23" s="295">
        <f t="shared" si="32"/>
        <v>-1374</v>
      </c>
    </row>
    <row r="24" spans="1:24" ht="27" x14ac:dyDescent="0.25">
      <c r="A24" s="453" t="s">
        <v>54</v>
      </c>
      <c r="B24" s="488"/>
      <c r="C24" s="490" t="s">
        <v>11</v>
      </c>
      <c r="D24" s="452" t="s">
        <v>48</v>
      </c>
      <c r="E24" s="295">
        <v>4</v>
      </c>
      <c r="F24" s="310">
        <v>7</v>
      </c>
      <c r="G24" s="298">
        <v>6</v>
      </c>
      <c r="H24" s="331">
        <v>14</v>
      </c>
      <c r="I24" s="202">
        <v>5</v>
      </c>
      <c r="J24" s="532">
        <v>10</v>
      </c>
      <c r="K24" s="532">
        <v>10</v>
      </c>
      <c r="L24" s="532">
        <v>10</v>
      </c>
      <c r="M24" s="532">
        <v>10</v>
      </c>
      <c r="N24" s="559">
        <v>10</v>
      </c>
      <c r="O24" s="462">
        <v>12</v>
      </c>
      <c r="P24" s="454">
        <v>7</v>
      </c>
      <c r="Q24" s="54">
        <v>10</v>
      </c>
      <c r="R24" s="310">
        <v>10</v>
      </c>
      <c r="S24" s="295">
        <v>1</v>
      </c>
      <c r="T24" s="295">
        <f>S24</f>
        <v>1</v>
      </c>
      <c r="U24" s="295">
        <f>S24+T24</f>
        <v>2</v>
      </c>
      <c r="V24" s="295">
        <f>S24</f>
        <v>1</v>
      </c>
      <c r="W24" s="295">
        <f>U24+V24</f>
        <v>3</v>
      </c>
      <c r="X24" s="295">
        <f>P24-W24</f>
        <v>4</v>
      </c>
    </row>
    <row r="25" spans="1:24" ht="27" x14ac:dyDescent="0.25">
      <c r="A25" s="453"/>
      <c r="B25" s="488"/>
      <c r="C25" s="490"/>
      <c r="D25" s="452" t="s">
        <v>49</v>
      </c>
      <c r="E25" s="295">
        <v>778000</v>
      </c>
      <c r="F25" s="310">
        <v>778000</v>
      </c>
      <c r="G25" s="298">
        <v>778000</v>
      </c>
      <c r="H25" s="331">
        <v>778000</v>
      </c>
      <c r="I25" s="202">
        <v>778000</v>
      </c>
      <c r="J25" s="532">
        <v>778000</v>
      </c>
      <c r="K25" s="532">
        <v>778000</v>
      </c>
      <c r="L25" s="532">
        <v>778000</v>
      </c>
      <c r="M25" s="532">
        <v>778000</v>
      </c>
      <c r="N25" s="559">
        <v>778000</v>
      </c>
      <c r="O25" s="465">
        <v>778000</v>
      </c>
      <c r="P25" s="454">
        <v>778000</v>
      </c>
      <c r="Q25" s="54">
        <v>778000</v>
      </c>
      <c r="R25" s="310">
        <v>778000</v>
      </c>
      <c r="S25" s="295">
        <v>778000</v>
      </c>
      <c r="T25" s="295">
        <v>778000</v>
      </c>
      <c r="U25" s="295">
        <v>778000</v>
      </c>
      <c r="V25" s="295">
        <v>778000</v>
      </c>
      <c r="W25" s="295">
        <v>778000</v>
      </c>
      <c r="X25" s="295">
        <v>778000</v>
      </c>
    </row>
    <row r="26" spans="1:24" ht="27" x14ac:dyDescent="0.25">
      <c r="A26" s="453"/>
      <c r="B26" s="488"/>
      <c r="C26" s="490"/>
      <c r="D26" s="452" t="s">
        <v>47</v>
      </c>
      <c r="E26" s="295">
        <f t="shared" ref="E26:Q26" si="33">E25*E24/1000</f>
        <v>3112</v>
      </c>
      <c r="F26" s="310">
        <f t="shared" si="33"/>
        <v>5446</v>
      </c>
      <c r="G26" s="298">
        <f t="shared" si="33"/>
        <v>4668</v>
      </c>
      <c r="H26" s="331">
        <f t="shared" si="33"/>
        <v>10892</v>
      </c>
      <c r="I26" s="202">
        <f t="shared" si="33"/>
        <v>3890</v>
      </c>
      <c r="J26" s="532">
        <v>7780</v>
      </c>
      <c r="K26" s="532">
        <v>7780</v>
      </c>
      <c r="L26" s="532">
        <v>7780</v>
      </c>
      <c r="M26" s="532">
        <v>7780</v>
      </c>
      <c r="N26" s="559">
        <f t="shared" ref="N26" si="34">N25*N24/1000</f>
        <v>7780</v>
      </c>
      <c r="O26" s="465">
        <f t="shared" si="33"/>
        <v>9336</v>
      </c>
      <c r="P26" s="454">
        <f t="shared" si="33"/>
        <v>5446</v>
      </c>
      <c r="Q26" s="54">
        <f t="shared" si="33"/>
        <v>7780</v>
      </c>
      <c r="R26" s="310">
        <f t="shared" ref="R26" si="35">R25*R24/1000</f>
        <v>7780</v>
      </c>
      <c r="S26" s="295">
        <f t="shared" ref="S26:X26" si="36">S25*S24/1000</f>
        <v>778</v>
      </c>
      <c r="T26" s="295">
        <f t="shared" si="36"/>
        <v>778</v>
      </c>
      <c r="U26" s="295">
        <f t="shared" si="36"/>
        <v>1556</v>
      </c>
      <c r="V26" s="295">
        <f t="shared" si="36"/>
        <v>778</v>
      </c>
      <c r="W26" s="295">
        <f t="shared" si="36"/>
        <v>2334</v>
      </c>
      <c r="X26" s="295">
        <f t="shared" si="36"/>
        <v>3112</v>
      </c>
    </row>
    <row r="27" spans="1:24" ht="27" x14ac:dyDescent="0.25">
      <c r="A27" s="453" t="s">
        <v>55</v>
      </c>
      <c r="B27" s="488"/>
      <c r="C27" s="490" t="s">
        <v>12</v>
      </c>
      <c r="D27" s="452" t="s">
        <v>48</v>
      </c>
      <c r="E27" s="295">
        <v>2</v>
      </c>
      <c r="F27" s="310">
        <v>0</v>
      </c>
      <c r="G27" s="298">
        <v>2</v>
      </c>
      <c r="H27" s="331">
        <v>5</v>
      </c>
      <c r="I27" s="202">
        <v>0</v>
      </c>
      <c r="J27" s="532">
        <v>11</v>
      </c>
      <c r="K27" s="532">
        <v>11</v>
      </c>
      <c r="L27" s="532">
        <v>11</v>
      </c>
      <c r="M27" s="532">
        <v>11</v>
      </c>
      <c r="N27" s="559">
        <v>6</v>
      </c>
      <c r="O27" s="462">
        <v>4</v>
      </c>
      <c r="P27" s="454">
        <v>1</v>
      </c>
      <c r="Q27" s="54">
        <v>4</v>
      </c>
      <c r="R27" s="310">
        <v>6</v>
      </c>
      <c r="S27" s="295">
        <v>1</v>
      </c>
      <c r="T27" s="295"/>
      <c r="U27" s="295">
        <f>S27+T27</f>
        <v>1</v>
      </c>
      <c r="V27" s="295">
        <f>S27</f>
        <v>1</v>
      </c>
      <c r="W27" s="295">
        <f>U27+V27</f>
        <v>2</v>
      </c>
      <c r="X27" s="295">
        <f>P27-W27</f>
        <v>-1</v>
      </c>
    </row>
    <row r="28" spans="1:24" ht="27" x14ac:dyDescent="0.25">
      <c r="A28" s="453"/>
      <c r="B28" s="488"/>
      <c r="C28" s="490"/>
      <c r="D28" s="452" t="s">
        <v>49</v>
      </c>
      <c r="E28" s="295">
        <v>2545000</v>
      </c>
      <c r="F28" s="310">
        <v>2545000</v>
      </c>
      <c r="G28" s="298">
        <v>2545000</v>
      </c>
      <c r="H28" s="331">
        <v>2545000</v>
      </c>
      <c r="I28" s="202">
        <v>2545000</v>
      </c>
      <c r="J28" s="532">
        <v>40000000</v>
      </c>
      <c r="K28" s="532">
        <v>40000000</v>
      </c>
      <c r="L28" s="532">
        <v>40000000</v>
      </c>
      <c r="M28" s="532">
        <v>40000000</v>
      </c>
      <c r="N28" s="559">
        <v>2545000</v>
      </c>
      <c r="O28" s="465">
        <v>2545000</v>
      </c>
      <c r="P28" s="454">
        <v>2545000</v>
      </c>
      <c r="Q28" s="54">
        <v>2545000</v>
      </c>
      <c r="R28" s="310">
        <v>2545000</v>
      </c>
      <c r="S28" s="295">
        <v>2545000</v>
      </c>
      <c r="T28" s="295">
        <v>2545000</v>
      </c>
      <c r="U28" s="295">
        <v>2545000</v>
      </c>
      <c r="V28" s="295">
        <v>2545000</v>
      </c>
      <c r="W28" s="295">
        <v>2545000</v>
      </c>
      <c r="X28" s="295">
        <v>2545000</v>
      </c>
    </row>
    <row r="29" spans="1:24" ht="27" x14ac:dyDescent="0.25">
      <c r="A29" s="453"/>
      <c r="B29" s="488"/>
      <c r="C29" s="490"/>
      <c r="D29" s="452" t="s">
        <v>47</v>
      </c>
      <c r="E29" s="295">
        <f t="shared" ref="E29:Q29" si="37">E28*E27/1000</f>
        <v>5090</v>
      </c>
      <c r="F29" s="310">
        <f t="shared" si="37"/>
        <v>0</v>
      </c>
      <c r="G29" s="298">
        <f t="shared" si="37"/>
        <v>5090</v>
      </c>
      <c r="H29" s="331">
        <f t="shared" si="37"/>
        <v>12725</v>
      </c>
      <c r="I29" s="202">
        <f t="shared" si="37"/>
        <v>0</v>
      </c>
      <c r="J29" s="532">
        <v>440000</v>
      </c>
      <c r="K29" s="532">
        <f t="shared" si="37"/>
        <v>440000</v>
      </c>
      <c r="L29" s="532">
        <f t="shared" ref="L29:M29" si="38">L28*L27/1000</f>
        <v>440000</v>
      </c>
      <c r="M29" s="532">
        <f t="shared" si="38"/>
        <v>440000</v>
      </c>
      <c r="N29" s="559">
        <f t="shared" ref="N29" si="39">N28*N27/1000</f>
        <v>15270</v>
      </c>
      <c r="O29" s="465">
        <f t="shared" si="37"/>
        <v>10180</v>
      </c>
      <c r="P29" s="454">
        <f t="shared" si="37"/>
        <v>2545</v>
      </c>
      <c r="Q29" s="54">
        <f t="shared" si="37"/>
        <v>10180</v>
      </c>
      <c r="R29" s="310">
        <f t="shared" ref="R29" si="40">R28*R27/1000</f>
        <v>15270</v>
      </c>
      <c r="S29" s="295">
        <f t="shared" ref="S29:X29" si="41">S28*S27/1000</f>
        <v>2545</v>
      </c>
      <c r="T29" s="295">
        <f t="shared" si="41"/>
        <v>0</v>
      </c>
      <c r="U29" s="295">
        <f t="shared" si="41"/>
        <v>2545</v>
      </c>
      <c r="V29" s="295">
        <f t="shared" si="41"/>
        <v>2545</v>
      </c>
      <c r="W29" s="295">
        <f t="shared" si="41"/>
        <v>5090</v>
      </c>
      <c r="X29" s="295">
        <f t="shared" si="41"/>
        <v>-2545</v>
      </c>
    </row>
    <row r="30" spans="1:24" ht="27" x14ac:dyDescent="0.25">
      <c r="A30" s="453" t="s">
        <v>56</v>
      </c>
      <c r="B30" s="488"/>
      <c r="C30" s="490" t="s">
        <v>18</v>
      </c>
      <c r="D30" s="452" t="s">
        <v>48</v>
      </c>
      <c r="E30" s="295">
        <v>11</v>
      </c>
      <c r="F30" s="310">
        <v>9</v>
      </c>
      <c r="G30" s="298">
        <v>13</v>
      </c>
      <c r="H30" s="331">
        <v>24</v>
      </c>
      <c r="I30" s="202">
        <v>5</v>
      </c>
      <c r="J30" s="532">
        <v>5</v>
      </c>
      <c r="K30" s="532">
        <v>5</v>
      </c>
      <c r="L30" s="532">
        <v>5</v>
      </c>
      <c r="M30" s="532">
        <v>5</v>
      </c>
      <c r="N30" s="559">
        <v>21</v>
      </c>
      <c r="O30" s="462">
        <v>2</v>
      </c>
      <c r="P30" s="454">
        <v>9</v>
      </c>
      <c r="Q30" s="54">
        <v>24</v>
      </c>
      <c r="R30" s="310">
        <v>21</v>
      </c>
      <c r="S30" s="295">
        <v>3</v>
      </c>
      <c r="T30" s="295">
        <f>S30</f>
        <v>3</v>
      </c>
      <c r="U30" s="295">
        <f>S30+T30</f>
        <v>6</v>
      </c>
      <c r="V30" s="295">
        <f>S30</f>
        <v>3</v>
      </c>
      <c r="W30" s="295">
        <f>U30+V30</f>
        <v>9</v>
      </c>
      <c r="X30" s="295">
        <f>P30-W30</f>
        <v>0</v>
      </c>
    </row>
    <row r="31" spans="1:24" ht="27" x14ac:dyDescent="0.25">
      <c r="A31" s="453"/>
      <c r="B31" s="488"/>
      <c r="C31" s="490"/>
      <c r="D31" s="452" t="s">
        <v>49</v>
      </c>
      <c r="E31" s="295">
        <v>1975000</v>
      </c>
      <c r="F31" s="310">
        <v>1975000</v>
      </c>
      <c r="G31" s="298">
        <v>1975000</v>
      </c>
      <c r="H31" s="331">
        <v>1975000</v>
      </c>
      <c r="I31" s="202">
        <v>1975000</v>
      </c>
      <c r="J31" s="532">
        <v>1975000</v>
      </c>
      <c r="K31" s="532">
        <v>1975000</v>
      </c>
      <c r="L31" s="532">
        <v>1975000</v>
      </c>
      <c r="M31" s="532">
        <v>1975000</v>
      </c>
      <c r="N31" s="559">
        <v>1975000</v>
      </c>
      <c r="O31" s="465">
        <v>1975000</v>
      </c>
      <c r="P31" s="454">
        <v>1975000</v>
      </c>
      <c r="Q31" s="54">
        <v>1975000</v>
      </c>
      <c r="R31" s="310">
        <v>1975000</v>
      </c>
      <c r="S31" s="295">
        <v>1975000</v>
      </c>
      <c r="T31" s="295">
        <v>1975000</v>
      </c>
      <c r="U31" s="295">
        <v>1975000</v>
      </c>
      <c r="V31" s="295">
        <v>1975000</v>
      </c>
      <c r="W31" s="295">
        <v>1975000</v>
      </c>
      <c r="X31" s="295">
        <v>1975000</v>
      </c>
    </row>
    <row r="32" spans="1:24" ht="27" x14ac:dyDescent="0.25">
      <c r="A32" s="453"/>
      <c r="B32" s="488"/>
      <c r="C32" s="490"/>
      <c r="D32" s="452" t="s">
        <v>47</v>
      </c>
      <c r="E32" s="295">
        <f t="shared" ref="E32:Q32" si="42">E31*E30/1000</f>
        <v>21725</v>
      </c>
      <c r="F32" s="310">
        <f t="shared" si="42"/>
        <v>17775</v>
      </c>
      <c r="G32" s="298">
        <f t="shared" si="42"/>
        <v>25675</v>
      </c>
      <c r="H32" s="331">
        <f t="shared" si="42"/>
        <v>47400</v>
      </c>
      <c r="I32" s="202">
        <f t="shared" si="42"/>
        <v>9875</v>
      </c>
      <c r="J32" s="532">
        <v>9875</v>
      </c>
      <c r="K32" s="532">
        <v>9875</v>
      </c>
      <c r="L32" s="532">
        <v>9875</v>
      </c>
      <c r="M32" s="532">
        <v>9875</v>
      </c>
      <c r="N32" s="559">
        <f t="shared" ref="N32" si="43">N31*N30/1000</f>
        <v>41475</v>
      </c>
      <c r="O32" s="465">
        <f t="shared" si="42"/>
        <v>3950</v>
      </c>
      <c r="P32" s="454">
        <f t="shared" si="42"/>
        <v>17775</v>
      </c>
      <c r="Q32" s="54">
        <f t="shared" si="42"/>
        <v>47400</v>
      </c>
      <c r="R32" s="310">
        <f t="shared" ref="R32" si="44">R31*R30/1000</f>
        <v>41475</v>
      </c>
      <c r="S32" s="295">
        <f t="shared" ref="S32:X32" si="45">S31*S30/1000</f>
        <v>5925</v>
      </c>
      <c r="T32" s="295">
        <f t="shared" si="45"/>
        <v>5925</v>
      </c>
      <c r="U32" s="295">
        <f t="shared" si="45"/>
        <v>11850</v>
      </c>
      <c r="V32" s="295">
        <f t="shared" si="45"/>
        <v>5925</v>
      </c>
      <c r="W32" s="295">
        <f t="shared" si="45"/>
        <v>17775</v>
      </c>
      <c r="X32" s="295">
        <f t="shared" si="45"/>
        <v>0</v>
      </c>
    </row>
    <row r="33" spans="1:37" ht="27" x14ac:dyDescent="0.25">
      <c r="A33" s="453" t="s">
        <v>57</v>
      </c>
      <c r="B33" s="488"/>
      <c r="C33" s="490" t="s">
        <v>58</v>
      </c>
      <c r="D33" s="452" t="s">
        <v>48</v>
      </c>
      <c r="E33" s="295">
        <v>2</v>
      </c>
      <c r="F33" s="310">
        <v>2</v>
      </c>
      <c r="G33" s="298">
        <v>0</v>
      </c>
      <c r="H33" s="331">
        <v>0</v>
      </c>
      <c r="I33" s="202">
        <v>0</v>
      </c>
      <c r="J33" s="532">
        <v>10</v>
      </c>
      <c r="K33" s="532">
        <v>10</v>
      </c>
      <c r="L33" s="532">
        <v>10</v>
      </c>
      <c r="M33" s="532">
        <v>10</v>
      </c>
      <c r="N33" s="559">
        <v>1</v>
      </c>
      <c r="O33" s="462">
        <v>1</v>
      </c>
      <c r="P33" s="454">
        <v>2</v>
      </c>
      <c r="Q33" s="54">
        <v>1</v>
      </c>
      <c r="R33" s="310">
        <v>1</v>
      </c>
      <c r="S33" s="295">
        <f>P33/4</f>
        <v>0.5</v>
      </c>
      <c r="T33" s="295">
        <f>S33</f>
        <v>0.5</v>
      </c>
      <c r="U33" s="295">
        <f>S33+T33</f>
        <v>1</v>
      </c>
      <c r="V33" s="295">
        <f>S33</f>
        <v>0.5</v>
      </c>
      <c r="W33" s="295">
        <f>U33+V33</f>
        <v>1.5</v>
      </c>
      <c r="X33" s="295">
        <f>P33-W33</f>
        <v>0.5</v>
      </c>
    </row>
    <row r="34" spans="1:37" ht="27" x14ac:dyDescent="0.25">
      <c r="A34" s="453"/>
      <c r="B34" s="488"/>
      <c r="C34" s="490"/>
      <c r="D34" s="452" t="s">
        <v>49</v>
      </c>
      <c r="E34" s="295">
        <f>588000-30000</f>
        <v>558000</v>
      </c>
      <c r="F34" s="310">
        <v>558000</v>
      </c>
      <c r="G34" s="298">
        <f>588000-30000</f>
        <v>558000</v>
      </c>
      <c r="H34" s="331">
        <f>588000-30000</f>
        <v>558000</v>
      </c>
      <c r="I34" s="202">
        <v>558000</v>
      </c>
      <c r="J34" s="532">
        <v>558000</v>
      </c>
      <c r="K34" s="532">
        <v>558000</v>
      </c>
      <c r="L34" s="532">
        <v>558000</v>
      </c>
      <c r="M34" s="532">
        <v>558000</v>
      </c>
      <c r="N34" s="559">
        <v>558000</v>
      </c>
      <c r="O34" s="465">
        <v>558000</v>
      </c>
      <c r="P34" s="454">
        <v>558000</v>
      </c>
      <c r="Q34" s="54">
        <v>558000</v>
      </c>
      <c r="R34" s="310">
        <v>558000</v>
      </c>
      <c r="S34" s="295">
        <f t="shared" ref="S34:X34" si="46">588000-30000</f>
        <v>558000</v>
      </c>
      <c r="T34" s="295">
        <f t="shared" si="46"/>
        <v>558000</v>
      </c>
      <c r="U34" s="295">
        <f t="shared" si="46"/>
        <v>558000</v>
      </c>
      <c r="V34" s="295">
        <f t="shared" si="46"/>
        <v>558000</v>
      </c>
      <c r="W34" s="295">
        <f t="shared" si="46"/>
        <v>558000</v>
      </c>
      <c r="X34" s="295">
        <f t="shared" si="46"/>
        <v>558000</v>
      </c>
    </row>
    <row r="35" spans="1:37" ht="27" x14ac:dyDescent="0.25">
      <c r="A35" s="453"/>
      <c r="B35" s="488"/>
      <c r="C35" s="490"/>
      <c r="D35" s="452" t="s">
        <v>47</v>
      </c>
      <c r="E35" s="295">
        <f>E34*E33/1000</f>
        <v>1116</v>
      </c>
      <c r="F35" s="310">
        <f>F34*F33/1000</f>
        <v>1116</v>
      </c>
      <c r="G35" s="298">
        <f>G34*G33/1000</f>
        <v>0</v>
      </c>
      <c r="H35" s="331">
        <f>H34*H33/1000</f>
        <v>0</v>
      </c>
      <c r="I35" s="202">
        <f>I34*I33/1000</f>
        <v>0</v>
      </c>
      <c r="J35" s="532">
        <v>5580</v>
      </c>
      <c r="K35" s="532">
        <v>5580</v>
      </c>
      <c r="L35" s="532">
        <v>5580</v>
      </c>
      <c r="M35" s="532">
        <v>5580</v>
      </c>
      <c r="N35" s="559">
        <f t="shared" ref="N35" si="47">N34*N33/1000</f>
        <v>558</v>
      </c>
      <c r="O35" s="465">
        <f t="shared" ref="O35:X35" si="48">O34*O33/1000</f>
        <v>558</v>
      </c>
      <c r="P35" s="454">
        <f t="shared" si="48"/>
        <v>1116</v>
      </c>
      <c r="Q35" s="54">
        <f t="shared" si="48"/>
        <v>558</v>
      </c>
      <c r="R35" s="310">
        <f t="shared" ref="R35" si="49">R34*R33/1000</f>
        <v>558</v>
      </c>
      <c r="S35" s="295">
        <f t="shared" si="48"/>
        <v>279</v>
      </c>
      <c r="T35" s="295">
        <f t="shared" si="48"/>
        <v>279</v>
      </c>
      <c r="U35" s="295">
        <f t="shared" si="48"/>
        <v>558</v>
      </c>
      <c r="V35" s="295">
        <f t="shared" si="48"/>
        <v>279</v>
      </c>
      <c r="W35" s="295">
        <f t="shared" si="48"/>
        <v>837</v>
      </c>
      <c r="X35" s="295">
        <f t="shared" si="48"/>
        <v>279</v>
      </c>
    </row>
    <row r="36" spans="1:37" s="259" customFormat="1" ht="27" x14ac:dyDescent="0.25">
      <c r="A36" s="453"/>
      <c r="B36" s="488"/>
      <c r="C36" s="490" t="s">
        <v>224</v>
      </c>
      <c r="D36" s="452" t="s">
        <v>48</v>
      </c>
      <c r="E36" s="357"/>
      <c r="F36" s="357"/>
      <c r="G36" s="357"/>
      <c r="H36" s="357"/>
      <c r="I36" s="357"/>
      <c r="J36" s="532"/>
      <c r="K36" s="532"/>
      <c r="L36" s="532"/>
      <c r="M36" s="532"/>
      <c r="N36" s="559"/>
      <c r="O36" s="465">
        <v>10</v>
      </c>
      <c r="P36" s="454">
        <v>7</v>
      </c>
      <c r="Q36" s="54">
        <v>17</v>
      </c>
      <c r="R36" s="310">
        <v>5</v>
      </c>
      <c r="S36" s="357"/>
      <c r="T36" s="357"/>
      <c r="U36" s="357"/>
      <c r="V36" s="357"/>
      <c r="W36" s="357"/>
      <c r="X36" s="357"/>
    </row>
    <row r="37" spans="1:37" s="259" customFormat="1" ht="27" x14ac:dyDescent="0.25">
      <c r="A37" s="453"/>
      <c r="B37" s="488"/>
      <c r="C37" s="490"/>
      <c r="D37" s="452" t="s">
        <v>49</v>
      </c>
      <c r="E37" s="357"/>
      <c r="F37" s="357"/>
      <c r="G37" s="357"/>
      <c r="H37" s="357"/>
      <c r="I37" s="357"/>
      <c r="J37" s="532"/>
      <c r="K37" s="532"/>
      <c r="L37" s="532"/>
      <c r="M37" s="532"/>
      <c r="N37" s="559"/>
      <c r="O37" s="465">
        <v>40000000</v>
      </c>
      <c r="P37" s="454">
        <v>40000000</v>
      </c>
      <c r="Q37" s="54">
        <v>40000000</v>
      </c>
      <c r="R37" s="310">
        <v>40000000</v>
      </c>
      <c r="S37" s="357"/>
      <c r="T37" s="357"/>
      <c r="U37" s="357"/>
      <c r="V37" s="357"/>
      <c r="W37" s="357"/>
      <c r="X37" s="357"/>
    </row>
    <row r="38" spans="1:37" s="259" customFormat="1" ht="27" x14ac:dyDescent="0.25">
      <c r="A38" s="453"/>
      <c r="B38" s="488"/>
      <c r="C38" s="490"/>
      <c r="D38" s="452" t="s">
        <v>47</v>
      </c>
      <c r="E38" s="357"/>
      <c r="F38" s="357"/>
      <c r="G38" s="357"/>
      <c r="H38" s="357"/>
      <c r="I38" s="357"/>
      <c r="J38" s="532"/>
      <c r="K38" s="532"/>
      <c r="L38" s="532"/>
      <c r="M38" s="532"/>
      <c r="N38" s="559"/>
      <c r="O38" s="465">
        <f>O37*O36/1000</f>
        <v>400000</v>
      </c>
      <c r="P38" s="454">
        <f t="shared" ref="P38:Q38" si="50">P37*P36/1000</f>
        <v>280000</v>
      </c>
      <c r="Q38" s="54">
        <f t="shared" si="50"/>
        <v>680000</v>
      </c>
      <c r="R38" s="310">
        <f t="shared" ref="R38" si="51">R37*R36/1000</f>
        <v>200000</v>
      </c>
      <c r="S38" s="357"/>
      <c r="T38" s="357"/>
      <c r="U38" s="357"/>
      <c r="V38" s="357"/>
      <c r="W38" s="357"/>
      <c r="X38" s="357"/>
    </row>
    <row r="39" spans="1:37" s="257" customFormat="1" ht="27" x14ac:dyDescent="0.25">
      <c r="A39" s="467">
        <v>1.2</v>
      </c>
      <c r="B39" s="489"/>
      <c r="C39" s="504" t="s">
        <v>131</v>
      </c>
      <c r="D39" s="487" t="s">
        <v>48</v>
      </c>
      <c r="E39" s="8">
        <f>E42+E45+E48+E51+E54+E57+E60+E63+E66+E69+E72+E75+E78+E81+E84+E87+E90+E93+E96+E99+E102+E105+E108+E111+E114+E117+E120</f>
        <v>775</v>
      </c>
      <c r="F39" s="311">
        <f>F42+F45+F48+F51+F54+F57+F60+F63+F66+F69+F72+F75+F78+F81+F84+F87+F90+F93+F96+F99+F102+F105+F108+F111+F114+F117+F120</f>
        <v>794</v>
      </c>
      <c r="G39" s="299">
        <f>G42+G45+G48+G51+G54+G57+G60+G63+G66+G69+G72+G75+G78+G81+G84+G87+G90+G93+G96+G99+G102+G105+G108+G111+G114+G117+G120</f>
        <v>623</v>
      </c>
      <c r="H39" s="332">
        <f>H42+H45+H48+H51+H54+H57+H60+H63+H66+H69+H72+H75+H78+H81+H84+H87+H90+H93+H96+H99+H102+H105+H108+H111+H114+H117+H120</f>
        <v>856</v>
      </c>
      <c r="I39" s="207">
        <f>I42+I45+I48+I51+I54+I57+I60+I63+I66+I69+I72+I75+I78+I81+I84+I87+I90+I93+I96+I99+I102+I105+I108+I111+I114+I117+I120</f>
        <v>845</v>
      </c>
      <c r="J39" s="533">
        <v>855</v>
      </c>
      <c r="K39" s="533">
        <f t="shared" ref="K39:X39" si="52">K42+K45+K48+K51+K54+K57+K60+K63+K66+K69+K72+K75+K78+K81+K84+K87+K90+K93+K96+K99+K102+K105+K108+K111+K114+K117+K120</f>
        <v>854</v>
      </c>
      <c r="L39" s="533">
        <f t="shared" ref="L39" si="53">L42+L45+L48+L51+L54+L57+L60+L63+L66+L69+L72+L75+L78+L81+L84+L87+L90+L93+L96+L99+L102+L105+L108+L111+L114+L117+L120</f>
        <v>852</v>
      </c>
      <c r="M39" s="533">
        <f t="shared" si="52"/>
        <v>852</v>
      </c>
      <c r="N39" s="61">
        <f>N42+N45+N48+N51+N54+N57+N60+N63+N66+N69+N72+N75+N78+N81+N84+N87+N90+N93+N96+N99+N102+N105+N108+N111+N114+N117+N120</f>
        <v>750</v>
      </c>
      <c r="O39" s="466">
        <f t="shared" ref="O39" si="54">O42+O45+O48+O51+O54+O57+O60+O63+O66+O69+O72+O75+O78+O81+O84+O87+O90+O93+O96+O99+O102+O105+O108+O111+O114+O117+O120</f>
        <v>960</v>
      </c>
      <c r="P39" s="455">
        <f>P42+P45+P48+P51+P54+P57+P60+P63+P66+P69+P72+P75+P78+P81+P84+P87+P90+P93+P96+P99+P102+P111+P114+P117+P120</f>
        <v>2083</v>
      </c>
      <c r="Q39" s="55">
        <f t="shared" ref="Q39:R39" si="55">Q42+Q45+Q48+Q51+Q54+Q57+Q60+Q63+Q66+Q69+Q72+Q75+Q78+Q81+Q84+Q87+Q90+Q93+Q96+Q99+Q102+Q111+Q114+Q117+Q120</f>
        <v>2398</v>
      </c>
      <c r="R39" s="311">
        <f t="shared" si="55"/>
        <v>3016</v>
      </c>
      <c r="S39" s="8">
        <f t="shared" si="52"/>
        <v>295.75</v>
      </c>
      <c r="T39" s="8">
        <f t="shared" si="52"/>
        <v>291.75</v>
      </c>
      <c r="U39" s="8">
        <f t="shared" si="52"/>
        <v>437.5</v>
      </c>
      <c r="V39" s="8">
        <f t="shared" si="52"/>
        <v>291.75</v>
      </c>
      <c r="W39" s="8">
        <f t="shared" si="52"/>
        <v>579.25</v>
      </c>
      <c r="X39" s="8">
        <f t="shared" si="52"/>
        <v>427.75</v>
      </c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260"/>
      <c r="AJ39" s="260"/>
      <c r="AK39" s="260"/>
    </row>
    <row r="40" spans="1:37" s="256" customFormat="1" ht="27" x14ac:dyDescent="0.25">
      <c r="A40" s="453"/>
      <c r="B40" s="488"/>
      <c r="C40" s="504"/>
      <c r="D40" s="452" t="s">
        <v>49</v>
      </c>
      <c r="E40" s="295">
        <f t="shared" ref="E40:I40" si="56">E41/E39*1000</f>
        <v>657402.90322580643</v>
      </c>
      <c r="F40" s="310">
        <f t="shared" si="56"/>
        <v>663366.49874055409</v>
      </c>
      <c r="G40" s="298">
        <f t="shared" si="56"/>
        <v>602436.99839486356</v>
      </c>
      <c r="H40" s="331">
        <f t="shared" si="56"/>
        <v>651742.11448598129</v>
      </c>
      <c r="I40" s="202">
        <f t="shared" si="56"/>
        <v>603207.40236686391</v>
      </c>
      <c r="J40" s="532">
        <v>1174594.6257309942</v>
      </c>
      <c r="K40" s="532">
        <f t="shared" ref="K40:Q40" si="57">K41/K39*1000</f>
        <v>1170583.6124121782</v>
      </c>
      <c r="L40" s="532">
        <f t="shared" ref="L40:M40" si="58">L41/L39*1000</f>
        <v>1167644.8415492957</v>
      </c>
      <c r="M40" s="532">
        <f t="shared" si="58"/>
        <v>1167644.8415492957</v>
      </c>
      <c r="N40" s="559">
        <f t="shared" ref="N40" si="59">N41/N39*1000</f>
        <v>725404.33333333326</v>
      </c>
      <c r="O40" s="465">
        <f t="shared" si="57"/>
        <v>898088.80208333337</v>
      </c>
      <c r="P40" s="454">
        <f t="shared" si="57"/>
        <v>451078.2525204033</v>
      </c>
      <c r="Q40" s="54">
        <f t="shared" si="57"/>
        <v>416396.16346955794</v>
      </c>
      <c r="R40" s="310">
        <f t="shared" ref="R40" si="60">R41/R39*1000</f>
        <v>356944.96021220158</v>
      </c>
      <c r="S40" s="8">
        <f t="shared" ref="S40:X40" si="61">S41/S39*1000</f>
        <v>633857.1496196111</v>
      </c>
      <c r="T40" s="8">
        <f t="shared" si="61"/>
        <v>630828.62724935729</v>
      </c>
      <c r="U40" s="8">
        <f t="shared" si="61"/>
        <v>630073.72342857136</v>
      </c>
      <c r="V40" s="8">
        <f t="shared" si="61"/>
        <v>630828.62724935729</v>
      </c>
      <c r="W40" s="8">
        <f t="shared" si="61"/>
        <v>628142.00431592576</v>
      </c>
      <c r="X40" s="8">
        <f t="shared" si="61"/>
        <v>694308.00935125665</v>
      </c>
      <c r="Y40" s="259"/>
      <c r="Z40" s="259"/>
      <c r="AA40" s="259"/>
      <c r="AB40" s="259"/>
      <c r="AC40" s="259"/>
      <c r="AD40" s="259"/>
      <c r="AE40" s="259"/>
      <c r="AF40" s="259"/>
      <c r="AG40" s="259"/>
      <c r="AH40" s="259"/>
      <c r="AI40" s="259"/>
      <c r="AJ40" s="259"/>
      <c r="AK40" s="259"/>
    </row>
    <row r="41" spans="1:37" s="256" customFormat="1" ht="27" x14ac:dyDescent="0.25">
      <c r="A41" s="453"/>
      <c r="B41" s="488"/>
      <c r="C41" s="504"/>
      <c r="D41" s="452" t="s">
        <v>47</v>
      </c>
      <c r="E41" s="8">
        <f>E44+E47+E50+E53+E56+E59+E62+E65+E68+E71+E74+E77+E80+E83+E86+E89+E92+E95+E98+E101+E104+E107+E110+E113+E116+E119+E122+0.25</f>
        <v>509487.25</v>
      </c>
      <c r="F41" s="311">
        <f>F44+F47+F50+F53+F56+F59+F62+F65+F68+F71+F74+F77+F80+F83+F86+F89+F92+F95+F98+F101+F122</f>
        <v>526713</v>
      </c>
      <c r="G41" s="299">
        <f>G44+G47+G50+G53+G56+G59+G62+G65+G68+G71+G74+G77+G80+G83+G86+G89+G92+G95+G98+G101+G104+G107+G110+G113+G116+G119+G122+0.25</f>
        <v>375318.25</v>
      </c>
      <c r="H41" s="332">
        <f>H44+H47+H50+H53+H56+H59+H62+H65+H68+H71+H74+H77+H80+H83+H86+H89+H92+H95+H98+H101+H104+H107+H110+H113+H116+H119+H122+0.25</f>
        <v>557891.25</v>
      </c>
      <c r="I41" s="207">
        <f>I44+I47+I50+I53+I56+I59+I62+I65+I68+I71+I74+I77+I80+I83+I86+I89+I92+I95+I98+I101+I104+I107+I110+I113+I116+I119+I122+0.25</f>
        <v>509710.255</v>
      </c>
      <c r="J41" s="533">
        <v>1004278.405</v>
      </c>
      <c r="K41" s="533">
        <f t="shared" ref="K41:X41" si="62">K44+K47+K50+K53+K56+K59+K62+K65+K68+K71+K74+K77+K80+K83+K86+K89+K92+K95+K98+K101+K104+K107+K110+K113+K116+K119+K122+0.25</f>
        <v>999678.40500000003</v>
      </c>
      <c r="L41" s="533">
        <f t="shared" ref="L41:M41" si="63">L44+L47+L50+L53+L56+L59+L62+L65+L68+L71+L74+L77+L80+L83+L86+L89+L92+L95+L98+L101+L104+L107+L110+L113+L116+L119+L122+0.25</f>
        <v>994833.40500000003</v>
      </c>
      <c r="M41" s="533">
        <f t="shared" si="63"/>
        <v>994833.40500000003</v>
      </c>
      <c r="N41" s="61">
        <f t="shared" ref="N41" si="64">N44+N47+N50+N53+N56+N59+N62+N65+N68+N71+N74+N77+N80+N83+N86+N89+N92+N95+N98+N101+N104+N107+N110+N113+N116+N119+N122+0.25</f>
        <v>544053.25</v>
      </c>
      <c r="O41" s="466">
        <f t="shared" si="62"/>
        <v>862165.25</v>
      </c>
      <c r="P41" s="455">
        <f>P44+P47+P50+P53+P56+P59+P62+P65+P68+P71+P74+P77+P80+P83+P86+P89+P92+P95+P98+P101+P104+P113+P116+P119+P122</f>
        <v>939596</v>
      </c>
      <c r="Q41" s="55">
        <f t="shared" ref="Q41:R41" si="65">Q44+Q47+Q50+Q53+Q56+Q59+Q62+Q65+Q68+Q71+Q74+Q77+Q80+Q83+Q86+Q89+Q92+Q95+Q98+Q101+Q104+Q113+Q116+Q119+Q122</f>
        <v>998518</v>
      </c>
      <c r="R41" s="311">
        <f t="shared" si="65"/>
        <v>1076546</v>
      </c>
      <c r="S41" s="8">
        <f t="shared" si="62"/>
        <v>187463.25199999998</v>
      </c>
      <c r="T41" s="8">
        <f t="shared" si="62"/>
        <v>184044.25199999998</v>
      </c>
      <c r="U41" s="8">
        <f t="shared" si="62"/>
        <v>275657.25399999996</v>
      </c>
      <c r="V41" s="8">
        <f t="shared" si="62"/>
        <v>184044.25199999998</v>
      </c>
      <c r="W41" s="8">
        <f t="shared" si="62"/>
        <v>363851.25599999999</v>
      </c>
      <c r="X41" s="8">
        <f t="shared" si="62"/>
        <v>296990.25099999999</v>
      </c>
      <c r="Y41" s="259"/>
      <c r="Z41" s="259"/>
      <c r="AA41" s="259"/>
      <c r="AB41" s="259"/>
      <c r="AC41" s="259"/>
      <c r="AD41" s="259"/>
      <c r="AE41" s="259"/>
      <c r="AF41" s="259"/>
      <c r="AG41" s="259"/>
      <c r="AH41" s="259"/>
      <c r="AI41" s="259"/>
      <c r="AJ41" s="259"/>
      <c r="AK41" s="259"/>
    </row>
    <row r="42" spans="1:37" ht="27" x14ac:dyDescent="0.25">
      <c r="A42" s="453" t="s">
        <v>59</v>
      </c>
      <c r="B42" s="488"/>
      <c r="C42" s="490" t="s">
        <v>5</v>
      </c>
      <c r="D42" s="452" t="s">
        <v>48</v>
      </c>
      <c r="E42" s="8">
        <v>0</v>
      </c>
      <c r="F42" s="311">
        <v>7</v>
      </c>
      <c r="G42" s="299">
        <v>1</v>
      </c>
      <c r="H42" s="332">
        <v>3</v>
      </c>
      <c r="I42" s="207">
        <v>7</v>
      </c>
      <c r="J42" s="39">
        <v>7</v>
      </c>
      <c r="K42" s="39">
        <v>7</v>
      </c>
      <c r="L42" s="39">
        <v>7</v>
      </c>
      <c r="M42" s="39">
        <v>7</v>
      </c>
      <c r="N42" s="86">
        <v>6</v>
      </c>
      <c r="O42" s="466">
        <v>7</v>
      </c>
      <c r="P42" s="455">
        <v>3</v>
      </c>
      <c r="Q42" s="56">
        <v>6</v>
      </c>
      <c r="R42" s="312">
        <v>7</v>
      </c>
      <c r="S42" s="295">
        <v>1</v>
      </c>
      <c r="T42" s="295"/>
      <c r="U42" s="295">
        <f>S42+T42</f>
        <v>1</v>
      </c>
      <c r="V42" s="295"/>
      <c r="W42" s="295">
        <f>U42+V42</f>
        <v>1</v>
      </c>
      <c r="X42" s="295">
        <f>P42-W42</f>
        <v>2</v>
      </c>
    </row>
    <row r="43" spans="1:37" ht="27" x14ac:dyDescent="0.25">
      <c r="A43" s="453"/>
      <c r="B43" s="488"/>
      <c r="C43" s="490"/>
      <c r="D43" s="452" t="s">
        <v>49</v>
      </c>
      <c r="E43" s="295">
        <v>170000</v>
      </c>
      <c r="F43" s="310">
        <v>170000</v>
      </c>
      <c r="G43" s="298">
        <v>170000</v>
      </c>
      <c r="H43" s="331">
        <v>170000</v>
      </c>
      <c r="I43" s="202">
        <v>170000</v>
      </c>
      <c r="J43" s="534">
        <v>170000</v>
      </c>
      <c r="K43" s="534">
        <v>170000</v>
      </c>
      <c r="L43" s="534">
        <v>170000</v>
      </c>
      <c r="M43" s="534">
        <v>170000</v>
      </c>
      <c r="N43" s="560">
        <v>170000</v>
      </c>
      <c r="O43" s="437">
        <v>170000</v>
      </c>
      <c r="P43" s="496">
        <v>170000</v>
      </c>
      <c r="Q43" s="94">
        <v>170000</v>
      </c>
      <c r="R43" s="526">
        <v>170000</v>
      </c>
      <c r="S43" s="302">
        <v>170000</v>
      </c>
      <c r="T43" s="302">
        <v>170000</v>
      </c>
      <c r="U43" s="302">
        <v>170000</v>
      </c>
      <c r="V43" s="302">
        <v>170000</v>
      </c>
      <c r="W43" s="302">
        <v>170000</v>
      </c>
      <c r="X43" s="302">
        <v>170000</v>
      </c>
    </row>
    <row r="44" spans="1:37" ht="27" x14ac:dyDescent="0.25">
      <c r="A44" s="453"/>
      <c r="B44" s="488"/>
      <c r="C44" s="490"/>
      <c r="D44" s="452" t="s">
        <v>47</v>
      </c>
      <c r="E44" s="8">
        <f t="shared" ref="E44:P44" si="66">E43*E42/1000</f>
        <v>0</v>
      </c>
      <c r="F44" s="311">
        <f t="shared" si="66"/>
        <v>1190</v>
      </c>
      <c r="G44" s="299">
        <f t="shared" si="66"/>
        <v>170</v>
      </c>
      <c r="H44" s="332">
        <f t="shared" si="66"/>
        <v>510</v>
      </c>
      <c r="I44" s="207">
        <f t="shared" si="66"/>
        <v>1190</v>
      </c>
      <c r="J44" s="533">
        <v>1190</v>
      </c>
      <c r="K44" s="533">
        <v>1190</v>
      </c>
      <c r="L44" s="533">
        <v>1190</v>
      </c>
      <c r="M44" s="533">
        <v>1190</v>
      </c>
      <c r="N44" s="61">
        <f t="shared" ref="N44" si="67">N43*N42/1000</f>
        <v>1020</v>
      </c>
      <c r="O44" s="466">
        <f t="shared" si="66"/>
        <v>1190</v>
      </c>
      <c r="P44" s="455">
        <f t="shared" si="66"/>
        <v>510</v>
      </c>
      <c r="Q44" s="55">
        <f>Q43*Q42/1000</f>
        <v>1020</v>
      </c>
      <c r="R44" s="311">
        <f>R43*R42/1000</f>
        <v>1190</v>
      </c>
      <c r="S44" s="295">
        <f t="shared" ref="S44:X44" si="68">S43*S42/1000</f>
        <v>170</v>
      </c>
      <c r="T44" s="295">
        <f t="shared" si="68"/>
        <v>0</v>
      </c>
      <c r="U44" s="295">
        <f t="shared" si="68"/>
        <v>170</v>
      </c>
      <c r="V44" s="295">
        <f t="shared" si="68"/>
        <v>0</v>
      </c>
      <c r="W44" s="295">
        <f t="shared" si="68"/>
        <v>170</v>
      </c>
      <c r="X44" s="295">
        <f t="shared" si="68"/>
        <v>340</v>
      </c>
    </row>
    <row r="45" spans="1:37" ht="27" x14ac:dyDescent="0.25">
      <c r="A45" s="453" t="s">
        <v>60</v>
      </c>
      <c r="B45" s="488"/>
      <c r="C45" s="490" t="s">
        <v>7</v>
      </c>
      <c r="D45" s="452" t="s">
        <v>48</v>
      </c>
      <c r="E45" s="8">
        <v>11</v>
      </c>
      <c r="F45" s="311">
        <v>19</v>
      </c>
      <c r="G45" s="298">
        <v>11</v>
      </c>
      <c r="H45" s="331">
        <v>27</v>
      </c>
      <c r="I45" s="207">
        <v>20</v>
      </c>
      <c r="J45" s="39">
        <v>22</v>
      </c>
      <c r="K45" s="39">
        <v>22</v>
      </c>
      <c r="L45" s="39">
        <v>21</v>
      </c>
      <c r="M45" s="39">
        <v>21</v>
      </c>
      <c r="N45" s="86">
        <v>19</v>
      </c>
      <c r="O45" s="466">
        <v>20</v>
      </c>
      <c r="P45" s="455">
        <v>27</v>
      </c>
      <c r="Q45" s="56">
        <v>19</v>
      </c>
      <c r="R45" s="312">
        <v>20</v>
      </c>
      <c r="S45" s="295">
        <v>2</v>
      </c>
      <c r="T45" s="295">
        <f>S45</f>
        <v>2</v>
      </c>
      <c r="U45" s="295">
        <f>S45+T45</f>
        <v>4</v>
      </c>
      <c r="V45" s="295">
        <f>S45</f>
        <v>2</v>
      </c>
      <c r="W45" s="295">
        <f>U45+V45</f>
        <v>6</v>
      </c>
      <c r="X45" s="295">
        <f>P45-W45</f>
        <v>21</v>
      </c>
    </row>
    <row r="46" spans="1:37" ht="27" x14ac:dyDescent="0.25">
      <c r="A46" s="453"/>
      <c r="B46" s="488"/>
      <c r="C46" s="490"/>
      <c r="D46" s="452" t="s">
        <v>49</v>
      </c>
      <c r="E46" s="295">
        <f t="shared" ref="E46:X46" si="69">275000-30000</f>
        <v>245000</v>
      </c>
      <c r="F46" s="310">
        <v>245000</v>
      </c>
      <c r="G46" s="298">
        <f t="shared" si="69"/>
        <v>245000</v>
      </c>
      <c r="H46" s="331">
        <f t="shared" si="69"/>
        <v>245000</v>
      </c>
      <c r="I46" s="202">
        <v>245000</v>
      </c>
      <c r="J46" s="534">
        <v>245000</v>
      </c>
      <c r="K46" s="534">
        <v>245000</v>
      </c>
      <c r="L46" s="534">
        <v>245000</v>
      </c>
      <c r="M46" s="534">
        <v>245000</v>
      </c>
      <c r="N46" s="560">
        <v>245000</v>
      </c>
      <c r="O46" s="437">
        <v>245000</v>
      </c>
      <c r="P46" s="496">
        <v>245000</v>
      </c>
      <c r="Q46" s="94">
        <v>245000</v>
      </c>
      <c r="R46" s="526">
        <v>245000</v>
      </c>
      <c r="S46" s="295">
        <f t="shared" si="69"/>
        <v>245000</v>
      </c>
      <c r="T46" s="295">
        <f t="shared" si="69"/>
        <v>245000</v>
      </c>
      <c r="U46" s="295">
        <f t="shared" si="69"/>
        <v>245000</v>
      </c>
      <c r="V46" s="295">
        <f t="shared" si="69"/>
        <v>245000</v>
      </c>
      <c r="W46" s="295">
        <f t="shared" si="69"/>
        <v>245000</v>
      </c>
      <c r="X46" s="295">
        <f t="shared" si="69"/>
        <v>245000</v>
      </c>
    </row>
    <row r="47" spans="1:37" ht="27" x14ac:dyDescent="0.25">
      <c r="A47" s="453"/>
      <c r="B47" s="488"/>
      <c r="C47" s="490"/>
      <c r="D47" s="452" t="s">
        <v>47</v>
      </c>
      <c r="E47" s="8">
        <f t="shared" ref="E47:Q47" si="70">E46*E45/1000</f>
        <v>2695</v>
      </c>
      <c r="F47" s="311">
        <f t="shared" si="70"/>
        <v>4655</v>
      </c>
      <c r="G47" s="299">
        <f t="shared" si="70"/>
        <v>2695</v>
      </c>
      <c r="H47" s="332">
        <f t="shared" si="70"/>
        <v>6615</v>
      </c>
      <c r="I47" s="207">
        <f t="shared" si="70"/>
        <v>4900</v>
      </c>
      <c r="J47" s="533">
        <v>5390</v>
      </c>
      <c r="K47" s="533">
        <v>5390</v>
      </c>
      <c r="L47" s="533">
        <f t="shared" si="70"/>
        <v>5145</v>
      </c>
      <c r="M47" s="533">
        <f t="shared" ref="M47" si="71">M46*M45/1000</f>
        <v>5145</v>
      </c>
      <c r="N47" s="61">
        <f t="shared" ref="N47" si="72">N46*N45/1000</f>
        <v>4655</v>
      </c>
      <c r="O47" s="466">
        <f t="shared" si="70"/>
        <v>4900</v>
      </c>
      <c r="P47" s="455">
        <f t="shared" si="70"/>
        <v>6615</v>
      </c>
      <c r="Q47" s="55">
        <f t="shared" si="70"/>
        <v>4655</v>
      </c>
      <c r="R47" s="311">
        <f t="shared" ref="R47" si="73">R46*R45/1000</f>
        <v>4900</v>
      </c>
      <c r="S47" s="295">
        <f t="shared" ref="S47:X47" si="74">S46*S45/1000</f>
        <v>490</v>
      </c>
      <c r="T47" s="295">
        <f t="shared" si="74"/>
        <v>490</v>
      </c>
      <c r="U47" s="295">
        <f t="shared" si="74"/>
        <v>980</v>
      </c>
      <c r="V47" s="295">
        <f t="shared" si="74"/>
        <v>490</v>
      </c>
      <c r="W47" s="295">
        <f t="shared" si="74"/>
        <v>1470</v>
      </c>
      <c r="X47" s="295">
        <f t="shared" si="74"/>
        <v>5145</v>
      </c>
    </row>
    <row r="48" spans="1:37" ht="27" x14ac:dyDescent="0.25">
      <c r="A48" s="453" t="s">
        <v>61</v>
      </c>
      <c r="B48" s="488"/>
      <c r="C48" s="490" t="s">
        <v>19</v>
      </c>
      <c r="D48" s="452" t="s">
        <v>48</v>
      </c>
      <c r="E48" s="8">
        <v>139</v>
      </c>
      <c r="F48" s="311">
        <v>233</v>
      </c>
      <c r="G48" s="298">
        <v>130</v>
      </c>
      <c r="H48" s="331">
        <v>205</v>
      </c>
      <c r="I48" s="207">
        <v>197</v>
      </c>
      <c r="J48" s="39">
        <v>173</v>
      </c>
      <c r="K48" s="39">
        <v>173</v>
      </c>
      <c r="L48" s="39">
        <v>173</v>
      </c>
      <c r="M48" s="39">
        <v>173</v>
      </c>
      <c r="N48" s="86">
        <v>183</v>
      </c>
      <c r="O48" s="466">
        <v>230</v>
      </c>
      <c r="P48" s="455">
        <v>200</v>
      </c>
      <c r="Q48" s="56">
        <v>175</v>
      </c>
      <c r="R48" s="312">
        <v>230</v>
      </c>
      <c r="S48" s="295">
        <v>32</v>
      </c>
      <c r="T48" s="295">
        <f>S48</f>
        <v>32</v>
      </c>
      <c r="U48" s="295">
        <f>S48+T48</f>
        <v>64</v>
      </c>
      <c r="V48" s="295">
        <f>S48</f>
        <v>32</v>
      </c>
      <c r="W48" s="295">
        <f>U48+V48</f>
        <v>96</v>
      </c>
      <c r="X48" s="295">
        <f>P48-W48</f>
        <v>104</v>
      </c>
    </row>
    <row r="49" spans="1:24" ht="27" x14ac:dyDescent="0.25">
      <c r="A49" s="453"/>
      <c r="B49" s="488"/>
      <c r="C49" s="490"/>
      <c r="D49" s="452" t="s">
        <v>49</v>
      </c>
      <c r="E49" s="295">
        <f t="shared" ref="E49:X49" si="75">588000-30000</f>
        <v>558000</v>
      </c>
      <c r="F49" s="310">
        <v>558000</v>
      </c>
      <c r="G49" s="298">
        <f t="shared" si="75"/>
        <v>558000</v>
      </c>
      <c r="H49" s="331">
        <f t="shared" si="75"/>
        <v>558000</v>
      </c>
      <c r="I49" s="202">
        <v>558000</v>
      </c>
      <c r="J49" s="532">
        <v>558000</v>
      </c>
      <c r="K49" s="532">
        <v>558000</v>
      </c>
      <c r="L49" s="532">
        <v>558000</v>
      </c>
      <c r="M49" s="532">
        <v>558000</v>
      </c>
      <c r="N49" s="559">
        <v>558000</v>
      </c>
      <c r="O49" s="465">
        <v>558000</v>
      </c>
      <c r="P49" s="454">
        <v>558000</v>
      </c>
      <c r="Q49" s="54">
        <v>558000</v>
      </c>
      <c r="R49" s="310">
        <v>558000</v>
      </c>
      <c r="S49" s="295">
        <f t="shared" si="75"/>
        <v>558000</v>
      </c>
      <c r="T49" s="295">
        <f t="shared" si="75"/>
        <v>558000</v>
      </c>
      <c r="U49" s="295">
        <f t="shared" si="75"/>
        <v>558000</v>
      </c>
      <c r="V49" s="295">
        <f t="shared" si="75"/>
        <v>558000</v>
      </c>
      <c r="W49" s="295">
        <f t="shared" si="75"/>
        <v>558000</v>
      </c>
      <c r="X49" s="295">
        <f t="shared" si="75"/>
        <v>558000</v>
      </c>
    </row>
    <row r="50" spans="1:24" ht="27" x14ac:dyDescent="0.25">
      <c r="A50" s="453"/>
      <c r="B50" s="488"/>
      <c r="C50" s="490"/>
      <c r="D50" s="452" t="s">
        <v>47</v>
      </c>
      <c r="E50" s="295">
        <f>E49*E48/1000</f>
        <v>77562</v>
      </c>
      <c r="F50" s="310">
        <f t="shared" ref="F50" si="76">F49*F48/1000</f>
        <v>130014</v>
      </c>
      <c r="G50" s="298">
        <f t="shared" ref="G50:Q50" si="77">G49*G48/1000</f>
        <v>72540</v>
      </c>
      <c r="H50" s="331">
        <f t="shared" si="77"/>
        <v>114390</v>
      </c>
      <c r="I50" s="202">
        <f t="shared" si="77"/>
        <v>109926</v>
      </c>
      <c r="J50" s="532">
        <v>96534</v>
      </c>
      <c r="K50" s="532">
        <v>96534</v>
      </c>
      <c r="L50" s="532">
        <v>96534</v>
      </c>
      <c r="M50" s="532">
        <v>96534</v>
      </c>
      <c r="N50" s="559">
        <f t="shared" ref="N50" si="78">N49*N48/1000</f>
        <v>102114</v>
      </c>
      <c r="O50" s="465">
        <f t="shared" si="77"/>
        <v>128340</v>
      </c>
      <c r="P50" s="454">
        <f t="shared" si="77"/>
        <v>111600</v>
      </c>
      <c r="Q50" s="54">
        <f t="shared" si="77"/>
        <v>97650</v>
      </c>
      <c r="R50" s="310">
        <f t="shared" ref="R50" si="79">R49*R48/1000</f>
        <v>128340</v>
      </c>
      <c r="S50" s="295">
        <f t="shared" ref="S50:X50" si="80">S49*S48/1000</f>
        <v>17856</v>
      </c>
      <c r="T50" s="295">
        <f t="shared" si="80"/>
        <v>17856</v>
      </c>
      <c r="U50" s="295">
        <f t="shared" si="80"/>
        <v>35712</v>
      </c>
      <c r="V50" s="295">
        <f t="shared" si="80"/>
        <v>17856</v>
      </c>
      <c r="W50" s="295">
        <f t="shared" si="80"/>
        <v>53568</v>
      </c>
      <c r="X50" s="295">
        <f t="shared" si="80"/>
        <v>58032</v>
      </c>
    </row>
    <row r="51" spans="1:24" ht="27" x14ac:dyDescent="0.25">
      <c r="A51" s="453" t="s">
        <v>62</v>
      </c>
      <c r="B51" s="488"/>
      <c r="C51" s="490" t="s">
        <v>0</v>
      </c>
      <c r="D51" s="452" t="s">
        <v>48</v>
      </c>
      <c r="E51" s="295">
        <v>147</v>
      </c>
      <c r="F51" s="310">
        <v>98</v>
      </c>
      <c r="G51" s="298">
        <v>130</v>
      </c>
      <c r="H51" s="331">
        <v>77</v>
      </c>
      <c r="I51" s="202">
        <v>185</v>
      </c>
      <c r="J51" s="40">
        <v>100</v>
      </c>
      <c r="K51" s="40">
        <v>100</v>
      </c>
      <c r="L51" s="40">
        <v>100</v>
      </c>
      <c r="M51" s="40">
        <v>100</v>
      </c>
      <c r="N51" s="90">
        <v>44</v>
      </c>
      <c r="O51" s="465">
        <v>97</v>
      </c>
      <c r="P51" s="454">
        <v>76</v>
      </c>
      <c r="Q51" s="57">
        <v>43</v>
      </c>
      <c r="R51" s="314">
        <v>97</v>
      </c>
      <c r="S51" s="295">
        <v>32</v>
      </c>
      <c r="T51" s="295">
        <f>S51</f>
        <v>32</v>
      </c>
      <c r="U51" s="295">
        <f>S51+T51</f>
        <v>64</v>
      </c>
      <c r="V51" s="295">
        <f>S51</f>
        <v>32</v>
      </c>
      <c r="W51" s="295">
        <f>U51+V51</f>
        <v>96</v>
      </c>
      <c r="X51" s="295">
        <f>P51-W51</f>
        <v>-20</v>
      </c>
    </row>
    <row r="52" spans="1:24" ht="27" x14ac:dyDescent="0.25">
      <c r="A52" s="453"/>
      <c r="B52" s="488"/>
      <c r="C52" s="490"/>
      <c r="D52" s="452" t="s">
        <v>49</v>
      </c>
      <c r="E52" s="295">
        <f t="shared" ref="E52:X52" si="81">415000-30000</f>
        <v>385000</v>
      </c>
      <c r="F52" s="310">
        <v>385000</v>
      </c>
      <c r="G52" s="298">
        <f t="shared" si="81"/>
        <v>385000</v>
      </c>
      <c r="H52" s="331">
        <f t="shared" si="81"/>
        <v>385000</v>
      </c>
      <c r="I52" s="202">
        <f t="shared" si="81"/>
        <v>385000</v>
      </c>
      <c r="J52" s="532">
        <v>385000</v>
      </c>
      <c r="K52" s="532">
        <v>385000</v>
      </c>
      <c r="L52" s="532">
        <v>385000</v>
      </c>
      <c r="M52" s="532">
        <v>385000</v>
      </c>
      <c r="N52" s="559">
        <v>385000</v>
      </c>
      <c r="O52" s="465">
        <v>385000</v>
      </c>
      <c r="P52" s="454">
        <v>385000</v>
      </c>
      <c r="Q52" s="54">
        <v>385000</v>
      </c>
      <c r="R52" s="310">
        <v>385000</v>
      </c>
      <c r="S52" s="295">
        <f t="shared" si="81"/>
        <v>385000</v>
      </c>
      <c r="T52" s="295">
        <f t="shared" si="81"/>
        <v>385000</v>
      </c>
      <c r="U52" s="295">
        <f t="shared" si="81"/>
        <v>385000</v>
      </c>
      <c r="V52" s="295">
        <f t="shared" si="81"/>
        <v>385000</v>
      </c>
      <c r="W52" s="295">
        <f t="shared" si="81"/>
        <v>385000</v>
      </c>
      <c r="X52" s="295">
        <f t="shared" si="81"/>
        <v>385000</v>
      </c>
    </row>
    <row r="53" spans="1:24" ht="27" x14ac:dyDescent="0.25">
      <c r="A53" s="453"/>
      <c r="B53" s="488"/>
      <c r="C53" s="490"/>
      <c r="D53" s="452" t="s">
        <v>47</v>
      </c>
      <c r="E53" s="8">
        <f>E52*E51/1000</f>
        <v>56595</v>
      </c>
      <c r="F53" s="311">
        <f t="shared" ref="F53" si="82">F52*F51/1000</f>
        <v>37730</v>
      </c>
      <c r="G53" s="299">
        <f t="shared" ref="G53:Q53" si="83">G52*G51/1000</f>
        <v>50050</v>
      </c>
      <c r="H53" s="332">
        <f t="shared" si="83"/>
        <v>29645</v>
      </c>
      <c r="I53" s="207">
        <f t="shared" si="83"/>
        <v>71225</v>
      </c>
      <c r="J53" s="533">
        <v>38500</v>
      </c>
      <c r="K53" s="533">
        <v>38500</v>
      </c>
      <c r="L53" s="533">
        <v>38500</v>
      </c>
      <c r="M53" s="533">
        <v>38500</v>
      </c>
      <c r="N53" s="61">
        <f t="shared" ref="N53" si="84">N52*N51/1000</f>
        <v>16940</v>
      </c>
      <c r="O53" s="466">
        <f t="shared" si="83"/>
        <v>37345</v>
      </c>
      <c r="P53" s="455">
        <f t="shared" si="83"/>
        <v>29260</v>
      </c>
      <c r="Q53" s="55">
        <f t="shared" si="83"/>
        <v>16555</v>
      </c>
      <c r="R53" s="311">
        <f t="shared" ref="R53" si="85">R52*R51/1000</f>
        <v>37345</v>
      </c>
      <c r="S53" s="295">
        <f t="shared" ref="S53:X53" si="86">S52*S51/1000</f>
        <v>12320</v>
      </c>
      <c r="T53" s="295">
        <f t="shared" si="86"/>
        <v>12320</v>
      </c>
      <c r="U53" s="295">
        <f t="shared" si="86"/>
        <v>24640</v>
      </c>
      <c r="V53" s="295">
        <f t="shared" si="86"/>
        <v>12320</v>
      </c>
      <c r="W53" s="295">
        <f t="shared" si="86"/>
        <v>36960</v>
      </c>
      <c r="X53" s="295">
        <f t="shared" si="86"/>
        <v>-7700</v>
      </c>
    </row>
    <row r="54" spans="1:24" ht="33" x14ac:dyDescent="0.25">
      <c r="A54" s="453" t="s">
        <v>63</v>
      </c>
      <c r="B54" s="488"/>
      <c r="C54" s="490" t="s">
        <v>13</v>
      </c>
      <c r="D54" s="452" t="s">
        <v>48</v>
      </c>
      <c r="E54" s="8">
        <v>25</v>
      </c>
      <c r="F54" s="311">
        <v>39</v>
      </c>
      <c r="G54" s="298">
        <v>18</v>
      </c>
      <c r="H54" s="331">
        <v>55</v>
      </c>
      <c r="I54" s="207">
        <v>25</v>
      </c>
      <c r="J54" s="39">
        <v>30</v>
      </c>
      <c r="K54" s="39">
        <v>30</v>
      </c>
      <c r="L54" s="39">
        <v>30</v>
      </c>
      <c r="M54" s="39">
        <v>30</v>
      </c>
      <c r="N54" s="86">
        <v>82</v>
      </c>
      <c r="O54" s="466">
        <v>14</v>
      </c>
      <c r="P54" s="455">
        <v>55</v>
      </c>
      <c r="Q54" s="56">
        <v>82</v>
      </c>
      <c r="R54" s="312">
        <v>14</v>
      </c>
      <c r="S54" s="295">
        <v>4</v>
      </c>
      <c r="T54" s="295">
        <f>S54</f>
        <v>4</v>
      </c>
      <c r="U54" s="295">
        <f>S54+T54</f>
        <v>8</v>
      </c>
      <c r="V54" s="295">
        <f>S54</f>
        <v>4</v>
      </c>
      <c r="W54" s="295">
        <f>U54+V54</f>
        <v>12</v>
      </c>
      <c r="X54" s="295">
        <f>P54-W54</f>
        <v>43</v>
      </c>
    </row>
    <row r="55" spans="1:24" ht="27" x14ac:dyDescent="0.25">
      <c r="A55" s="453"/>
      <c r="B55" s="488"/>
      <c r="C55" s="490"/>
      <c r="D55" s="452" t="s">
        <v>49</v>
      </c>
      <c r="E55" s="295">
        <f t="shared" ref="E55:X55" si="87">1195000-30000</f>
        <v>1165000</v>
      </c>
      <c r="F55" s="310">
        <v>1165000</v>
      </c>
      <c r="G55" s="298">
        <f t="shared" si="87"/>
        <v>1165000</v>
      </c>
      <c r="H55" s="331">
        <f t="shared" si="87"/>
        <v>1165000</v>
      </c>
      <c r="I55" s="202">
        <v>1165000</v>
      </c>
      <c r="J55" s="532">
        <v>1165000</v>
      </c>
      <c r="K55" s="532">
        <v>1165000</v>
      </c>
      <c r="L55" s="532">
        <v>1165000</v>
      </c>
      <c r="M55" s="532">
        <v>1165000</v>
      </c>
      <c r="N55" s="559">
        <v>1165000</v>
      </c>
      <c r="O55" s="465">
        <v>1165000</v>
      </c>
      <c r="P55" s="454">
        <v>1165000</v>
      </c>
      <c r="Q55" s="54">
        <v>1165000</v>
      </c>
      <c r="R55" s="310">
        <v>1165000</v>
      </c>
      <c r="S55" s="295">
        <f t="shared" si="87"/>
        <v>1165000</v>
      </c>
      <c r="T55" s="295">
        <f t="shared" si="87"/>
        <v>1165000</v>
      </c>
      <c r="U55" s="295">
        <f t="shared" si="87"/>
        <v>1165000</v>
      </c>
      <c r="V55" s="295">
        <f t="shared" si="87"/>
        <v>1165000</v>
      </c>
      <c r="W55" s="295">
        <f t="shared" si="87"/>
        <v>1165000</v>
      </c>
      <c r="X55" s="295">
        <f t="shared" si="87"/>
        <v>1165000</v>
      </c>
    </row>
    <row r="56" spans="1:24" ht="27" customHeight="1" x14ac:dyDescent="0.25">
      <c r="A56" s="453"/>
      <c r="B56" s="488"/>
      <c r="C56" s="490"/>
      <c r="D56" s="452" t="s">
        <v>47</v>
      </c>
      <c r="E56" s="8">
        <f t="shared" ref="E56:Q56" si="88">E55*E54/1000</f>
        <v>29125</v>
      </c>
      <c r="F56" s="311">
        <f t="shared" si="88"/>
        <v>45435</v>
      </c>
      <c r="G56" s="299">
        <f t="shared" si="88"/>
        <v>20970</v>
      </c>
      <c r="H56" s="332">
        <f t="shared" si="88"/>
        <v>64075</v>
      </c>
      <c r="I56" s="207">
        <f t="shared" si="88"/>
        <v>29125</v>
      </c>
      <c r="J56" s="533">
        <v>34950</v>
      </c>
      <c r="K56" s="533">
        <v>34950</v>
      </c>
      <c r="L56" s="533">
        <v>34950</v>
      </c>
      <c r="M56" s="533">
        <v>34950</v>
      </c>
      <c r="N56" s="61">
        <f t="shared" ref="N56" si="89">N55*N54/1000</f>
        <v>95530</v>
      </c>
      <c r="O56" s="466">
        <f t="shared" si="88"/>
        <v>16310</v>
      </c>
      <c r="P56" s="455">
        <f t="shared" si="88"/>
        <v>64075</v>
      </c>
      <c r="Q56" s="55">
        <f t="shared" si="88"/>
        <v>95530</v>
      </c>
      <c r="R56" s="311">
        <f t="shared" ref="R56" si="90">R55*R54/1000</f>
        <v>16310</v>
      </c>
      <c r="S56" s="295">
        <f t="shared" ref="S56:X56" si="91">S55*S54/1000</f>
        <v>4660</v>
      </c>
      <c r="T56" s="295">
        <f t="shared" si="91"/>
        <v>4660</v>
      </c>
      <c r="U56" s="295">
        <f t="shared" si="91"/>
        <v>9320</v>
      </c>
      <c r="V56" s="295">
        <f t="shared" si="91"/>
        <v>4660</v>
      </c>
      <c r="W56" s="295">
        <f t="shared" si="91"/>
        <v>13980</v>
      </c>
      <c r="X56" s="295">
        <f t="shared" si="91"/>
        <v>50095</v>
      </c>
    </row>
    <row r="57" spans="1:24" ht="27" x14ac:dyDescent="0.25">
      <c r="A57" s="453" t="s">
        <v>64</v>
      </c>
      <c r="B57" s="488"/>
      <c r="C57" s="490" t="s">
        <v>14</v>
      </c>
      <c r="D57" s="452" t="s">
        <v>48</v>
      </c>
      <c r="E57" s="8">
        <v>13</v>
      </c>
      <c r="F57" s="311">
        <v>8</v>
      </c>
      <c r="G57" s="298">
        <v>13</v>
      </c>
      <c r="H57" s="331">
        <v>9</v>
      </c>
      <c r="I57" s="207">
        <v>25</v>
      </c>
      <c r="J57" s="39">
        <v>25</v>
      </c>
      <c r="K57" s="39">
        <v>25</v>
      </c>
      <c r="L57" s="39">
        <v>25</v>
      </c>
      <c r="M57" s="39">
        <v>25</v>
      </c>
      <c r="N57" s="86">
        <v>10</v>
      </c>
      <c r="O57" s="466">
        <v>8</v>
      </c>
      <c r="P57" s="455">
        <v>9</v>
      </c>
      <c r="Q57" s="56">
        <v>10</v>
      </c>
      <c r="R57" s="312">
        <v>8</v>
      </c>
      <c r="S57" s="295">
        <v>3</v>
      </c>
      <c r="T57" s="295">
        <f>S57</f>
        <v>3</v>
      </c>
      <c r="U57" s="295">
        <f>S57+T57</f>
        <v>6</v>
      </c>
      <c r="V57" s="295">
        <f>S57</f>
        <v>3</v>
      </c>
      <c r="W57" s="295">
        <f>U57+V57</f>
        <v>9</v>
      </c>
      <c r="X57" s="295">
        <f>P57-W57</f>
        <v>0</v>
      </c>
    </row>
    <row r="58" spans="1:24" ht="27" x14ac:dyDescent="0.25">
      <c r="A58" s="453"/>
      <c r="B58" s="488"/>
      <c r="C58" s="490"/>
      <c r="D58" s="452" t="s">
        <v>49</v>
      </c>
      <c r="E58" s="295">
        <f t="shared" ref="E58:X58" si="92">330000-30000</f>
        <v>300000</v>
      </c>
      <c r="F58" s="310">
        <v>300000</v>
      </c>
      <c r="G58" s="298">
        <f t="shared" si="92"/>
        <v>300000</v>
      </c>
      <c r="H58" s="331">
        <f t="shared" si="92"/>
        <v>300000</v>
      </c>
      <c r="I58" s="202">
        <v>300000</v>
      </c>
      <c r="J58" s="534">
        <v>300000</v>
      </c>
      <c r="K58" s="534">
        <v>300000</v>
      </c>
      <c r="L58" s="534">
        <v>300000</v>
      </c>
      <c r="M58" s="534">
        <v>300000</v>
      </c>
      <c r="N58" s="560">
        <v>300000</v>
      </c>
      <c r="O58" s="437">
        <v>300000</v>
      </c>
      <c r="P58" s="496">
        <v>300000</v>
      </c>
      <c r="Q58" s="94">
        <v>300000</v>
      </c>
      <c r="R58" s="526">
        <v>300000</v>
      </c>
      <c r="S58" s="295">
        <f t="shared" si="92"/>
        <v>300000</v>
      </c>
      <c r="T58" s="295">
        <f t="shared" si="92"/>
        <v>300000</v>
      </c>
      <c r="U58" s="295">
        <f t="shared" si="92"/>
        <v>300000</v>
      </c>
      <c r="V58" s="295">
        <f t="shared" si="92"/>
        <v>300000</v>
      </c>
      <c r="W58" s="295">
        <f t="shared" si="92"/>
        <v>300000</v>
      </c>
      <c r="X58" s="295">
        <f t="shared" si="92"/>
        <v>300000</v>
      </c>
    </row>
    <row r="59" spans="1:24" ht="27" x14ac:dyDescent="0.25">
      <c r="A59" s="453"/>
      <c r="B59" s="488"/>
      <c r="C59" s="490"/>
      <c r="D59" s="452" t="s">
        <v>47</v>
      </c>
      <c r="E59" s="8">
        <f t="shared" ref="E59:Q59" si="93">E58*E57/1000</f>
        <v>3900</v>
      </c>
      <c r="F59" s="311">
        <f t="shared" si="93"/>
        <v>2400</v>
      </c>
      <c r="G59" s="299">
        <f t="shared" si="93"/>
        <v>3900</v>
      </c>
      <c r="H59" s="332">
        <f t="shared" si="93"/>
        <v>2700</v>
      </c>
      <c r="I59" s="207">
        <f t="shared" si="93"/>
        <v>7500</v>
      </c>
      <c r="J59" s="533">
        <v>7500</v>
      </c>
      <c r="K59" s="533">
        <v>7500</v>
      </c>
      <c r="L59" s="533">
        <v>7500</v>
      </c>
      <c r="M59" s="533">
        <v>7500</v>
      </c>
      <c r="N59" s="61">
        <f t="shared" ref="N59" si="94">N58*N57/1000</f>
        <v>3000</v>
      </c>
      <c r="O59" s="466">
        <f t="shared" si="93"/>
        <v>2400</v>
      </c>
      <c r="P59" s="455">
        <f t="shared" si="93"/>
        <v>2700</v>
      </c>
      <c r="Q59" s="55">
        <f t="shared" si="93"/>
        <v>3000</v>
      </c>
      <c r="R59" s="311">
        <f t="shared" ref="R59" si="95">R58*R57/1000</f>
        <v>2400</v>
      </c>
      <c r="S59" s="295">
        <f t="shared" ref="S59:X59" si="96">S58*S57/1000</f>
        <v>900</v>
      </c>
      <c r="T59" s="295">
        <f t="shared" si="96"/>
        <v>900</v>
      </c>
      <c r="U59" s="295">
        <f t="shared" si="96"/>
        <v>1800</v>
      </c>
      <c r="V59" s="295">
        <f t="shared" si="96"/>
        <v>900</v>
      </c>
      <c r="W59" s="295">
        <f t="shared" si="96"/>
        <v>2700</v>
      </c>
      <c r="X59" s="295">
        <f t="shared" si="96"/>
        <v>0</v>
      </c>
    </row>
    <row r="60" spans="1:24" ht="33" x14ac:dyDescent="0.25">
      <c r="A60" s="453" t="s">
        <v>65</v>
      </c>
      <c r="B60" s="488"/>
      <c r="C60" s="490" t="s">
        <v>15</v>
      </c>
      <c r="D60" s="452" t="s">
        <v>48</v>
      </c>
      <c r="E60" s="8">
        <v>0</v>
      </c>
      <c r="F60" s="311">
        <v>4</v>
      </c>
      <c r="G60" s="298">
        <v>2</v>
      </c>
      <c r="H60" s="331">
        <v>1</v>
      </c>
      <c r="I60" s="207">
        <v>17</v>
      </c>
      <c r="J60" s="39">
        <v>7</v>
      </c>
      <c r="K60" s="39">
        <v>7</v>
      </c>
      <c r="L60" s="39">
        <v>7</v>
      </c>
      <c r="M60" s="39">
        <v>7</v>
      </c>
      <c r="N60" s="86">
        <v>4</v>
      </c>
      <c r="O60" s="466">
        <v>3</v>
      </c>
      <c r="P60" s="455">
        <v>1</v>
      </c>
      <c r="Q60" s="56">
        <v>4</v>
      </c>
      <c r="R60" s="312">
        <v>3</v>
      </c>
      <c r="S60" s="295">
        <v>1</v>
      </c>
      <c r="T60" s="295"/>
      <c r="U60" s="295">
        <f>S60+T60</f>
        <v>1</v>
      </c>
      <c r="V60" s="295"/>
      <c r="W60" s="295">
        <f>U60+V60</f>
        <v>1</v>
      </c>
      <c r="X60" s="295">
        <f>P60-W60</f>
        <v>0</v>
      </c>
    </row>
    <row r="61" spans="1:24" ht="27" x14ac:dyDescent="0.25">
      <c r="A61" s="453"/>
      <c r="B61" s="488"/>
      <c r="C61" s="490"/>
      <c r="D61" s="452" t="s">
        <v>49</v>
      </c>
      <c r="E61" s="295">
        <f t="shared" ref="E61:X61" si="97">439000-30000</f>
        <v>409000</v>
      </c>
      <c r="F61" s="310">
        <v>409000</v>
      </c>
      <c r="G61" s="298">
        <f t="shared" si="97"/>
        <v>409000</v>
      </c>
      <c r="H61" s="331">
        <f t="shared" si="97"/>
        <v>409000</v>
      </c>
      <c r="I61" s="202">
        <v>409000</v>
      </c>
      <c r="J61" s="534">
        <v>409000</v>
      </c>
      <c r="K61" s="534">
        <v>409000</v>
      </c>
      <c r="L61" s="534">
        <v>409000</v>
      </c>
      <c r="M61" s="534">
        <v>409000</v>
      </c>
      <c r="N61" s="560">
        <v>409000</v>
      </c>
      <c r="O61" s="437">
        <v>409000</v>
      </c>
      <c r="P61" s="496">
        <v>409000</v>
      </c>
      <c r="Q61" s="94">
        <v>409000</v>
      </c>
      <c r="R61" s="526">
        <v>409000</v>
      </c>
      <c r="S61" s="295">
        <f t="shared" si="97"/>
        <v>409000</v>
      </c>
      <c r="T61" s="295">
        <f t="shared" si="97"/>
        <v>409000</v>
      </c>
      <c r="U61" s="295">
        <f t="shared" si="97"/>
        <v>409000</v>
      </c>
      <c r="V61" s="295">
        <f t="shared" si="97"/>
        <v>409000</v>
      </c>
      <c r="W61" s="295">
        <f t="shared" si="97"/>
        <v>409000</v>
      </c>
      <c r="X61" s="295">
        <f t="shared" si="97"/>
        <v>409000</v>
      </c>
    </row>
    <row r="62" spans="1:24" ht="27" x14ac:dyDescent="0.25">
      <c r="A62" s="453"/>
      <c r="B62" s="488"/>
      <c r="C62" s="490"/>
      <c r="D62" s="452" t="s">
        <v>47</v>
      </c>
      <c r="E62" s="8">
        <f t="shared" ref="E62:I62" si="98">E61*E60/1000</f>
        <v>0</v>
      </c>
      <c r="F62" s="311">
        <f t="shared" si="98"/>
        <v>1636</v>
      </c>
      <c r="G62" s="299">
        <f>G61*G60/1000</f>
        <v>818</v>
      </c>
      <c r="H62" s="332">
        <f>H61*H60/1000</f>
        <v>409</v>
      </c>
      <c r="I62" s="207">
        <f t="shared" si="98"/>
        <v>6953</v>
      </c>
      <c r="J62" s="533">
        <v>2863</v>
      </c>
      <c r="K62" s="533">
        <v>2863</v>
      </c>
      <c r="L62" s="533">
        <v>2863</v>
      </c>
      <c r="M62" s="533">
        <v>2863</v>
      </c>
      <c r="N62" s="61">
        <f t="shared" ref="N62" si="99">N61*N60/1000</f>
        <v>1636</v>
      </c>
      <c r="O62" s="466">
        <f t="shared" ref="O62:P62" si="100">O61*O60/1000</f>
        <v>1227</v>
      </c>
      <c r="P62" s="455">
        <f t="shared" si="100"/>
        <v>409</v>
      </c>
      <c r="Q62" s="55">
        <f t="shared" ref="Q62:R62" si="101">Q61*Q60/1000</f>
        <v>1636</v>
      </c>
      <c r="R62" s="311">
        <f t="shared" si="101"/>
        <v>1227</v>
      </c>
      <c r="S62" s="295">
        <f t="shared" ref="S62:X62" si="102">S61*S60/1000</f>
        <v>409</v>
      </c>
      <c r="T62" s="295">
        <f t="shared" si="102"/>
        <v>0</v>
      </c>
      <c r="U62" s="295">
        <f t="shared" si="102"/>
        <v>409</v>
      </c>
      <c r="V62" s="295">
        <f t="shared" si="102"/>
        <v>0</v>
      </c>
      <c r="W62" s="295">
        <f t="shared" si="102"/>
        <v>409</v>
      </c>
      <c r="X62" s="295">
        <f t="shared" si="102"/>
        <v>0</v>
      </c>
    </row>
    <row r="63" spans="1:24" ht="27" x14ac:dyDescent="0.25">
      <c r="A63" s="453" t="s">
        <v>66</v>
      </c>
      <c r="B63" s="488"/>
      <c r="C63" s="490" t="s">
        <v>16</v>
      </c>
      <c r="D63" s="452" t="s">
        <v>48</v>
      </c>
      <c r="E63" s="8">
        <v>4</v>
      </c>
      <c r="F63" s="311">
        <v>2</v>
      </c>
      <c r="G63" s="298">
        <v>4</v>
      </c>
      <c r="H63" s="331">
        <v>7</v>
      </c>
      <c r="I63" s="207">
        <v>10</v>
      </c>
      <c r="J63" s="39">
        <v>10</v>
      </c>
      <c r="K63" s="39">
        <v>10</v>
      </c>
      <c r="L63" s="39">
        <v>10</v>
      </c>
      <c r="M63" s="39">
        <v>10</v>
      </c>
      <c r="N63" s="86">
        <v>4</v>
      </c>
      <c r="O63" s="466">
        <v>2</v>
      </c>
      <c r="P63" s="455">
        <v>7</v>
      </c>
      <c r="Q63" s="56">
        <v>4</v>
      </c>
      <c r="R63" s="312">
        <v>2</v>
      </c>
      <c r="S63" s="295">
        <f>P63/4</f>
        <v>1.75</v>
      </c>
      <c r="T63" s="295">
        <f>S63</f>
        <v>1.75</v>
      </c>
      <c r="U63" s="295">
        <f>S63+T63</f>
        <v>3.5</v>
      </c>
      <c r="V63" s="295">
        <f>S63</f>
        <v>1.75</v>
      </c>
      <c r="W63" s="295">
        <f>U63+V63</f>
        <v>5.25</v>
      </c>
      <c r="X63" s="295">
        <f>P63-W63</f>
        <v>1.75</v>
      </c>
    </row>
    <row r="64" spans="1:24" ht="27" x14ac:dyDescent="0.25">
      <c r="A64" s="453"/>
      <c r="B64" s="488"/>
      <c r="C64" s="490"/>
      <c r="D64" s="452" t="s">
        <v>49</v>
      </c>
      <c r="E64" s="295">
        <f t="shared" ref="E64:X64" si="103">565000-30000</f>
        <v>535000</v>
      </c>
      <c r="F64" s="310">
        <v>535000</v>
      </c>
      <c r="G64" s="298">
        <f t="shared" si="103"/>
        <v>535000</v>
      </c>
      <c r="H64" s="331">
        <f t="shared" si="103"/>
        <v>535000</v>
      </c>
      <c r="I64" s="202">
        <v>535000</v>
      </c>
      <c r="J64" s="534">
        <v>535000</v>
      </c>
      <c r="K64" s="534">
        <v>535000</v>
      </c>
      <c r="L64" s="534">
        <v>535000</v>
      </c>
      <c r="M64" s="534">
        <v>535000</v>
      </c>
      <c r="N64" s="560">
        <v>535000</v>
      </c>
      <c r="O64" s="437">
        <v>535000</v>
      </c>
      <c r="P64" s="496">
        <v>535000</v>
      </c>
      <c r="Q64" s="94">
        <v>535000</v>
      </c>
      <c r="R64" s="526">
        <v>535000</v>
      </c>
      <c r="S64" s="295">
        <f t="shared" si="103"/>
        <v>535000</v>
      </c>
      <c r="T64" s="295">
        <f t="shared" si="103"/>
        <v>535000</v>
      </c>
      <c r="U64" s="295">
        <f t="shared" si="103"/>
        <v>535000</v>
      </c>
      <c r="V64" s="295">
        <f t="shared" si="103"/>
        <v>535000</v>
      </c>
      <c r="W64" s="295">
        <f t="shared" si="103"/>
        <v>535000</v>
      </c>
      <c r="X64" s="295">
        <f t="shared" si="103"/>
        <v>535000</v>
      </c>
    </row>
    <row r="65" spans="1:24" ht="27" x14ac:dyDescent="0.25">
      <c r="A65" s="453"/>
      <c r="B65" s="488"/>
      <c r="C65" s="490"/>
      <c r="D65" s="452" t="s">
        <v>47</v>
      </c>
      <c r="E65" s="8">
        <f t="shared" ref="E65:I65" si="104">E64*E63/1000</f>
        <v>2140</v>
      </c>
      <c r="F65" s="311">
        <f t="shared" si="104"/>
        <v>1070</v>
      </c>
      <c r="G65" s="299">
        <f t="shared" si="104"/>
        <v>2140</v>
      </c>
      <c r="H65" s="332">
        <f t="shared" si="104"/>
        <v>3745</v>
      </c>
      <c r="I65" s="207">
        <f t="shared" si="104"/>
        <v>5350</v>
      </c>
      <c r="J65" s="533">
        <v>5350</v>
      </c>
      <c r="K65" s="533">
        <v>5350</v>
      </c>
      <c r="L65" s="533">
        <v>5350</v>
      </c>
      <c r="M65" s="533">
        <v>5350</v>
      </c>
      <c r="N65" s="61">
        <f t="shared" ref="N65" si="105">N64*N63/1000</f>
        <v>2140</v>
      </c>
      <c r="O65" s="466">
        <f t="shared" ref="O65:P65" si="106">O64*O63/1000</f>
        <v>1070</v>
      </c>
      <c r="P65" s="455">
        <f t="shared" si="106"/>
        <v>3745</v>
      </c>
      <c r="Q65" s="55">
        <f t="shared" ref="Q65:R65" si="107">Q64*Q63/1000</f>
        <v>2140</v>
      </c>
      <c r="R65" s="311">
        <f t="shared" si="107"/>
        <v>1070</v>
      </c>
      <c r="S65" s="295">
        <f t="shared" ref="S65:X65" si="108">S64*S63/1000</f>
        <v>936.25</v>
      </c>
      <c r="T65" s="295">
        <f t="shared" si="108"/>
        <v>936.25</v>
      </c>
      <c r="U65" s="295">
        <f t="shared" si="108"/>
        <v>1872.5</v>
      </c>
      <c r="V65" s="295">
        <f t="shared" si="108"/>
        <v>936.25</v>
      </c>
      <c r="W65" s="295">
        <f t="shared" si="108"/>
        <v>2808.75</v>
      </c>
      <c r="X65" s="295">
        <f t="shared" si="108"/>
        <v>936.25</v>
      </c>
    </row>
    <row r="66" spans="1:24" ht="27" x14ac:dyDescent="0.25">
      <c r="A66" s="453" t="s">
        <v>67</v>
      </c>
      <c r="B66" s="488"/>
      <c r="C66" s="490" t="s">
        <v>17</v>
      </c>
      <c r="D66" s="452" t="s">
        <v>48</v>
      </c>
      <c r="E66" s="8">
        <v>11</v>
      </c>
      <c r="F66" s="311">
        <v>14</v>
      </c>
      <c r="G66" s="298">
        <v>10</v>
      </c>
      <c r="H66" s="331">
        <v>10</v>
      </c>
      <c r="I66" s="207">
        <v>10</v>
      </c>
      <c r="J66" s="39">
        <v>12</v>
      </c>
      <c r="K66" s="39">
        <v>12</v>
      </c>
      <c r="L66" s="39">
        <v>12</v>
      </c>
      <c r="M66" s="39">
        <v>12</v>
      </c>
      <c r="N66" s="86">
        <v>14</v>
      </c>
      <c r="O66" s="466">
        <v>14</v>
      </c>
      <c r="P66" s="455">
        <v>10</v>
      </c>
      <c r="Q66" s="56">
        <v>14</v>
      </c>
      <c r="R66" s="312">
        <v>14</v>
      </c>
      <c r="S66" s="295">
        <v>2</v>
      </c>
      <c r="T66" s="295">
        <f>S66</f>
        <v>2</v>
      </c>
      <c r="U66" s="295">
        <f>S66+T66</f>
        <v>4</v>
      </c>
      <c r="V66" s="295">
        <f>S66</f>
        <v>2</v>
      </c>
      <c r="W66" s="295">
        <f>U66+V66</f>
        <v>6</v>
      </c>
      <c r="X66" s="295">
        <f>P66-W66</f>
        <v>4</v>
      </c>
    </row>
    <row r="67" spans="1:24" ht="27" x14ac:dyDescent="0.25">
      <c r="A67" s="453"/>
      <c r="B67" s="488"/>
      <c r="C67" s="490"/>
      <c r="D67" s="452" t="s">
        <v>49</v>
      </c>
      <c r="E67" s="295">
        <f t="shared" ref="E67:X67" si="109">320000-30000</f>
        <v>290000</v>
      </c>
      <c r="F67" s="310">
        <v>290000</v>
      </c>
      <c r="G67" s="298">
        <f t="shared" si="109"/>
        <v>290000</v>
      </c>
      <c r="H67" s="331">
        <f t="shared" si="109"/>
        <v>290000</v>
      </c>
      <c r="I67" s="202">
        <v>290000</v>
      </c>
      <c r="J67" s="534">
        <v>290000</v>
      </c>
      <c r="K67" s="534">
        <v>290000</v>
      </c>
      <c r="L67" s="534">
        <v>290000</v>
      </c>
      <c r="M67" s="534">
        <v>290000</v>
      </c>
      <c r="N67" s="560">
        <v>290000</v>
      </c>
      <c r="O67" s="437">
        <v>290000</v>
      </c>
      <c r="P67" s="496">
        <v>290000</v>
      </c>
      <c r="Q67" s="94">
        <v>290000</v>
      </c>
      <c r="R67" s="526">
        <v>290000</v>
      </c>
      <c r="S67" s="295">
        <f t="shared" si="109"/>
        <v>290000</v>
      </c>
      <c r="T67" s="295">
        <f t="shared" si="109"/>
        <v>290000</v>
      </c>
      <c r="U67" s="295">
        <f t="shared" si="109"/>
        <v>290000</v>
      </c>
      <c r="V67" s="295">
        <f t="shared" si="109"/>
        <v>290000</v>
      </c>
      <c r="W67" s="295">
        <f t="shared" si="109"/>
        <v>290000</v>
      </c>
      <c r="X67" s="295">
        <f t="shared" si="109"/>
        <v>290000</v>
      </c>
    </row>
    <row r="68" spans="1:24" ht="27" x14ac:dyDescent="0.25">
      <c r="A68" s="453"/>
      <c r="B68" s="488"/>
      <c r="C68" s="490"/>
      <c r="D68" s="452" t="s">
        <v>47</v>
      </c>
      <c r="E68" s="8">
        <f>E67*E66/1000</f>
        <v>3190</v>
      </c>
      <c r="F68" s="311">
        <f t="shared" ref="F68" si="110">F67*F66/1000</f>
        <v>4060</v>
      </c>
      <c r="G68" s="299">
        <f t="shared" ref="G68:Q68" si="111">G67*G66/1000</f>
        <v>2900</v>
      </c>
      <c r="H68" s="332">
        <f t="shared" si="111"/>
        <v>2900</v>
      </c>
      <c r="I68" s="207">
        <f t="shared" si="111"/>
        <v>2900</v>
      </c>
      <c r="J68" s="533">
        <v>3480</v>
      </c>
      <c r="K68" s="533">
        <v>3480</v>
      </c>
      <c r="L68" s="533">
        <v>3480</v>
      </c>
      <c r="M68" s="533">
        <v>3480</v>
      </c>
      <c r="N68" s="61">
        <f t="shared" ref="N68" si="112">N67*N66/1000</f>
        <v>4060</v>
      </c>
      <c r="O68" s="466">
        <f t="shared" si="111"/>
        <v>4060</v>
      </c>
      <c r="P68" s="455">
        <f t="shared" si="111"/>
        <v>2900</v>
      </c>
      <c r="Q68" s="55">
        <f t="shared" si="111"/>
        <v>4060</v>
      </c>
      <c r="R68" s="311">
        <f t="shared" ref="R68" si="113">R67*R66/1000</f>
        <v>4060</v>
      </c>
      <c r="S68" s="295">
        <f t="shared" ref="S68:X68" si="114">S67*S66/1000</f>
        <v>580</v>
      </c>
      <c r="T68" s="295">
        <f t="shared" si="114"/>
        <v>580</v>
      </c>
      <c r="U68" s="295">
        <f t="shared" si="114"/>
        <v>1160</v>
      </c>
      <c r="V68" s="295">
        <f t="shared" si="114"/>
        <v>580</v>
      </c>
      <c r="W68" s="295">
        <f t="shared" si="114"/>
        <v>1740</v>
      </c>
      <c r="X68" s="295">
        <f t="shared" si="114"/>
        <v>1160</v>
      </c>
    </row>
    <row r="69" spans="1:24" ht="33" x14ac:dyDescent="0.25">
      <c r="A69" s="453" t="s">
        <v>68</v>
      </c>
      <c r="B69" s="488"/>
      <c r="C69" s="490" t="s">
        <v>6</v>
      </c>
      <c r="D69" s="452" t="s">
        <v>48</v>
      </c>
      <c r="E69" s="8">
        <v>8</v>
      </c>
      <c r="F69" s="311">
        <v>12</v>
      </c>
      <c r="G69" s="298">
        <v>5</v>
      </c>
      <c r="H69" s="331">
        <v>5</v>
      </c>
      <c r="I69" s="207">
        <v>7</v>
      </c>
      <c r="J69" s="39">
        <v>7</v>
      </c>
      <c r="K69" s="39">
        <v>7</v>
      </c>
      <c r="L69" s="39">
        <v>7</v>
      </c>
      <c r="M69" s="39">
        <v>7</v>
      </c>
      <c r="N69" s="86">
        <v>7</v>
      </c>
      <c r="O69" s="466">
        <v>12</v>
      </c>
      <c r="P69" s="455">
        <v>5</v>
      </c>
      <c r="Q69" s="56">
        <v>7</v>
      </c>
      <c r="R69" s="312">
        <v>12</v>
      </c>
      <c r="S69" s="297">
        <v>1</v>
      </c>
      <c r="T69" s="297">
        <f>S69</f>
        <v>1</v>
      </c>
      <c r="U69" s="297">
        <f>S69+T69</f>
        <v>2</v>
      </c>
      <c r="V69" s="297">
        <f>S69</f>
        <v>1</v>
      </c>
      <c r="W69" s="297">
        <f>U69+V69</f>
        <v>3</v>
      </c>
      <c r="X69" s="297">
        <f>P69-W69</f>
        <v>2</v>
      </c>
    </row>
    <row r="70" spans="1:24" ht="27" x14ac:dyDescent="0.25">
      <c r="A70" s="453"/>
      <c r="B70" s="488"/>
      <c r="C70" s="490"/>
      <c r="D70" s="452" t="s">
        <v>49</v>
      </c>
      <c r="E70" s="295">
        <f t="shared" ref="E70:X70" si="115">1190000-30000</f>
        <v>1160000</v>
      </c>
      <c r="F70" s="310">
        <v>1160000</v>
      </c>
      <c r="G70" s="298">
        <f t="shared" si="115"/>
        <v>1160000</v>
      </c>
      <c r="H70" s="331">
        <f t="shared" si="115"/>
        <v>1160000</v>
      </c>
      <c r="I70" s="202">
        <v>1160000</v>
      </c>
      <c r="J70" s="534">
        <v>1160000</v>
      </c>
      <c r="K70" s="534">
        <v>1160000</v>
      </c>
      <c r="L70" s="534">
        <v>1160000</v>
      </c>
      <c r="M70" s="534">
        <v>1160000</v>
      </c>
      <c r="N70" s="560">
        <v>1160000</v>
      </c>
      <c r="O70" s="437">
        <v>1160000</v>
      </c>
      <c r="P70" s="496">
        <v>1160000</v>
      </c>
      <c r="Q70" s="94">
        <v>1160000</v>
      </c>
      <c r="R70" s="526">
        <v>1160000</v>
      </c>
      <c r="S70" s="295">
        <f t="shared" si="115"/>
        <v>1160000</v>
      </c>
      <c r="T70" s="295">
        <f t="shared" si="115"/>
        <v>1160000</v>
      </c>
      <c r="U70" s="295">
        <f t="shared" si="115"/>
        <v>1160000</v>
      </c>
      <c r="V70" s="295">
        <f t="shared" si="115"/>
        <v>1160000</v>
      </c>
      <c r="W70" s="295">
        <f t="shared" si="115"/>
        <v>1160000</v>
      </c>
      <c r="X70" s="295">
        <f t="shared" si="115"/>
        <v>1160000</v>
      </c>
    </row>
    <row r="71" spans="1:24" ht="27" x14ac:dyDescent="0.25">
      <c r="A71" s="453"/>
      <c r="B71" s="488"/>
      <c r="C71" s="490"/>
      <c r="D71" s="452" t="s">
        <v>47</v>
      </c>
      <c r="E71" s="8">
        <f t="shared" ref="E71:Q71" si="116">E70*E69/1000</f>
        <v>9280</v>
      </c>
      <c r="F71" s="311">
        <f t="shared" si="116"/>
        <v>13920</v>
      </c>
      <c r="G71" s="299">
        <f t="shared" si="116"/>
        <v>5800</v>
      </c>
      <c r="H71" s="332">
        <f t="shared" si="116"/>
        <v>5800</v>
      </c>
      <c r="I71" s="207">
        <f t="shared" si="116"/>
        <v>8120</v>
      </c>
      <c r="J71" s="533">
        <v>8120</v>
      </c>
      <c r="K71" s="533">
        <v>8120</v>
      </c>
      <c r="L71" s="533">
        <v>8120</v>
      </c>
      <c r="M71" s="533">
        <v>8120</v>
      </c>
      <c r="N71" s="61">
        <f t="shared" ref="N71" si="117">N70*N69/1000</f>
        <v>8120</v>
      </c>
      <c r="O71" s="466">
        <f t="shared" si="116"/>
        <v>13920</v>
      </c>
      <c r="P71" s="455">
        <f t="shared" si="116"/>
        <v>5800</v>
      </c>
      <c r="Q71" s="55">
        <f t="shared" si="116"/>
        <v>8120</v>
      </c>
      <c r="R71" s="311">
        <f t="shared" ref="R71" si="118">R70*R69/1000</f>
        <v>13920</v>
      </c>
      <c r="S71" s="295">
        <f t="shared" ref="S71:X71" si="119">S70*S69/1000</f>
        <v>1160</v>
      </c>
      <c r="T71" s="295">
        <f t="shared" si="119"/>
        <v>1160</v>
      </c>
      <c r="U71" s="295">
        <f t="shared" si="119"/>
        <v>2320</v>
      </c>
      <c r="V71" s="295">
        <f t="shared" si="119"/>
        <v>1160</v>
      </c>
      <c r="W71" s="295">
        <f t="shared" si="119"/>
        <v>3480</v>
      </c>
      <c r="X71" s="295">
        <f t="shared" si="119"/>
        <v>2320</v>
      </c>
    </row>
    <row r="72" spans="1:24" ht="33" x14ac:dyDescent="0.25">
      <c r="A72" s="453" t="s">
        <v>69</v>
      </c>
      <c r="B72" s="488"/>
      <c r="C72" s="490" t="s">
        <v>21</v>
      </c>
      <c r="D72" s="452" t="s">
        <v>48</v>
      </c>
      <c r="E72" s="8">
        <v>0</v>
      </c>
      <c r="F72" s="311">
        <v>0</v>
      </c>
      <c r="G72" s="299">
        <v>0</v>
      </c>
      <c r="H72" s="332">
        <v>0</v>
      </c>
      <c r="I72" s="207">
        <v>3</v>
      </c>
      <c r="J72" s="39">
        <v>3</v>
      </c>
      <c r="K72" s="39">
        <v>3</v>
      </c>
      <c r="L72" s="39">
        <v>3</v>
      </c>
      <c r="M72" s="39">
        <v>3</v>
      </c>
      <c r="N72" s="86">
        <v>0</v>
      </c>
      <c r="O72" s="466">
        <v>0</v>
      </c>
      <c r="P72" s="455">
        <v>1</v>
      </c>
      <c r="Q72" s="56">
        <v>1</v>
      </c>
      <c r="R72" s="312">
        <v>1</v>
      </c>
      <c r="S72" s="295">
        <f>P72/4</f>
        <v>0.25</v>
      </c>
      <c r="T72" s="295">
        <f>S72</f>
        <v>0.25</v>
      </c>
      <c r="U72" s="295">
        <f>S72+T72</f>
        <v>0.5</v>
      </c>
      <c r="V72" s="295">
        <f>S72</f>
        <v>0.25</v>
      </c>
      <c r="W72" s="295">
        <f>U72+V72</f>
        <v>0.75</v>
      </c>
      <c r="X72" s="295">
        <f>P72-W72</f>
        <v>0.25</v>
      </c>
    </row>
    <row r="73" spans="1:24" ht="27" x14ac:dyDescent="0.25">
      <c r="A73" s="453"/>
      <c r="B73" s="488"/>
      <c r="C73" s="490"/>
      <c r="D73" s="452" t="s">
        <v>49</v>
      </c>
      <c r="E73" s="295">
        <f t="shared" ref="E73:X73" si="120">595000-30000</f>
        <v>565000</v>
      </c>
      <c r="F73" s="310">
        <v>565000</v>
      </c>
      <c r="G73" s="298">
        <f t="shared" si="120"/>
        <v>565000</v>
      </c>
      <c r="H73" s="331">
        <f t="shared" si="120"/>
        <v>565000</v>
      </c>
      <c r="I73" s="202">
        <v>565000</v>
      </c>
      <c r="J73" s="534">
        <v>565000</v>
      </c>
      <c r="K73" s="534">
        <v>565000</v>
      </c>
      <c r="L73" s="534">
        <v>565000</v>
      </c>
      <c r="M73" s="534">
        <v>565000</v>
      </c>
      <c r="N73" s="560">
        <v>565000</v>
      </c>
      <c r="O73" s="437">
        <v>565000</v>
      </c>
      <c r="P73" s="496">
        <v>565000</v>
      </c>
      <c r="Q73" s="94">
        <v>565000</v>
      </c>
      <c r="R73" s="526">
        <v>565000</v>
      </c>
      <c r="S73" s="295">
        <f t="shared" si="120"/>
        <v>565000</v>
      </c>
      <c r="T73" s="295">
        <f t="shared" si="120"/>
        <v>565000</v>
      </c>
      <c r="U73" s="295">
        <f t="shared" si="120"/>
        <v>565000</v>
      </c>
      <c r="V73" s="295">
        <f t="shared" si="120"/>
        <v>565000</v>
      </c>
      <c r="W73" s="295">
        <f t="shared" si="120"/>
        <v>565000</v>
      </c>
      <c r="X73" s="295">
        <f t="shared" si="120"/>
        <v>565000</v>
      </c>
    </row>
    <row r="74" spans="1:24" ht="27" x14ac:dyDescent="0.25">
      <c r="A74" s="453"/>
      <c r="B74" s="488"/>
      <c r="C74" s="490"/>
      <c r="D74" s="452" t="s">
        <v>47</v>
      </c>
      <c r="E74" s="8">
        <f t="shared" ref="E74:Q74" si="121">E73*E72/1000</f>
        <v>0</v>
      </c>
      <c r="F74" s="311">
        <f t="shared" si="121"/>
        <v>0</v>
      </c>
      <c r="G74" s="299">
        <f t="shared" si="121"/>
        <v>0</v>
      </c>
      <c r="H74" s="332">
        <f t="shared" si="121"/>
        <v>0</v>
      </c>
      <c r="I74" s="207">
        <f t="shared" si="121"/>
        <v>1695</v>
      </c>
      <c r="J74" s="533">
        <v>1695</v>
      </c>
      <c r="K74" s="533">
        <v>1695</v>
      </c>
      <c r="L74" s="533">
        <v>1695</v>
      </c>
      <c r="M74" s="533">
        <v>1695</v>
      </c>
      <c r="N74" s="61">
        <f t="shared" ref="N74" si="122">N73*N72/1000</f>
        <v>0</v>
      </c>
      <c r="O74" s="466">
        <f t="shared" si="121"/>
        <v>0</v>
      </c>
      <c r="P74" s="455">
        <f t="shared" si="121"/>
        <v>565</v>
      </c>
      <c r="Q74" s="55">
        <f t="shared" si="121"/>
        <v>565</v>
      </c>
      <c r="R74" s="311">
        <f t="shared" ref="R74" si="123">R73*R72/1000</f>
        <v>565</v>
      </c>
      <c r="S74" s="8">
        <f t="shared" ref="S74:X74" si="124">S73*S72/1000</f>
        <v>141.25</v>
      </c>
      <c r="T74" s="8">
        <f t="shared" si="124"/>
        <v>141.25</v>
      </c>
      <c r="U74" s="8">
        <f t="shared" si="124"/>
        <v>282.5</v>
      </c>
      <c r="V74" s="8">
        <f t="shared" si="124"/>
        <v>141.25</v>
      </c>
      <c r="W74" s="8">
        <f t="shared" si="124"/>
        <v>423.75</v>
      </c>
      <c r="X74" s="8">
        <f t="shared" si="124"/>
        <v>141.25</v>
      </c>
    </row>
    <row r="75" spans="1:24" ht="33" x14ac:dyDescent="0.25">
      <c r="A75" s="453" t="s">
        <v>70</v>
      </c>
      <c r="B75" s="488"/>
      <c r="C75" s="490" t="s">
        <v>71</v>
      </c>
      <c r="D75" s="452" t="s">
        <v>48</v>
      </c>
      <c r="E75" s="8">
        <v>0</v>
      </c>
      <c r="F75" s="311">
        <v>1</v>
      </c>
      <c r="G75" s="299">
        <v>0</v>
      </c>
      <c r="H75" s="332">
        <v>0</v>
      </c>
      <c r="I75" s="207">
        <v>2</v>
      </c>
      <c r="J75" s="39">
        <v>2</v>
      </c>
      <c r="K75" s="39">
        <v>2</v>
      </c>
      <c r="L75" s="39">
        <v>2</v>
      </c>
      <c r="M75" s="39">
        <v>2</v>
      </c>
      <c r="N75" s="86">
        <v>1</v>
      </c>
      <c r="O75" s="466">
        <v>1</v>
      </c>
      <c r="P75" s="455">
        <v>1</v>
      </c>
      <c r="Q75" s="56">
        <v>1</v>
      </c>
      <c r="R75" s="312">
        <v>1</v>
      </c>
      <c r="S75" s="295">
        <f>P75/4</f>
        <v>0.25</v>
      </c>
      <c r="T75" s="295">
        <f>S75</f>
        <v>0.25</v>
      </c>
      <c r="U75" s="295">
        <f>S75+T75</f>
        <v>0.5</v>
      </c>
      <c r="V75" s="295">
        <f>S75</f>
        <v>0.25</v>
      </c>
      <c r="W75" s="295">
        <f>U75+V75</f>
        <v>0.75</v>
      </c>
      <c r="X75" s="295">
        <f>P75-W75</f>
        <v>0.25</v>
      </c>
    </row>
    <row r="76" spans="1:24" ht="27" x14ac:dyDescent="0.25">
      <c r="A76" s="453"/>
      <c r="B76" s="488"/>
      <c r="C76" s="490"/>
      <c r="D76" s="452" t="s">
        <v>49</v>
      </c>
      <c r="E76" s="295">
        <f t="shared" ref="E76:X76" si="125">628000-30000</f>
        <v>598000</v>
      </c>
      <c r="F76" s="310">
        <v>598000</v>
      </c>
      <c r="G76" s="298">
        <f t="shared" si="125"/>
        <v>598000</v>
      </c>
      <c r="H76" s="331">
        <f t="shared" si="125"/>
        <v>598000</v>
      </c>
      <c r="I76" s="202">
        <v>598000</v>
      </c>
      <c r="J76" s="532">
        <v>598000</v>
      </c>
      <c r="K76" s="532">
        <v>598000</v>
      </c>
      <c r="L76" s="532">
        <v>598000</v>
      </c>
      <c r="M76" s="532">
        <v>598000</v>
      </c>
      <c r="N76" s="559">
        <v>598000</v>
      </c>
      <c r="O76" s="465">
        <v>598000</v>
      </c>
      <c r="P76" s="454">
        <v>598000</v>
      </c>
      <c r="Q76" s="54">
        <v>598000</v>
      </c>
      <c r="R76" s="310">
        <v>598000</v>
      </c>
      <c r="S76" s="295">
        <f t="shared" si="125"/>
        <v>598000</v>
      </c>
      <c r="T76" s="295">
        <f t="shared" si="125"/>
        <v>598000</v>
      </c>
      <c r="U76" s="295">
        <f t="shared" si="125"/>
        <v>598000</v>
      </c>
      <c r="V76" s="295">
        <f t="shared" si="125"/>
        <v>598000</v>
      </c>
      <c r="W76" s="295">
        <f t="shared" si="125"/>
        <v>598000</v>
      </c>
      <c r="X76" s="295">
        <f t="shared" si="125"/>
        <v>598000</v>
      </c>
    </row>
    <row r="77" spans="1:24" ht="27" x14ac:dyDescent="0.25">
      <c r="A77" s="453"/>
      <c r="B77" s="488"/>
      <c r="C77" s="490"/>
      <c r="D77" s="452" t="s">
        <v>47</v>
      </c>
      <c r="E77" s="8">
        <f t="shared" ref="E77:I77" si="126">E76*E75/1000</f>
        <v>0</v>
      </c>
      <c r="F77" s="311">
        <f t="shared" si="126"/>
        <v>598</v>
      </c>
      <c r="G77" s="299">
        <f t="shared" si="126"/>
        <v>0</v>
      </c>
      <c r="H77" s="332">
        <f t="shared" si="126"/>
        <v>0</v>
      </c>
      <c r="I77" s="207">
        <f t="shared" si="126"/>
        <v>1196</v>
      </c>
      <c r="J77" s="533">
        <v>1196</v>
      </c>
      <c r="K77" s="533">
        <v>1196</v>
      </c>
      <c r="L77" s="533">
        <v>1196</v>
      </c>
      <c r="M77" s="533">
        <v>1196</v>
      </c>
      <c r="N77" s="61">
        <f t="shared" ref="N77" si="127">N76*N75/1000</f>
        <v>598</v>
      </c>
      <c r="O77" s="466">
        <f t="shared" ref="O77:P77" si="128">O76*O75/1000</f>
        <v>598</v>
      </c>
      <c r="P77" s="455">
        <f t="shared" si="128"/>
        <v>598</v>
      </c>
      <c r="Q77" s="55">
        <f t="shared" ref="Q77:R77" si="129">Q76*Q75/1000</f>
        <v>598</v>
      </c>
      <c r="R77" s="311">
        <f t="shared" si="129"/>
        <v>598</v>
      </c>
      <c r="S77" s="8">
        <f t="shared" ref="S77:X77" si="130">S76*S75/1000</f>
        <v>149.5</v>
      </c>
      <c r="T77" s="8">
        <f t="shared" si="130"/>
        <v>149.5</v>
      </c>
      <c r="U77" s="8">
        <f t="shared" si="130"/>
        <v>299</v>
      </c>
      <c r="V77" s="8">
        <f t="shared" si="130"/>
        <v>149.5</v>
      </c>
      <c r="W77" s="8">
        <f t="shared" si="130"/>
        <v>448.5</v>
      </c>
      <c r="X77" s="8">
        <f t="shared" si="130"/>
        <v>149.5</v>
      </c>
    </row>
    <row r="78" spans="1:24" ht="33" x14ac:dyDescent="0.25">
      <c r="A78" s="453" t="s">
        <v>72</v>
      </c>
      <c r="B78" s="488"/>
      <c r="C78" s="490" t="s">
        <v>73</v>
      </c>
      <c r="D78" s="452" t="s">
        <v>48</v>
      </c>
      <c r="E78" s="8">
        <v>0</v>
      </c>
      <c r="F78" s="311">
        <v>1</v>
      </c>
      <c r="G78" s="299">
        <v>0</v>
      </c>
      <c r="H78" s="332">
        <v>0</v>
      </c>
      <c r="I78" s="207">
        <v>1</v>
      </c>
      <c r="J78" s="39">
        <v>1</v>
      </c>
      <c r="K78" s="39">
        <v>1</v>
      </c>
      <c r="L78" s="39">
        <v>1</v>
      </c>
      <c r="M78" s="39">
        <v>1</v>
      </c>
      <c r="N78" s="86">
        <v>0</v>
      </c>
      <c r="O78" s="466">
        <v>1</v>
      </c>
      <c r="P78" s="455">
        <v>1</v>
      </c>
      <c r="Q78" s="55">
        <v>1</v>
      </c>
      <c r="R78" s="311">
        <v>1</v>
      </c>
      <c r="S78" s="295">
        <f>P78/4</f>
        <v>0.25</v>
      </c>
      <c r="T78" s="295">
        <f>S78</f>
        <v>0.25</v>
      </c>
      <c r="U78" s="295">
        <f>S78+T78</f>
        <v>0.5</v>
      </c>
      <c r="V78" s="295">
        <f>S78</f>
        <v>0.25</v>
      </c>
      <c r="W78" s="295">
        <f>U78+V78</f>
        <v>0.75</v>
      </c>
      <c r="X78" s="295">
        <f>P78-W78</f>
        <v>0.25</v>
      </c>
    </row>
    <row r="79" spans="1:24" ht="27" x14ac:dyDescent="0.25">
      <c r="A79" s="453"/>
      <c r="B79" s="488"/>
      <c r="C79" s="490"/>
      <c r="D79" s="452" t="s">
        <v>49</v>
      </c>
      <c r="E79" s="295">
        <f t="shared" ref="E79:X79" si="131">595000-30000</f>
        <v>565000</v>
      </c>
      <c r="F79" s="310">
        <v>565000</v>
      </c>
      <c r="G79" s="298">
        <f t="shared" si="131"/>
        <v>565000</v>
      </c>
      <c r="H79" s="331">
        <f t="shared" si="131"/>
        <v>565000</v>
      </c>
      <c r="I79" s="202">
        <v>565000</v>
      </c>
      <c r="J79" s="532">
        <v>565000</v>
      </c>
      <c r="K79" s="532">
        <v>565000</v>
      </c>
      <c r="L79" s="532">
        <v>565000</v>
      </c>
      <c r="M79" s="532">
        <v>565000</v>
      </c>
      <c r="N79" s="559">
        <v>565000</v>
      </c>
      <c r="O79" s="465">
        <v>565000</v>
      </c>
      <c r="P79" s="454">
        <v>565000</v>
      </c>
      <c r="Q79" s="54">
        <v>565000</v>
      </c>
      <c r="R79" s="310">
        <v>565000</v>
      </c>
      <c r="S79" s="295">
        <f t="shared" si="131"/>
        <v>565000</v>
      </c>
      <c r="T79" s="295">
        <f t="shared" si="131"/>
        <v>565000</v>
      </c>
      <c r="U79" s="295">
        <f t="shared" si="131"/>
        <v>565000</v>
      </c>
      <c r="V79" s="295">
        <f t="shared" si="131"/>
        <v>565000</v>
      </c>
      <c r="W79" s="295">
        <f t="shared" si="131"/>
        <v>565000</v>
      </c>
      <c r="X79" s="295">
        <f t="shared" si="131"/>
        <v>565000</v>
      </c>
    </row>
    <row r="80" spans="1:24" ht="27" x14ac:dyDescent="0.25">
      <c r="A80" s="453"/>
      <c r="B80" s="488"/>
      <c r="C80" s="490"/>
      <c r="D80" s="452" t="s">
        <v>47</v>
      </c>
      <c r="E80" s="8">
        <f t="shared" ref="E80:I80" si="132">E79*E78/1000</f>
        <v>0</v>
      </c>
      <c r="F80" s="311">
        <f t="shared" si="132"/>
        <v>565</v>
      </c>
      <c r="G80" s="299">
        <f t="shared" si="132"/>
        <v>0</v>
      </c>
      <c r="H80" s="332">
        <f t="shared" si="132"/>
        <v>0</v>
      </c>
      <c r="I80" s="207">
        <f t="shared" si="132"/>
        <v>565</v>
      </c>
      <c r="J80" s="533">
        <v>565</v>
      </c>
      <c r="K80" s="533">
        <v>565</v>
      </c>
      <c r="L80" s="533">
        <v>565</v>
      </c>
      <c r="M80" s="533">
        <v>565</v>
      </c>
      <c r="N80" s="61">
        <f t="shared" ref="N80" si="133">N79*N78/1000</f>
        <v>0</v>
      </c>
      <c r="O80" s="466">
        <f t="shared" ref="O80:P80" si="134">O79*O78/1000</f>
        <v>565</v>
      </c>
      <c r="P80" s="455">
        <f t="shared" si="134"/>
        <v>565</v>
      </c>
      <c r="Q80" s="55">
        <f t="shared" ref="Q80:R80" si="135">Q79*Q78/1000</f>
        <v>565</v>
      </c>
      <c r="R80" s="311">
        <f t="shared" si="135"/>
        <v>565</v>
      </c>
      <c r="S80" s="8">
        <f t="shared" ref="S80:X80" si="136">S79*S78/1000</f>
        <v>141.25</v>
      </c>
      <c r="T80" s="8">
        <f t="shared" si="136"/>
        <v>141.25</v>
      </c>
      <c r="U80" s="8">
        <f t="shared" si="136"/>
        <v>282.5</v>
      </c>
      <c r="V80" s="8">
        <f t="shared" si="136"/>
        <v>141.25</v>
      </c>
      <c r="W80" s="8">
        <f t="shared" si="136"/>
        <v>423.75</v>
      </c>
      <c r="X80" s="8">
        <f t="shared" si="136"/>
        <v>141.25</v>
      </c>
    </row>
    <row r="81" spans="1:24" ht="33" x14ac:dyDescent="0.25">
      <c r="A81" s="453" t="s">
        <v>74</v>
      </c>
      <c r="B81" s="488"/>
      <c r="C81" s="490" t="s">
        <v>20</v>
      </c>
      <c r="D81" s="452" t="s">
        <v>48</v>
      </c>
      <c r="E81" s="295">
        <v>213</v>
      </c>
      <c r="F81" s="310">
        <v>167</v>
      </c>
      <c r="G81" s="298">
        <v>116</v>
      </c>
      <c r="H81" s="331">
        <v>157</v>
      </c>
      <c r="I81" s="207">
        <v>145</v>
      </c>
      <c r="J81" s="39">
        <v>135</v>
      </c>
      <c r="K81" s="39">
        <v>134</v>
      </c>
      <c r="L81" s="39">
        <v>133</v>
      </c>
      <c r="M81" s="39">
        <v>133</v>
      </c>
      <c r="N81" s="86">
        <v>112</v>
      </c>
      <c r="O81" s="465">
        <v>167</v>
      </c>
      <c r="P81" s="454">
        <v>156</v>
      </c>
      <c r="Q81" s="56">
        <v>111</v>
      </c>
      <c r="R81" s="312">
        <v>167</v>
      </c>
      <c r="S81" s="295">
        <f>P81/4</f>
        <v>39</v>
      </c>
      <c r="T81" s="295">
        <f>S81</f>
        <v>39</v>
      </c>
      <c r="U81" s="295">
        <f>S81+T81</f>
        <v>78</v>
      </c>
      <c r="V81" s="295">
        <f>S81</f>
        <v>39</v>
      </c>
      <c r="W81" s="295">
        <f>U81+V81</f>
        <v>117</v>
      </c>
      <c r="X81" s="295">
        <f>P81-W81</f>
        <v>39</v>
      </c>
    </row>
    <row r="82" spans="1:24" ht="27" x14ac:dyDescent="0.25">
      <c r="A82" s="453"/>
      <c r="B82" s="488"/>
      <c r="C82" s="490"/>
      <c r="D82" s="452" t="s">
        <v>49</v>
      </c>
      <c r="E82" s="295">
        <f t="shared" ref="E82:X82" si="137">1040000-30000</f>
        <v>1010000</v>
      </c>
      <c r="F82" s="310">
        <v>1010000</v>
      </c>
      <c r="G82" s="298">
        <f t="shared" si="137"/>
        <v>1010000</v>
      </c>
      <c r="H82" s="331">
        <f t="shared" si="137"/>
        <v>1010000</v>
      </c>
      <c r="I82" s="202">
        <v>1010000</v>
      </c>
      <c r="J82" s="532">
        <v>4600000</v>
      </c>
      <c r="K82" s="532">
        <v>4600000</v>
      </c>
      <c r="L82" s="532">
        <v>4600000</v>
      </c>
      <c r="M82" s="532">
        <v>4600000</v>
      </c>
      <c r="N82" s="559">
        <v>1010000</v>
      </c>
      <c r="O82" s="465">
        <v>1010000</v>
      </c>
      <c r="P82" s="454">
        <v>1010000</v>
      </c>
      <c r="Q82" s="54">
        <v>1010000</v>
      </c>
      <c r="R82" s="310">
        <v>1010000</v>
      </c>
      <c r="S82" s="295">
        <f t="shared" si="137"/>
        <v>1010000</v>
      </c>
      <c r="T82" s="295">
        <f t="shared" si="137"/>
        <v>1010000</v>
      </c>
      <c r="U82" s="295">
        <f t="shared" si="137"/>
        <v>1010000</v>
      </c>
      <c r="V82" s="295">
        <f t="shared" si="137"/>
        <v>1010000</v>
      </c>
      <c r="W82" s="295">
        <f t="shared" si="137"/>
        <v>1010000</v>
      </c>
      <c r="X82" s="295">
        <f t="shared" si="137"/>
        <v>1010000</v>
      </c>
    </row>
    <row r="83" spans="1:24" ht="27" x14ac:dyDescent="0.25">
      <c r="A83" s="453"/>
      <c r="B83" s="488"/>
      <c r="C83" s="490"/>
      <c r="D83" s="452" t="s">
        <v>47</v>
      </c>
      <c r="E83" s="295">
        <f t="shared" ref="E83:I83" si="138">E82*E81/1000</f>
        <v>215130</v>
      </c>
      <c r="F83" s="310">
        <f t="shared" si="138"/>
        <v>168670</v>
      </c>
      <c r="G83" s="298">
        <f t="shared" si="138"/>
        <v>117160</v>
      </c>
      <c r="H83" s="331">
        <f t="shared" si="138"/>
        <v>158570</v>
      </c>
      <c r="I83" s="202">
        <f t="shared" si="138"/>
        <v>146450</v>
      </c>
      <c r="J83" s="532">
        <v>621000</v>
      </c>
      <c r="K83" s="532">
        <f t="shared" ref="K83:P83" si="139">K82*K81/1000</f>
        <v>616400</v>
      </c>
      <c r="L83" s="532">
        <f t="shared" si="139"/>
        <v>611800</v>
      </c>
      <c r="M83" s="532">
        <f t="shared" ref="M83" si="140">M82*M81/1000</f>
        <v>611800</v>
      </c>
      <c r="N83" s="559">
        <f t="shared" ref="N83" si="141">N82*N81/1000</f>
        <v>113120</v>
      </c>
      <c r="O83" s="465">
        <f t="shared" si="139"/>
        <v>168670</v>
      </c>
      <c r="P83" s="454">
        <f t="shared" si="139"/>
        <v>157560</v>
      </c>
      <c r="Q83" s="54">
        <f t="shared" ref="Q83:R83" si="142">Q82*Q81/1000</f>
        <v>112110</v>
      </c>
      <c r="R83" s="310">
        <f t="shared" si="142"/>
        <v>168670</v>
      </c>
      <c r="S83" s="295">
        <f t="shared" ref="S83:X83" si="143">S82*S81/1000</f>
        <v>39390</v>
      </c>
      <c r="T83" s="295">
        <f t="shared" si="143"/>
        <v>39390</v>
      </c>
      <c r="U83" s="295">
        <f t="shared" si="143"/>
        <v>78780</v>
      </c>
      <c r="V83" s="295">
        <f t="shared" si="143"/>
        <v>39390</v>
      </c>
      <c r="W83" s="295">
        <f t="shared" si="143"/>
        <v>118170</v>
      </c>
      <c r="X83" s="295">
        <f t="shared" si="143"/>
        <v>39390</v>
      </c>
    </row>
    <row r="84" spans="1:24" ht="33" x14ac:dyDescent="0.25">
      <c r="A84" s="453" t="s">
        <v>75</v>
      </c>
      <c r="B84" s="488"/>
      <c r="C84" s="490" t="s">
        <v>3</v>
      </c>
      <c r="D84" s="452" t="s">
        <v>48</v>
      </c>
      <c r="E84" s="295">
        <v>2</v>
      </c>
      <c r="F84" s="310">
        <v>5</v>
      </c>
      <c r="G84" s="298">
        <v>2</v>
      </c>
      <c r="H84" s="331">
        <v>17</v>
      </c>
      <c r="I84" s="207">
        <v>2</v>
      </c>
      <c r="J84" s="39">
        <v>2</v>
      </c>
      <c r="K84" s="39">
        <v>2</v>
      </c>
      <c r="L84" s="39">
        <v>2</v>
      </c>
      <c r="M84" s="39">
        <v>2</v>
      </c>
      <c r="N84" s="86">
        <v>24</v>
      </c>
      <c r="O84" s="465">
        <v>5</v>
      </c>
      <c r="P84" s="454">
        <v>17</v>
      </c>
      <c r="Q84" s="56">
        <v>24</v>
      </c>
      <c r="R84" s="312">
        <v>5</v>
      </c>
      <c r="S84" s="295">
        <v>1</v>
      </c>
      <c r="T84" s="295"/>
      <c r="U84" s="295">
        <f>S84+T84</f>
        <v>1</v>
      </c>
      <c r="V84" s="295"/>
      <c r="W84" s="295">
        <f>U84+V84</f>
        <v>1</v>
      </c>
      <c r="X84" s="295">
        <f>P84-W84</f>
        <v>16</v>
      </c>
    </row>
    <row r="85" spans="1:24" ht="27" x14ac:dyDescent="0.25">
      <c r="A85" s="453"/>
      <c r="B85" s="488"/>
      <c r="C85" s="490"/>
      <c r="D85" s="452" t="s">
        <v>49</v>
      </c>
      <c r="E85" s="295">
        <f t="shared" ref="E85:X85" si="144">1075000-30000</f>
        <v>1045000</v>
      </c>
      <c r="F85" s="310">
        <v>1045000</v>
      </c>
      <c r="G85" s="298">
        <f t="shared" si="144"/>
        <v>1045000</v>
      </c>
      <c r="H85" s="331">
        <f t="shared" si="144"/>
        <v>1045000</v>
      </c>
      <c r="I85" s="202">
        <v>1045000</v>
      </c>
      <c r="J85" s="532">
        <v>1045000</v>
      </c>
      <c r="K85" s="532">
        <v>1045000</v>
      </c>
      <c r="L85" s="532">
        <v>1045000</v>
      </c>
      <c r="M85" s="532">
        <v>1045000</v>
      </c>
      <c r="N85" s="559">
        <v>1045000</v>
      </c>
      <c r="O85" s="465">
        <v>1045000</v>
      </c>
      <c r="P85" s="454">
        <v>1045000</v>
      </c>
      <c r="Q85" s="54">
        <v>1045000</v>
      </c>
      <c r="R85" s="310">
        <v>1045000</v>
      </c>
      <c r="S85" s="295">
        <f t="shared" si="144"/>
        <v>1045000</v>
      </c>
      <c r="T85" s="295">
        <f t="shared" si="144"/>
        <v>1045000</v>
      </c>
      <c r="U85" s="295">
        <f t="shared" si="144"/>
        <v>1045000</v>
      </c>
      <c r="V85" s="295">
        <f t="shared" si="144"/>
        <v>1045000</v>
      </c>
      <c r="W85" s="295">
        <f t="shared" si="144"/>
        <v>1045000</v>
      </c>
      <c r="X85" s="295">
        <f t="shared" si="144"/>
        <v>1045000</v>
      </c>
    </row>
    <row r="86" spans="1:24" ht="27" x14ac:dyDescent="0.25">
      <c r="A86" s="453"/>
      <c r="B86" s="488"/>
      <c r="C86" s="490"/>
      <c r="D86" s="452" t="s">
        <v>47</v>
      </c>
      <c r="E86" s="8">
        <f t="shared" ref="E86:I86" si="145">E85*E84/1000</f>
        <v>2090</v>
      </c>
      <c r="F86" s="311">
        <f t="shared" si="145"/>
        <v>5225</v>
      </c>
      <c r="G86" s="299">
        <f t="shared" si="145"/>
        <v>2090</v>
      </c>
      <c r="H86" s="332">
        <f t="shared" si="145"/>
        <v>17765</v>
      </c>
      <c r="I86" s="207">
        <f t="shared" si="145"/>
        <v>2090</v>
      </c>
      <c r="J86" s="533">
        <v>2090</v>
      </c>
      <c r="K86" s="533">
        <v>2090</v>
      </c>
      <c r="L86" s="533">
        <v>2090</v>
      </c>
      <c r="M86" s="533">
        <v>2090</v>
      </c>
      <c r="N86" s="61">
        <f t="shared" ref="N86" si="146">N85*N84/1000</f>
        <v>25080</v>
      </c>
      <c r="O86" s="466">
        <f t="shared" ref="O86:P86" si="147">O85*O84/1000</f>
        <v>5225</v>
      </c>
      <c r="P86" s="455">
        <f t="shared" si="147"/>
        <v>17765</v>
      </c>
      <c r="Q86" s="55">
        <f t="shared" ref="Q86:R86" si="148">Q85*Q84/1000</f>
        <v>25080</v>
      </c>
      <c r="R86" s="311">
        <f t="shared" si="148"/>
        <v>5225</v>
      </c>
      <c r="S86" s="8">
        <f t="shared" ref="S86:X86" si="149">S85*S84/1000</f>
        <v>1045</v>
      </c>
      <c r="T86" s="8">
        <f t="shared" si="149"/>
        <v>0</v>
      </c>
      <c r="U86" s="8">
        <f t="shared" si="149"/>
        <v>1045</v>
      </c>
      <c r="V86" s="8">
        <f t="shared" si="149"/>
        <v>0</v>
      </c>
      <c r="W86" s="8">
        <f t="shared" si="149"/>
        <v>1045</v>
      </c>
      <c r="X86" s="8">
        <f t="shared" si="149"/>
        <v>16720</v>
      </c>
    </row>
    <row r="87" spans="1:24" ht="33" x14ac:dyDescent="0.25">
      <c r="A87" s="453" t="s">
        <v>76</v>
      </c>
      <c r="B87" s="488"/>
      <c r="C87" s="490" t="s">
        <v>77</v>
      </c>
      <c r="D87" s="452" t="s">
        <v>48</v>
      </c>
      <c r="E87" s="8">
        <v>7</v>
      </c>
      <c r="F87" s="311">
        <v>14</v>
      </c>
      <c r="G87" s="299">
        <v>2</v>
      </c>
      <c r="H87" s="332">
        <v>10</v>
      </c>
      <c r="I87" s="207">
        <v>14</v>
      </c>
      <c r="J87" s="39">
        <v>14</v>
      </c>
      <c r="K87" s="39">
        <v>14</v>
      </c>
      <c r="L87" s="39">
        <v>14</v>
      </c>
      <c r="M87" s="39">
        <v>14</v>
      </c>
      <c r="N87" s="86">
        <v>37</v>
      </c>
      <c r="O87" s="466">
        <v>1</v>
      </c>
      <c r="P87" s="455">
        <v>10</v>
      </c>
      <c r="Q87" s="56">
        <v>37</v>
      </c>
      <c r="R87" s="312">
        <v>4</v>
      </c>
      <c r="S87" s="295">
        <v>1</v>
      </c>
      <c r="T87" s="295"/>
      <c r="U87" s="295">
        <f>S87+T87</f>
        <v>1</v>
      </c>
      <c r="V87" s="295"/>
      <c r="W87" s="295">
        <f>U87+V87</f>
        <v>1</v>
      </c>
      <c r="X87" s="295">
        <f>P87-W87</f>
        <v>9</v>
      </c>
    </row>
    <row r="88" spans="1:24" ht="27" x14ac:dyDescent="0.25">
      <c r="A88" s="453"/>
      <c r="B88" s="488"/>
      <c r="C88" s="490"/>
      <c r="D88" s="452" t="s">
        <v>49</v>
      </c>
      <c r="E88" s="295">
        <f t="shared" ref="E88:X88" si="150">1825000-30000</f>
        <v>1795000</v>
      </c>
      <c r="F88" s="310">
        <v>1795000</v>
      </c>
      <c r="G88" s="298">
        <f t="shared" si="150"/>
        <v>1795000</v>
      </c>
      <c r="H88" s="331">
        <f t="shared" si="150"/>
        <v>1795000</v>
      </c>
      <c r="I88" s="202">
        <v>1795000</v>
      </c>
      <c r="J88" s="532">
        <v>1795000</v>
      </c>
      <c r="K88" s="532">
        <v>1795000</v>
      </c>
      <c r="L88" s="532">
        <v>1795000</v>
      </c>
      <c r="M88" s="532">
        <v>1795000</v>
      </c>
      <c r="N88" s="559">
        <v>1795000</v>
      </c>
      <c r="O88" s="465">
        <v>1795000</v>
      </c>
      <c r="P88" s="454">
        <v>1795000</v>
      </c>
      <c r="Q88" s="54">
        <v>1795000</v>
      </c>
      <c r="R88" s="310">
        <v>1795000</v>
      </c>
      <c r="S88" s="295">
        <f t="shared" si="150"/>
        <v>1795000</v>
      </c>
      <c r="T88" s="295">
        <f t="shared" si="150"/>
        <v>1795000</v>
      </c>
      <c r="U88" s="295">
        <f t="shared" si="150"/>
        <v>1795000</v>
      </c>
      <c r="V88" s="295">
        <f t="shared" si="150"/>
        <v>1795000</v>
      </c>
      <c r="W88" s="295">
        <f t="shared" si="150"/>
        <v>1795000</v>
      </c>
      <c r="X88" s="295">
        <f t="shared" si="150"/>
        <v>1795000</v>
      </c>
    </row>
    <row r="89" spans="1:24" ht="27" x14ac:dyDescent="0.25">
      <c r="A89" s="453"/>
      <c r="B89" s="488"/>
      <c r="C89" s="490"/>
      <c r="D89" s="452" t="s">
        <v>47</v>
      </c>
      <c r="E89" s="8">
        <f t="shared" ref="E89:I89" si="151">E88*E87/1000</f>
        <v>12565</v>
      </c>
      <c r="F89" s="311">
        <f t="shared" si="151"/>
        <v>25130</v>
      </c>
      <c r="G89" s="299">
        <f t="shared" si="151"/>
        <v>3590</v>
      </c>
      <c r="H89" s="332">
        <f t="shared" si="151"/>
        <v>17950</v>
      </c>
      <c r="I89" s="207">
        <f t="shared" si="151"/>
        <v>25130</v>
      </c>
      <c r="J89" s="533">
        <v>25130</v>
      </c>
      <c r="K89" s="533">
        <v>25130</v>
      </c>
      <c r="L89" s="533">
        <v>25130</v>
      </c>
      <c r="M89" s="533">
        <v>25130</v>
      </c>
      <c r="N89" s="61">
        <f t="shared" ref="N89" si="152">N88*N87/1000</f>
        <v>66415</v>
      </c>
      <c r="O89" s="466">
        <f t="shared" ref="O89:P89" si="153">O88*O87/1000</f>
        <v>1795</v>
      </c>
      <c r="P89" s="455">
        <f t="shared" si="153"/>
        <v>17950</v>
      </c>
      <c r="Q89" s="55">
        <f t="shared" ref="Q89:R89" si="154">Q88*Q87/1000</f>
        <v>66415</v>
      </c>
      <c r="R89" s="311">
        <f t="shared" si="154"/>
        <v>7180</v>
      </c>
      <c r="S89" s="8">
        <f t="shared" ref="S89:X89" si="155">S88*S87/1000</f>
        <v>1795</v>
      </c>
      <c r="T89" s="8">
        <f t="shared" si="155"/>
        <v>0</v>
      </c>
      <c r="U89" s="8">
        <f t="shared" si="155"/>
        <v>1795</v>
      </c>
      <c r="V89" s="8">
        <f t="shared" si="155"/>
        <v>0</v>
      </c>
      <c r="W89" s="8">
        <f t="shared" si="155"/>
        <v>1795</v>
      </c>
      <c r="X89" s="8">
        <f t="shared" si="155"/>
        <v>16155</v>
      </c>
    </row>
    <row r="90" spans="1:24" ht="33" x14ac:dyDescent="0.25">
      <c r="A90" s="453" t="s">
        <v>78</v>
      </c>
      <c r="B90" s="488"/>
      <c r="C90" s="490" t="s">
        <v>1</v>
      </c>
      <c r="D90" s="452" t="s">
        <v>48</v>
      </c>
      <c r="E90" s="8">
        <v>9</v>
      </c>
      <c r="F90" s="311">
        <v>9</v>
      </c>
      <c r="G90" s="299">
        <v>9</v>
      </c>
      <c r="H90" s="332">
        <v>8</v>
      </c>
      <c r="I90" s="207">
        <v>5</v>
      </c>
      <c r="J90" s="39">
        <v>5</v>
      </c>
      <c r="K90" s="39">
        <v>5</v>
      </c>
      <c r="L90" s="39">
        <v>5</v>
      </c>
      <c r="M90" s="39">
        <v>5</v>
      </c>
      <c r="N90" s="86">
        <v>11</v>
      </c>
      <c r="O90" s="466">
        <v>8</v>
      </c>
      <c r="P90" s="455">
        <v>7</v>
      </c>
      <c r="Q90" s="56">
        <v>10</v>
      </c>
      <c r="R90" s="312">
        <v>8</v>
      </c>
      <c r="S90" s="295">
        <v>2</v>
      </c>
      <c r="T90" s="295">
        <f>S90</f>
        <v>2</v>
      </c>
      <c r="U90" s="295">
        <f>S90+T90</f>
        <v>4</v>
      </c>
      <c r="V90" s="295">
        <f>S90</f>
        <v>2</v>
      </c>
      <c r="W90" s="295">
        <f>U90+V90</f>
        <v>6</v>
      </c>
      <c r="X90" s="295">
        <f>P90-W90</f>
        <v>1</v>
      </c>
    </row>
    <row r="91" spans="1:24" ht="27" x14ac:dyDescent="0.25">
      <c r="A91" s="453"/>
      <c r="B91" s="488"/>
      <c r="C91" s="490"/>
      <c r="D91" s="452" t="s">
        <v>49</v>
      </c>
      <c r="E91" s="295">
        <v>1275000</v>
      </c>
      <c r="F91" s="310">
        <v>1275000</v>
      </c>
      <c r="G91" s="298">
        <v>1275000</v>
      </c>
      <c r="H91" s="331">
        <v>1275000</v>
      </c>
      <c r="I91" s="202">
        <v>1275001</v>
      </c>
      <c r="J91" s="532">
        <v>1275000</v>
      </c>
      <c r="K91" s="532">
        <v>1275000</v>
      </c>
      <c r="L91" s="532">
        <v>1275000</v>
      </c>
      <c r="M91" s="532">
        <v>1275000</v>
      </c>
      <c r="N91" s="559">
        <v>1275000</v>
      </c>
      <c r="O91" s="465">
        <v>1275000</v>
      </c>
      <c r="P91" s="454">
        <v>1275000</v>
      </c>
      <c r="Q91" s="54">
        <v>1275000</v>
      </c>
      <c r="R91" s="310">
        <v>1275000</v>
      </c>
      <c r="S91" s="300">
        <v>1275001</v>
      </c>
      <c r="T91" s="300">
        <v>1275001</v>
      </c>
      <c r="U91" s="300">
        <v>1275001</v>
      </c>
      <c r="V91" s="300">
        <v>1275001</v>
      </c>
      <c r="W91" s="300">
        <v>1275001</v>
      </c>
      <c r="X91" s="300">
        <v>1275001</v>
      </c>
    </row>
    <row r="92" spans="1:24" ht="27" x14ac:dyDescent="0.25">
      <c r="A92" s="453"/>
      <c r="B92" s="488"/>
      <c r="C92" s="490"/>
      <c r="D92" s="452" t="s">
        <v>47</v>
      </c>
      <c r="E92" s="8">
        <f t="shared" ref="E92:I92" si="156">E91*E90/1000</f>
        <v>11475</v>
      </c>
      <c r="F92" s="311">
        <f t="shared" si="156"/>
        <v>11475</v>
      </c>
      <c r="G92" s="299">
        <f t="shared" si="156"/>
        <v>11475</v>
      </c>
      <c r="H92" s="332">
        <f t="shared" si="156"/>
        <v>10200</v>
      </c>
      <c r="I92" s="207">
        <f t="shared" si="156"/>
        <v>6375.0050000000001</v>
      </c>
      <c r="J92" s="533">
        <v>6375.0050000000001</v>
      </c>
      <c r="K92" s="533">
        <v>6375.0050000000001</v>
      </c>
      <c r="L92" s="533">
        <v>6375.0050000000001</v>
      </c>
      <c r="M92" s="533">
        <v>6375.0050000000001</v>
      </c>
      <c r="N92" s="61">
        <f t="shared" ref="N92" si="157">N91*N90/1000</f>
        <v>14025</v>
      </c>
      <c r="O92" s="466">
        <f t="shared" ref="O92:P92" si="158">O91*O90/1000</f>
        <v>10200</v>
      </c>
      <c r="P92" s="455">
        <f t="shared" si="158"/>
        <v>8925</v>
      </c>
      <c r="Q92" s="55">
        <f t="shared" ref="Q92:R92" si="159">Q91*Q90/1000</f>
        <v>12750</v>
      </c>
      <c r="R92" s="311">
        <f t="shared" si="159"/>
        <v>10200</v>
      </c>
      <c r="S92" s="295">
        <f t="shared" ref="S92:X92" si="160">S91*S90/1000</f>
        <v>2550.002</v>
      </c>
      <c r="T92" s="295">
        <f t="shared" si="160"/>
        <v>2550.002</v>
      </c>
      <c r="U92" s="295">
        <f t="shared" si="160"/>
        <v>5100.0039999999999</v>
      </c>
      <c r="V92" s="295">
        <f t="shared" si="160"/>
        <v>2550.002</v>
      </c>
      <c r="W92" s="295">
        <f t="shared" si="160"/>
        <v>7650.0060000000003</v>
      </c>
      <c r="X92" s="295">
        <f t="shared" si="160"/>
        <v>1275.001</v>
      </c>
    </row>
    <row r="93" spans="1:24" ht="34.5" customHeight="1" x14ac:dyDescent="0.25">
      <c r="A93" s="453" t="s">
        <v>79</v>
      </c>
      <c r="B93" s="488"/>
      <c r="C93" s="490" t="s">
        <v>80</v>
      </c>
      <c r="D93" s="452" t="s">
        <v>48</v>
      </c>
      <c r="E93" s="8">
        <v>1</v>
      </c>
      <c r="F93" s="311">
        <v>0</v>
      </c>
      <c r="G93" s="299">
        <v>0</v>
      </c>
      <c r="H93" s="332">
        <v>0</v>
      </c>
      <c r="I93" s="207">
        <v>0</v>
      </c>
      <c r="J93" s="39">
        <v>0</v>
      </c>
      <c r="K93" s="39">
        <v>0</v>
      </c>
      <c r="L93" s="39">
        <v>0</v>
      </c>
      <c r="M93" s="39">
        <v>0</v>
      </c>
      <c r="N93" s="86">
        <v>1</v>
      </c>
      <c r="O93" s="466">
        <v>0</v>
      </c>
      <c r="P93" s="455">
        <v>1</v>
      </c>
      <c r="Q93" s="56">
        <v>1</v>
      </c>
      <c r="R93" s="312">
        <v>1</v>
      </c>
      <c r="S93" s="295">
        <f>P93/4</f>
        <v>0.25</v>
      </c>
      <c r="T93" s="295">
        <f>S93</f>
        <v>0.25</v>
      </c>
      <c r="U93" s="295">
        <f>S93+T93</f>
        <v>0.5</v>
      </c>
      <c r="V93" s="295">
        <f>S93</f>
        <v>0.25</v>
      </c>
      <c r="W93" s="295">
        <f>U93+V93</f>
        <v>0.75</v>
      </c>
      <c r="X93" s="295">
        <f>P93-W93</f>
        <v>0.25</v>
      </c>
    </row>
    <row r="94" spans="1:24" ht="27" x14ac:dyDescent="0.25">
      <c r="A94" s="453"/>
      <c r="B94" s="488"/>
      <c r="C94" s="490"/>
      <c r="D94" s="452" t="s">
        <v>49</v>
      </c>
      <c r="E94" s="295">
        <f t="shared" ref="E94:H94" si="161">429000-30000</f>
        <v>399000</v>
      </c>
      <c r="F94" s="310">
        <v>399000</v>
      </c>
      <c r="G94" s="298">
        <f t="shared" si="161"/>
        <v>399000</v>
      </c>
      <c r="H94" s="331">
        <f t="shared" si="161"/>
        <v>399000</v>
      </c>
      <c r="I94" s="202">
        <v>399000</v>
      </c>
      <c r="J94" s="534">
        <v>399000</v>
      </c>
      <c r="K94" s="534">
        <v>399000</v>
      </c>
      <c r="L94" s="534">
        <v>399000</v>
      </c>
      <c r="M94" s="534">
        <v>399000</v>
      </c>
      <c r="N94" s="560">
        <v>399000</v>
      </c>
      <c r="O94" s="437">
        <v>399000</v>
      </c>
      <c r="P94" s="496">
        <v>399000</v>
      </c>
      <c r="Q94" s="94">
        <v>399000</v>
      </c>
      <c r="R94" s="526">
        <v>399000</v>
      </c>
      <c r="S94" s="302">
        <v>399000</v>
      </c>
      <c r="T94" s="302">
        <v>399000</v>
      </c>
      <c r="U94" s="302">
        <v>399000</v>
      </c>
      <c r="V94" s="302">
        <v>399000</v>
      </c>
      <c r="W94" s="302">
        <v>399000</v>
      </c>
      <c r="X94" s="302">
        <v>399000</v>
      </c>
    </row>
    <row r="95" spans="1:24" ht="27" x14ac:dyDescent="0.25">
      <c r="A95" s="453"/>
      <c r="B95" s="488"/>
      <c r="C95" s="490"/>
      <c r="D95" s="452" t="s">
        <v>47</v>
      </c>
      <c r="E95" s="8">
        <f t="shared" ref="E95:Q95" si="162">E94*E93/1000</f>
        <v>399</v>
      </c>
      <c r="F95" s="311">
        <f t="shared" si="162"/>
        <v>0</v>
      </c>
      <c r="G95" s="299">
        <f t="shared" si="162"/>
        <v>0</v>
      </c>
      <c r="H95" s="332">
        <f t="shared" si="162"/>
        <v>0</v>
      </c>
      <c r="I95" s="207">
        <f t="shared" si="162"/>
        <v>0</v>
      </c>
      <c r="J95" s="533">
        <v>0</v>
      </c>
      <c r="K95" s="533">
        <v>0</v>
      </c>
      <c r="L95" s="533">
        <v>0</v>
      </c>
      <c r="M95" s="533">
        <v>0</v>
      </c>
      <c r="N95" s="61">
        <f t="shared" ref="N95" si="163">N94*N93/1000</f>
        <v>399</v>
      </c>
      <c r="O95" s="466">
        <f t="shared" si="162"/>
        <v>0</v>
      </c>
      <c r="P95" s="455">
        <f t="shared" si="162"/>
        <v>399</v>
      </c>
      <c r="Q95" s="55">
        <f t="shared" si="162"/>
        <v>399</v>
      </c>
      <c r="R95" s="311">
        <f t="shared" ref="R95" si="164">R94*R93/1000</f>
        <v>399</v>
      </c>
      <c r="S95" s="8">
        <f t="shared" ref="S95:X95" si="165">S94*S93/1000</f>
        <v>99.75</v>
      </c>
      <c r="T95" s="8">
        <f t="shared" si="165"/>
        <v>99.75</v>
      </c>
      <c r="U95" s="8">
        <f t="shared" si="165"/>
        <v>199.5</v>
      </c>
      <c r="V95" s="8">
        <f t="shared" si="165"/>
        <v>99.75</v>
      </c>
      <c r="W95" s="8">
        <f t="shared" si="165"/>
        <v>299.25</v>
      </c>
      <c r="X95" s="8">
        <f t="shared" si="165"/>
        <v>99.75</v>
      </c>
    </row>
    <row r="96" spans="1:24" ht="33" x14ac:dyDescent="0.25">
      <c r="A96" s="453" t="s">
        <v>81</v>
      </c>
      <c r="B96" s="488"/>
      <c r="C96" s="490" t="s">
        <v>82</v>
      </c>
      <c r="D96" s="452" t="s">
        <v>48</v>
      </c>
      <c r="E96" s="295">
        <v>79</v>
      </c>
      <c r="F96" s="310">
        <v>70</v>
      </c>
      <c r="G96" s="298">
        <v>80</v>
      </c>
      <c r="H96" s="331">
        <v>123</v>
      </c>
      <c r="I96" s="207">
        <v>80</v>
      </c>
      <c r="J96" s="39">
        <v>150</v>
      </c>
      <c r="K96" s="39">
        <v>150</v>
      </c>
      <c r="L96" s="39">
        <v>150</v>
      </c>
      <c r="M96" s="39">
        <v>150</v>
      </c>
      <c r="N96" s="86">
        <v>79</v>
      </c>
      <c r="O96" s="461">
        <v>150</v>
      </c>
      <c r="P96" s="456">
        <v>100</v>
      </c>
      <c r="Q96" s="56">
        <v>100</v>
      </c>
      <c r="R96" s="312">
        <v>100</v>
      </c>
      <c r="S96" s="301">
        <v>150</v>
      </c>
      <c r="T96" s="301">
        <v>150</v>
      </c>
      <c r="U96" s="301">
        <v>150</v>
      </c>
      <c r="V96" s="301">
        <v>150</v>
      </c>
      <c r="W96" s="301">
        <v>150</v>
      </c>
      <c r="X96" s="301">
        <v>150</v>
      </c>
    </row>
    <row r="97" spans="1:28" ht="27" x14ac:dyDescent="0.25">
      <c r="A97" s="453"/>
      <c r="B97" s="488"/>
      <c r="C97" s="490"/>
      <c r="D97" s="452" t="s">
        <v>49</v>
      </c>
      <c r="E97" s="295">
        <v>639000</v>
      </c>
      <c r="F97" s="310">
        <v>639000</v>
      </c>
      <c r="G97" s="298">
        <v>639000</v>
      </c>
      <c r="H97" s="331">
        <v>639000</v>
      </c>
      <c r="I97" s="202">
        <v>639000</v>
      </c>
      <c r="J97" s="532">
        <v>639000</v>
      </c>
      <c r="K97" s="532">
        <v>639000</v>
      </c>
      <c r="L97" s="532">
        <v>639000</v>
      </c>
      <c r="M97" s="40">
        <v>639000</v>
      </c>
      <c r="N97" s="559">
        <v>639000</v>
      </c>
      <c r="O97" s="465">
        <v>639000</v>
      </c>
      <c r="P97" s="454">
        <v>639000</v>
      </c>
      <c r="Q97" s="54">
        <v>639000</v>
      </c>
      <c r="R97" s="310">
        <v>639000</v>
      </c>
      <c r="S97" s="295">
        <v>639000</v>
      </c>
      <c r="T97" s="295">
        <v>639000</v>
      </c>
      <c r="U97" s="295">
        <v>639000</v>
      </c>
      <c r="V97" s="295">
        <v>639000</v>
      </c>
      <c r="W97" s="295">
        <v>639000</v>
      </c>
      <c r="X97" s="295">
        <v>639000</v>
      </c>
    </row>
    <row r="98" spans="1:28" ht="27" x14ac:dyDescent="0.25">
      <c r="A98" s="453"/>
      <c r="B98" s="488"/>
      <c r="C98" s="490"/>
      <c r="D98" s="452" t="s">
        <v>47</v>
      </c>
      <c r="E98" s="295">
        <f t="shared" ref="E98:I98" si="166">E97*E96/1000</f>
        <v>50481</v>
      </c>
      <c r="F98" s="310">
        <f t="shared" si="166"/>
        <v>44730</v>
      </c>
      <c r="G98" s="298">
        <f t="shared" si="166"/>
        <v>51120</v>
      </c>
      <c r="H98" s="331">
        <f t="shared" si="166"/>
        <v>78597</v>
      </c>
      <c r="I98" s="202">
        <f t="shared" si="166"/>
        <v>51120</v>
      </c>
      <c r="J98" s="532">
        <v>95850.15</v>
      </c>
      <c r="K98" s="532">
        <v>95850.15</v>
      </c>
      <c r="L98" s="532">
        <v>95850.15</v>
      </c>
      <c r="M98" s="40">
        <v>95850.15</v>
      </c>
      <c r="N98" s="559">
        <f t="shared" ref="N98" si="167">N97*N96/1000</f>
        <v>50481</v>
      </c>
      <c r="O98" s="465">
        <f t="shared" ref="O98:P98" si="168">O97*O96/1000</f>
        <v>95850</v>
      </c>
      <c r="P98" s="454">
        <f t="shared" si="168"/>
        <v>63900</v>
      </c>
      <c r="Q98" s="54">
        <f t="shared" ref="Q98:R98" si="169">Q97*Q96/1000</f>
        <v>63900</v>
      </c>
      <c r="R98" s="310">
        <f t="shared" si="169"/>
        <v>63900</v>
      </c>
      <c r="S98" s="295">
        <f t="shared" ref="S98:X98" si="170">S97*S96/1000</f>
        <v>95850</v>
      </c>
      <c r="T98" s="295">
        <f t="shared" si="170"/>
        <v>95850</v>
      </c>
      <c r="U98" s="295">
        <f t="shared" si="170"/>
        <v>95850</v>
      </c>
      <c r="V98" s="295">
        <f t="shared" si="170"/>
        <v>95850</v>
      </c>
      <c r="W98" s="295">
        <f t="shared" si="170"/>
        <v>95850</v>
      </c>
      <c r="X98" s="295">
        <f t="shared" si="170"/>
        <v>95850</v>
      </c>
    </row>
    <row r="99" spans="1:28" ht="33" x14ac:dyDescent="0.25">
      <c r="A99" s="453" t="s">
        <v>83</v>
      </c>
      <c r="B99" s="488"/>
      <c r="C99" s="490" t="s">
        <v>22</v>
      </c>
      <c r="D99" s="452" t="s">
        <v>48</v>
      </c>
      <c r="E99" s="295">
        <v>106</v>
      </c>
      <c r="F99" s="310">
        <v>91</v>
      </c>
      <c r="G99" s="298">
        <v>90</v>
      </c>
      <c r="H99" s="331">
        <v>142</v>
      </c>
      <c r="I99" s="202">
        <v>90</v>
      </c>
      <c r="J99" s="40">
        <v>150</v>
      </c>
      <c r="K99" s="40">
        <v>150</v>
      </c>
      <c r="L99" s="40">
        <v>150</v>
      </c>
      <c r="M99" s="40">
        <v>150</v>
      </c>
      <c r="N99" s="90">
        <v>112</v>
      </c>
      <c r="O99" s="462">
        <v>150</v>
      </c>
      <c r="P99" s="458">
        <v>120</v>
      </c>
      <c r="Q99" s="57">
        <v>120</v>
      </c>
      <c r="R99" s="314">
        <v>120</v>
      </c>
      <c r="S99" s="295">
        <v>22</v>
      </c>
      <c r="T99" s="295">
        <f>S99</f>
        <v>22</v>
      </c>
      <c r="U99" s="295">
        <f>S99+T99</f>
        <v>44</v>
      </c>
      <c r="V99" s="295">
        <f>S99</f>
        <v>22</v>
      </c>
      <c r="W99" s="295">
        <f>U99+V99</f>
        <v>66</v>
      </c>
      <c r="X99" s="295">
        <f>P99-W99</f>
        <v>54</v>
      </c>
    </row>
    <row r="100" spans="1:28" ht="27" x14ac:dyDescent="0.25">
      <c r="A100" s="453"/>
      <c r="B100" s="488"/>
      <c r="C100" s="490"/>
      <c r="D100" s="452" t="s">
        <v>49</v>
      </c>
      <c r="E100" s="295">
        <v>310000</v>
      </c>
      <c r="F100" s="310">
        <v>310000</v>
      </c>
      <c r="G100" s="298">
        <v>310000</v>
      </c>
      <c r="H100" s="331">
        <v>310000</v>
      </c>
      <c r="I100" s="202">
        <v>310000</v>
      </c>
      <c r="J100" s="532">
        <v>310000</v>
      </c>
      <c r="K100" s="532">
        <v>310000</v>
      </c>
      <c r="L100" s="532">
        <v>310000</v>
      </c>
      <c r="M100" s="40">
        <v>310000</v>
      </c>
      <c r="N100" s="559">
        <v>310000</v>
      </c>
      <c r="O100" s="465">
        <v>310000</v>
      </c>
      <c r="P100" s="454">
        <v>310000</v>
      </c>
      <c r="Q100" s="54">
        <v>310000</v>
      </c>
      <c r="R100" s="310">
        <v>310000</v>
      </c>
      <c r="S100" s="295">
        <v>310000</v>
      </c>
      <c r="T100" s="295">
        <v>310000</v>
      </c>
      <c r="U100" s="295">
        <v>310000</v>
      </c>
      <c r="V100" s="295">
        <v>310000</v>
      </c>
      <c r="W100" s="295">
        <v>310000</v>
      </c>
      <c r="X100" s="295">
        <v>310000</v>
      </c>
    </row>
    <row r="101" spans="1:28" ht="27" x14ac:dyDescent="0.25">
      <c r="A101" s="453"/>
      <c r="B101" s="488"/>
      <c r="C101" s="490"/>
      <c r="D101" s="452" t="s">
        <v>47</v>
      </c>
      <c r="E101" s="295">
        <f>E99*E100/1000</f>
        <v>32860</v>
      </c>
      <c r="F101" s="310">
        <f>F99*F100/1000</f>
        <v>28210</v>
      </c>
      <c r="G101" s="298">
        <f>G99*G100/1000</f>
        <v>27900</v>
      </c>
      <c r="H101" s="331">
        <f>H99*H100/1000</f>
        <v>44020</v>
      </c>
      <c r="I101" s="202">
        <f>I99*I100/1000</f>
        <v>27900</v>
      </c>
      <c r="J101" s="532">
        <v>46500</v>
      </c>
      <c r="K101" s="532">
        <v>46500</v>
      </c>
      <c r="L101" s="532">
        <v>46500</v>
      </c>
      <c r="M101" s="40">
        <f t="shared" ref="M101:X101" si="171">M99*M100/1000</f>
        <v>46500</v>
      </c>
      <c r="N101" s="559">
        <f t="shared" ref="N101" si="172">N99*N100/1000</f>
        <v>34720</v>
      </c>
      <c r="O101" s="465">
        <f t="shared" si="171"/>
        <v>46500</v>
      </c>
      <c r="P101" s="454">
        <f t="shared" si="171"/>
        <v>37200</v>
      </c>
      <c r="Q101" s="54">
        <f t="shared" si="171"/>
        <v>37200</v>
      </c>
      <c r="R101" s="310">
        <f t="shared" ref="R101" si="173">R99*R100/1000</f>
        <v>37200</v>
      </c>
      <c r="S101" s="295">
        <f t="shared" si="171"/>
        <v>6820</v>
      </c>
      <c r="T101" s="295">
        <f t="shared" si="171"/>
        <v>6820</v>
      </c>
      <c r="U101" s="295">
        <f t="shared" si="171"/>
        <v>13640</v>
      </c>
      <c r="V101" s="295">
        <f t="shared" si="171"/>
        <v>6820</v>
      </c>
      <c r="W101" s="295">
        <f t="shared" si="171"/>
        <v>20460</v>
      </c>
      <c r="X101" s="295">
        <f t="shared" si="171"/>
        <v>16740</v>
      </c>
    </row>
    <row r="102" spans="1:28" ht="33" customHeight="1" x14ac:dyDescent="0.25">
      <c r="A102" s="453" t="s">
        <v>84</v>
      </c>
      <c r="B102" s="488"/>
      <c r="C102" s="504" t="s">
        <v>212</v>
      </c>
      <c r="D102" s="452" t="s">
        <v>48</v>
      </c>
      <c r="E102" s="8"/>
      <c r="F102" s="311"/>
      <c r="G102" s="299"/>
      <c r="H102" s="332"/>
      <c r="I102" s="207"/>
      <c r="J102" s="533"/>
      <c r="K102" s="533"/>
      <c r="L102" s="533"/>
      <c r="M102" s="40"/>
      <c r="N102" s="90"/>
      <c r="O102" s="466">
        <v>70</v>
      </c>
      <c r="P102" s="455">
        <f>P105+P108</f>
        <v>68</v>
      </c>
      <c r="Q102" s="55">
        <f>Q105+Q108</f>
        <v>51</v>
      </c>
      <c r="R102" s="311">
        <f>R105+R108</f>
        <v>62</v>
      </c>
      <c r="S102" s="8"/>
      <c r="T102" s="8"/>
      <c r="U102" s="8"/>
      <c r="V102" s="8"/>
      <c r="W102" s="8"/>
      <c r="X102" s="8"/>
      <c r="Z102" s="445"/>
    </row>
    <row r="103" spans="1:28" ht="27" customHeight="1" x14ac:dyDescent="0.25">
      <c r="A103" s="453"/>
      <c r="B103" s="488"/>
      <c r="C103" s="490"/>
      <c r="D103" s="452" t="s">
        <v>49</v>
      </c>
      <c r="E103" s="8"/>
      <c r="F103" s="311"/>
      <c r="G103" s="299"/>
      <c r="H103" s="332"/>
      <c r="I103" s="207"/>
      <c r="J103" s="533"/>
      <c r="K103" s="533"/>
      <c r="L103" s="533"/>
      <c r="M103" s="40"/>
      <c r="N103" s="90"/>
      <c r="O103" s="465">
        <v>4600000</v>
      </c>
      <c r="P103" s="455">
        <f>P104/P102*1000</f>
        <v>3557426.4705882352</v>
      </c>
      <c r="Q103" s="54">
        <v>4600000</v>
      </c>
      <c r="R103" s="310">
        <v>4600000</v>
      </c>
      <c r="S103" s="8"/>
      <c r="T103" s="8"/>
      <c r="U103" s="8"/>
      <c r="V103" s="8"/>
      <c r="W103" s="8"/>
      <c r="X103" s="8"/>
      <c r="Z103" s="449"/>
      <c r="AA103" s="356"/>
      <c r="AB103" s="356"/>
    </row>
    <row r="104" spans="1:28" ht="27" x14ac:dyDescent="0.25">
      <c r="A104" s="453"/>
      <c r="B104" s="488"/>
      <c r="C104" s="490"/>
      <c r="D104" s="452" t="s">
        <v>47</v>
      </c>
      <c r="E104" s="8"/>
      <c r="F104" s="311"/>
      <c r="G104" s="299"/>
      <c r="H104" s="332"/>
      <c r="I104" s="207"/>
      <c r="J104" s="533"/>
      <c r="K104" s="533"/>
      <c r="L104" s="533"/>
      <c r="M104" s="40"/>
      <c r="N104" s="90"/>
      <c r="O104" s="465">
        <f t="shared" ref="O104" si="174">O103*O102/1000</f>
        <v>322000</v>
      </c>
      <c r="P104" s="455">
        <f>P107+P110</f>
        <v>241905</v>
      </c>
      <c r="Q104" s="54">
        <f t="shared" ref="Q104" si="175">Q103*Q102/1000</f>
        <v>234600</v>
      </c>
      <c r="R104" s="310">
        <f t="shared" ref="R104" si="176">R103*R102/1000</f>
        <v>285200</v>
      </c>
      <c r="S104" s="8"/>
      <c r="T104" s="8"/>
      <c r="U104" s="8"/>
      <c r="V104" s="8"/>
      <c r="W104" s="8"/>
      <c r="X104" s="8"/>
      <c r="Z104" s="445"/>
    </row>
    <row r="105" spans="1:28" ht="33" customHeight="1" x14ac:dyDescent="0.25">
      <c r="A105" s="453" t="s">
        <v>85</v>
      </c>
      <c r="B105" s="488"/>
      <c r="C105" s="490" t="s">
        <v>226</v>
      </c>
      <c r="D105" s="452" t="s">
        <v>48</v>
      </c>
      <c r="E105" s="8"/>
      <c r="F105" s="311"/>
      <c r="G105" s="299"/>
      <c r="H105" s="332"/>
      <c r="I105" s="207"/>
      <c r="J105" s="533"/>
      <c r="K105" s="533"/>
      <c r="L105" s="533"/>
      <c r="M105" s="40"/>
      <c r="N105" s="90"/>
      <c r="O105" s="466"/>
      <c r="P105" s="455">
        <v>11</v>
      </c>
      <c r="Q105" s="55">
        <v>10</v>
      </c>
      <c r="R105" s="311">
        <v>10</v>
      </c>
      <c r="S105" s="8"/>
      <c r="T105" s="8"/>
      <c r="U105" s="8"/>
      <c r="V105" s="8"/>
      <c r="W105" s="8"/>
      <c r="X105" s="8"/>
    </row>
    <row r="106" spans="1:28" ht="27" customHeight="1" x14ac:dyDescent="0.25">
      <c r="A106" s="453"/>
      <c r="B106" s="488"/>
      <c r="C106" s="490"/>
      <c r="D106" s="452" t="s">
        <v>49</v>
      </c>
      <c r="E106" s="8"/>
      <c r="F106" s="311"/>
      <c r="G106" s="299"/>
      <c r="H106" s="332"/>
      <c r="I106" s="207"/>
      <c r="J106" s="533"/>
      <c r="K106" s="533"/>
      <c r="L106" s="533"/>
      <c r="M106" s="40"/>
      <c r="N106" s="90"/>
      <c r="O106" s="465"/>
      <c r="P106" s="454">
        <v>6876000</v>
      </c>
      <c r="Q106" s="54">
        <v>6876000</v>
      </c>
      <c r="R106" s="310">
        <v>6876000</v>
      </c>
      <c r="S106" s="8"/>
      <c r="T106" s="8"/>
      <c r="U106" s="8"/>
      <c r="V106" s="8"/>
      <c r="W106" s="8"/>
      <c r="X106" s="8"/>
    </row>
    <row r="107" spans="1:28" ht="27" customHeight="1" x14ac:dyDescent="0.25">
      <c r="A107" s="453"/>
      <c r="B107" s="488"/>
      <c r="C107" s="490"/>
      <c r="D107" s="452" t="s">
        <v>47</v>
      </c>
      <c r="E107" s="8"/>
      <c r="F107" s="311"/>
      <c r="G107" s="299"/>
      <c r="H107" s="332"/>
      <c r="I107" s="207"/>
      <c r="J107" s="533"/>
      <c r="K107" s="533"/>
      <c r="L107" s="533"/>
      <c r="M107" s="40"/>
      <c r="N107" s="90"/>
      <c r="O107" s="465"/>
      <c r="P107" s="454">
        <f>P106*P105/1000</f>
        <v>75636</v>
      </c>
      <c r="Q107" s="54">
        <f t="shared" ref="Q107:R107" si="177">Q106*Q105/1000</f>
        <v>68760</v>
      </c>
      <c r="R107" s="310">
        <f t="shared" si="177"/>
        <v>68760</v>
      </c>
      <c r="S107" s="8"/>
      <c r="T107" s="8"/>
      <c r="U107" s="8"/>
      <c r="V107" s="8"/>
      <c r="W107" s="8"/>
      <c r="X107" s="8"/>
    </row>
    <row r="108" spans="1:28" ht="33" customHeight="1" x14ac:dyDescent="0.25">
      <c r="A108" s="453" t="s">
        <v>86</v>
      </c>
      <c r="B108" s="488"/>
      <c r="C108" s="490" t="s">
        <v>227</v>
      </c>
      <c r="D108" s="452" t="s">
        <v>48</v>
      </c>
      <c r="E108" s="8"/>
      <c r="F108" s="311"/>
      <c r="G108" s="299"/>
      <c r="H108" s="332"/>
      <c r="I108" s="207"/>
      <c r="J108" s="533"/>
      <c r="K108" s="533"/>
      <c r="L108" s="533"/>
      <c r="M108" s="40"/>
      <c r="N108" s="90"/>
      <c r="O108" s="466"/>
      <c r="P108" s="455">
        <v>57</v>
      </c>
      <c r="Q108" s="55">
        <v>41</v>
      </c>
      <c r="R108" s="311">
        <v>52</v>
      </c>
      <c r="S108" s="8"/>
      <c r="T108" s="8"/>
      <c r="U108" s="8"/>
      <c r="V108" s="8"/>
      <c r="W108" s="8"/>
      <c r="X108" s="8"/>
    </row>
    <row r="109" spans="1:28" ht="27" customHeight="1" x14ac:dyDescent="0.25">
      <c r="A109" s="453"/>
      <c r="B109" s="488"/>
      <c r="C109" s="490"/>
      <c r="D109" s="452" t="s">
        <v>49</v>
      </c>
      <c r="E109" s="8"/>
      <c r="F109" s="311"/>
      <c r="G109" s="299"/>
      <c r="H109" s="332"/>
      <c r="I109" s="207"/>
      <c r="J109" s="533"/>
      <c r="K109" s="533"/>
      <c r="L109" s="533"/>
      <c r="M109" s="40"/>
      <c r="N109" s="90"/>
      <c r="O109" s="465"/>
      <c r="P109" s="454">
        <v>2917000</v>
      </c>
      <c r="Q109" s="54">
        <v>2917000</v>
      </c>
      <c r="R109" s="310">
        <v>2917000</v>
      </c>
      <c r="S109" s="8"/>
      <c r="T109" s="8"/>
      <c r="U109" s="8"/>
      <c r="V109" s="8"/>
      <c r="W109" s="8"/>
      <c r="X109" s="8"/>
    </row>
    <row r="110" spans="1:28" ht="27" customHeight="1" x14ac:dyDescent="0.25">
      <c r="A110" s="453"/>
      <c r="B110" s="488"/>
      <c r="C110" s="490"/>
      <c r="D110" s="452" t="s">
        <v>47</v>
      </c>
      <c r="E110" s="8"/>
      <c r="F110" s="311"/>
      <c r="G110" s="299"/>
      <c r="H110" s="332"/>
      <c r="I110" s="207"/>
      <c r="J110" s="533"/>
      <c r="K110" s="533"/>
      <c r="L110" s="533"/>
      <c r="M110" s="40"/>
      <c r="N110" s="90"/>
      <c r="O110" s="465"/>
      <c r="P110" s="454">
        <f t="shared" ref="P110:R110" si="178">P109*P108/1000</f>
        <v>166269</v>
      </c>
      <c r="Q110" s="54">
        <f t="shared" si="178"/>
        <v>119597</v>
      </c>
      <c r="R110" s="310">
        <f t="shared" si="178"/>
        <v>151684</v>
      </c>
      <c r="S110" s="8"/>
      <c r="T110" s="8"/>
      <c r="U110" s="8"/>
      <c r="V110" s="8"/>
      <c r="W110" s="8"/>
      <c r="X110" s="8"/>
    </row>
    <row r="111" spans="1:28" ht="33" customHeight="1" x14ac:dyDescent="0.25">
      <c r="A111" s="453" t="s">
        <v>87</v>
      </c>
      <c r="B111" s="488"/>
      <c r="C111" s="490" t="s">
        <v>228</v>
      </c>
      <c r="D111" s="452" t="s">
        <v>48</v>
      </c>
      <c r="E111" s="8"/>
      <c r="F111" s="311"/>
      <c r="G111" s="299"/>
      <c r="H111" s="332"/>
      <c r="I111" s="207"/>
      <c r="J111" s="533"/>
      <c r="K111" s="533"/>
      <c r="L111" s="533"/>
      <c r="M111" s="40"/>
      <c r="N111" s="90"/>
      <c r="O111" s="466"/>
      <c r="P111" s="455">
        <v>181</v>
      </c>
      <c r="Q111" s="55">
        <v>202</v>
      </c>
      <c r="R111" s="311">
        <v>295</v>
      </c>
      <c r="S111" s="8"/>
      <c r="T111" s="8"/>
      <c r="U111" s="8"/>
      <c r="V111" s="8"/>
      <c r="W111" s="8"/>
      <c r="X111" s="8"/>
      <c r="Z111" s="356">
        <f>R111+R114</f>
        <v>713</v>
      </c>
    </row>
    <row r="112" spans="1:28" ht="27" customHeight="1" x14ac:dyDescent="0.25">
      <c r="A112" s="453"/>
      <c r="B112" s="488"/>
      <c r="C112" s="490"/>
      <c r="D112" s="452" t="s">
        <v>49</v>
      </c>
      <c r="E112" s="8"/>
      <c r="F112" s="311"/>
      <c r="G112" s="299"/>
      <c r="H112" s="332"/>
      <c r="I112" s="207"/>
      <c r="J112" s="533"/>
      <c r="K112" s="533"/>
      <c r="L112" s="533"/>
      <c r="M112" s="40"/>
      <c r="N112" s="90"/>
      <c r="O112" s="465"/>
      <c r="P112" s="454">
        <v>435000</v>
      </c>
      <c r="Q112" s="54">
        <v>435000</v>
      </c>
      <c r="R112" s="310">
        <v>435000</v>
      </c>
      <c r="S112" s="8"/>
      <c r="T112" s="8"/>
      <c r="U112" s="8"/>
      <c r="V112" s="8"/>
      <c r="W112" s="8"/>
      <c r="X112" s="8"/>
    </row>
    <row r="113" spans="1:37" ht="27" customHeight="1" x14ac:dyDescent="0.25">
      <c r="A113" s="453"/>
      <c r="B113" s="488"/>
      <c r="C113" s="490"/>
      <c r="D113" s="452" t="s">
        <v>47</v>
      </c>
      <c r="E113" s="8"/>
      <c r="F113" s="311"/>
      <c r="G113" s="299"/>
      <c r="H113" s="332"/>
      <c r="I113" s="207"/>
      <c r="J113" s="533"/>
      <c r="K113" s="533"/>
      <c r="L113" s="533"/>
      <c r="M113" s="40"/>
      <c r="N113" s="90"/>
      <c r="O113" s="465"/>
      <c r="P113" s="454">
        <f t="shared" ref="P113:R113" si="179">P112*P111/1000</f>
        <v>78735</v>
      </c>
      <c r="Q113" s="54">
        <f t="shared" si="179"/>
        <v>87870</v>
      </c>
      <c r="R113" s="310">
        <f t="shared" si="179"/>
        <v>128325</v>
      </c>
      <c r="S113" s="8"/>
      <c r="T113" s="8"/>
      <c r="U113" s="8"/>
      <c r="V113" s="8"/>
      <c r="W113" s="8"/>
      <c r="X113" s="8"/>
    </row>
    <row r="114" spans="1:37" ht="33" customHeight="1" x14ac:dyDescent="0.25">
      <c r="A114" s="453" t="s">
        <v>88</v>
      </c>
      <c r="B114" s="488"/>
      <c r="C114" s="490" t="s">
        <v>229</v>
      </c>
      <c r="D114" s="452" t="s">
        <v>48</v>
      </c>
      <c r="E114" s="8"/>
      <c r="F114" s="311"/>
      <c r="G114" s="299"/>
      <c r="H114" s="332"/>
      <c r="I114" s="207"/>
      <c r="J114" s="533"/>
      <c r="K114" s="533"/>
      <c r="L114" s="533"/>
      <c r="M114" s="40"/>
      <c r="N114" s="90"/>
      <c r="O114" s="466"/>
      <c r="P114" s="455">
        <v>227</v>
      </c>
      <c r="Q114" s="55">
        <v>325</v>
      </c>
      <c r="R114" s="311">
        <v>418</v>
      </c>
      <c r="S114" s="8"/>
      <c r="T114" s="8"/>
      <c r="U114" s="8"/>
      <c r="V114" s="8"/>
      <c r="W114" s="8"/>
      <c r="X114" s="8"/>
    </row>
    <row r="115" spans="1:37" ht="27" customHeight="1" x14ac:dyDescent="0.25">
      <c r="A115" s="453"/>
      <c r="B115" s="488"/>
      <c r="C115" s="490"/>
      <c r="D115" s="452" t="s">
        <v>49</v>
      </c>
      <c r="E115" s="8"/>
      <c r="F115" s="311"/>
      <c r="G115" s="299"/>
      <c r="H115" s="332"/>
      <c r="I115" s="207"/>
      <c r="J115" s="533"/>
      <c r="K115" s="533"/>
      <c r="L115" s="533"/>
      <c r="M115" s="40"/>
      <c r="N115" s="90"/>
      <c r="O115" s="465"/>
      <c r="P115" s="454">
        <v>345000</v>
      </c>
      <c r="Q115" s="54">
        <v>345000</v>
      </c>
      <c r="R115" s="310">
        <v>345000</v>
      </c>
      <c r="S115" s="8"/>
      <c r="T115" s="8"/>
      <c r="U115" s="8"/>
      <c r="V115" s="8"/>
      <c r="W115" s="8"/>
      <c r="X115" s="8"/>
    </row>
    <row r="116" spans="1:37" ht="27" customHeight="1" x14ac:dyDescent="0.25">
      <c r="A116" s="453"/>
      <c r="B116" s="488"/>
      <c r="C116" s="490"/>
      <c r="D116" s="452" t="s">
        <v>47</v>
      </c>
      <c r="E116" s="8"/>
      <c r="F116" s="311"/>
      <c r="G116" s="299"/>
      <c r="H116" s="332"/>
      <c r="I116" s="207"/>
      <c r="J116" s="533"/>
      <c r="K116" s="533"/>
      <c r="L116" s="533"/>
      <c r="M116" s="40"/>
      <c r="N116" s="90"/>
      <c r="O116" s="465"/>
      <c r="P116" s="454">
        <f t="shared" ref="P116:R116" si="180">P115*P114/1000</f>
        <v>78315</v>
      </c>
      <c r="Q116" s="54">
        <f t="shared" si="180"/>
        <v>112125</v>
      </c>
      <c r="R116" s="310">
        <f t="shared" si="180"/>
        <v>144210</v>
      </c>
      <c r="S116" s="8"/>
      <c r="T116" s="8"/>
      <c r="U116" s="8"/>
      <c r="V116" s="8"/>
      <c r="W116" s="8"/>
      <c r="X116" s="8"/>
    </row>
    <row r="117" spans="1:37" ht="33" customHeight="1" x14ac:dyDescent="0.25">
      <c r="A117" s="453" t="s">
        <v>89</v>
      </c>
      <c r="B117" s="488"/>
      <c r="C117" s="490" t="s">
        <v>230</v>
      </c>
      <c r="D117" s="452" t="s">
        <v>48</v>
      </c>
      <c r="E117" s="8"/>
      <c r="F117" s="311"/>
      <c r="G117" s="299"/>
      <c r="H117" s="332"/>
      <c r="I117" s="207"/>
      <c r="J117" s="533"/>
      <c r="K117" s="533"/>
      <c r="L117" s="533"/>
      <c r="M117" s="40"/>
      <c r="N117" s="90"/>
      <c r="O117" s="466"/>
      <c r="P117" s="455">
        <v>400</v>
      </c>
      <c r="Q117" s="55">
        <v>525</v>
      </c>
      <c r="R117" s="311">
        <v>713</v>
      </c>
      <c r="S117" s="8"/>
      <c r="T117" s="8"/>
      <c r="U117" s="8"/>
      <c r="V117" s="8"/>
      <c r="W117" s="8"/>
      <c r="X117" s="8"/>
    </row>
    <row r="118" spans="1:37" ht="27" customHeight="1" x14ac:dyDescent="0.25">
      <c r="A118" s="453"/>
      <c r="B118" s="488"/>
      <c r="C118" s="490"/>
      <c r="D118" s="452" t="s">
        <v>49</v>
      </c>
      <c r="E118" s="8"/>
      <c r="F118" s="311"/>
      <c r="G118" s="299"/>
      <c r="H118" s="332"/>
      <c r="I118" s="207"/>
      <c r="J118" s="533"/>
      <c r="K118" s="533"/>
      <c r="L118" s="533"/>
      <c r="M118" s="40"/>
      <c r="N118" s="90"/>
      <c r="O118" s="465"/>
      <c r="P118" s="454">
        <v>6000</v>
      </c>
      <c r="Q118" s="54">
        <v>6000</v>
      </c>
      <c r="R118" s="310">
        <v>6000</v>
      </c>
      <c r="S118" s="465">
        <v>6000</v>
      </c>
      <c r="T118" s="465">
        <v>6000</v>
      </c>
      <c r="U118" s="465">
        <v>6000</v>
      </c>
      <c r="V118" s="465">
        <v>6000</v>
      </c>
      <c r="W118" s="465">
        <v>6000</v>
      </c>
      <c r="X118" s="465">
        <v>6000</v>
      </c>
      <c r="Y118" s="465">
        <v>6000</v>
      </c>
    </row>
    <row r="119" spans="1:37" ht="27" customHeight="1" x14ac:dyDescent="0.25">
      <c r="A119" s="453"/>
      <c r="B119" s="488"/>
      <c r="C119" s="490"/>
      <c r="D119" s="452" t="s">
        <v>47</v>
      </c>
      <c r="E119" s="8"/>
      <c r="F119" s="311"/>
      <c r="G119" s="299"/>
      <c r="H119" s="332"/>
      <c r="I119" s="207"/>
      <c r="J119" s="533"/>
      <c r="K119" s="533"/>
      <c r="L119" s="533"/>
      <c r="M119" s="40"/>
      <c r="N119" s="90"/>
      <c r="O119" s="465"/>
      <c r="P119" s="454">
        <f t="shared" ref="P119:R119" si="181">P118*P117/1000</f>
        <v>2400</v>
      </c>
      <c r="Q119" s="54">
        <f t="shared" si="181"/>
        <v>3150</v>
      </c>
      <c r="R119" s="310">
        <f t="shared" si="181"/>
        <v>4278</v>
      </c>
      <c r="S119" s="8"/>
      <c r="T119" s="8"/>
      <c r="U119" s="8"/>
      <c r="V119" s="8"/>
      <c r="W119" s="8"/>
      <c r="X119" s="8"/>
    </row>
    <row r="120" spans="1:37" ht="33" customHeight="1" x14ac:dyDescent="0.25">
      <c r="A120" s="453" t="s">
        <v>90</v>
      </c>
      <c r="B120" s="488"/>
      <c r="C120" s="490" t="s">
        <v>231</v>
      </c>
      <c r="D120" s="452" t="s">
        <v>48</v>
      </c>
      <c r="E120" s="8"/>
      <c r="F120" s="311"/>
      <c r="G120" s="299"/>
      <c r="H120" s="332"/>
      <c r="I120" s="207"/>
      <c r="J120" s="533"/>
      <c r="K120" s="533"/>
      <c r="L120" s="533"/>
      <c r="M120" s="40"/>
      <c r="N120" s="90"/>
      <c r="O120" s="466"/>
      <c r="P120" s="455">
        <v>400</v>
      </c>
      <c r="Q120" s="55">
        <v>525</v>
      </c>
      <c r="R120" s="311">
        <v>713</v>
      </c>
      <c r="S120" s="8"/>
      <c r="T120" s="8"/>
      <c r="U120" s="8"/>
      <c r="V120" s="8"/>
      <c r="W120" s="8"/>
      <c r="X120" s="8"/>
    </row>
    <row r="121" spans="1:37" ht="27" customHeight="1" x14ac:dyDescent="0.25">
      <c r="A121" s="453"/>
      <c r="B121" s="488"/>
      <c r="C121" s="490"/>
      <c r="D121" s="452" t="s">
        <v>49</v>
      </c>
      <c r="E121" s="8"/>
      <c r="F121" s="311"/>
      <c r="G121" s="299"/>
      <c r="H121" s="332"/>
      <c r="I121" s="207"/>
      <c r="J121" s="533"/>
      <c r="K121" s="533"/>
      <c r="L121" s="533"/>
      <c r="M121" s="40"/>
      <c r="N121" s="90"/>
      <c r="O121" s="465"/>
      <c r="P121" s="454">
        <v>13000</v>
      </c>
      <c r="Q121" s="54">
        <v>13000</v>
      </c>
      <c r="R121" s="310">
        <v>13000</v>
      </c>
      <c r="S121" s="8"/>
      <c r="T121" s="8"/>
      <c r="U121" s="8"/>
      <c r="V121" s="8"/>
      <c r="W121" s="8"/>
      <c r="X121" s="8"/>
    </row>
    <row r="122" spans="1:37" ht="27" customHeight="1" x14ac:dyDescent="0.25">
      <c r="A122" s="453"/>
      <c r="B122" s="488"/>
      <c r="C122" s="490"/>
      <c r="D122" s="452" t="s">
        <v>47</v>
      </c>
      <c r="E122" s="8"/>
      <c r="F122" s="310"/>
      <c r="G122" s="299"/>
      <c r="H122" s="332"/>
      <c r="I122" s="207"/>
      <c r="J122" s="533"/>
      <c r="K122" s="533"/>
      <c r="L122" s="533"/>
      <c r="M122" s="40"/>
      <c r="N122" s="90"/>
      <c r="O122" s="465"/>
      <c r="P122" s="454">
        <f t="shared" ref="P122:R122" si="182">P121*P120/1000</f>
        <v>5200</v>
      </c>
      <c r="Q122" s="54">
        <f t="shared" si="182"/>
        <v>6825</v>
      </c>
      <c r="R122" s="310">
        <f t="shared" si="182"/>
        <v>9269</v>
      </c>
      <c r="S122" s="8"/>
      <c r="T122" s="8"/>
      <c r="U122" s="8"/>
      <c r="V122" s="8"/>
      <c r="W122" s="8"/>
      <c r="X122" s="8"/>
    </row>
    <row r="123" spans="1:37" s="258" customFormat="1" ht="27" x14ac:dyDescent="0.25">
      <c r="A123" s="467">
        <v>1.3</v>
      </c>
      <c r="B123" s="489"/>
      <c r="C123" s="460" t="s">
        <v>132</v>
      </c>
      <c r="D123" s="487" t="s">
        <v>48</v>
      </c>
      <c r="E123" s="8">
        <v>200</v>
      </c>
      <c r="F123" s="311">
        <v>146</v>
      </c>
      <c r="G123" s="299">
        <v>200</v>
      </c>
      <c r="H123" s="332">
        <v>275</v>
      </c>
      <c r="I123" s="207">
        <v>200</v>
      </c>
      <c r="J123" s="533">
        <v>200</v>
      </c>
      <c r="K123" s="533">
        <v>200</v>
      </c>
      <c r="L123" s="533">
        <v>200</v>
      </c>
      <c r="M123" s="40">
        <v>200</v>
      </c>
      <c r="N123" s="90">
        <v>256</v>
      </c>
      <c r="O123" s="466">
        <v>275</v>
      </c>
      <c r="P123" s="455">
        <v>260</v>
      </c>
      <c r="Q123" s="55">
        <v>260</v>
      </c>
      <c r="R123" s="311">
        <v>260</v>
      </c>
      <c r="S123" s="295">
        <f>P123/4</f>
        <v>65</v>
      </c>
      <c r="T123" s="295">
        <f>S123</f>
        <v>65</v>
      </c>
      <c r="U123" s="295">
        <f>S123+T123</f>
        <v>130</v>
      </c>
      <c r="V123" s="295">
        <f>S123</f>
        <v>65</v>
      </c>
      <c r="W123" s="295">
        <f>U123+V123</f>
        <v>195</v>
      </c>
      <c r="X123" s="295">
        <f>P123-W123</f>
        <v>65</v>
      </c>
      <c r="Y123" s="260"/>
      <c r="Z123" s="260"/>
      <c r="AA123" s="260"/>
      <c r="AB123" s="260"/>
      <c r="AC123" s="260"/>
      <c r="AD123" s="260"/>
      <c r="AE123" s="260"/>
      <c r="AF123" s="260"/>
      <c r="AG123" s="260"/>
      <c r="AH123" s="260"/>
      <c r="AI123" s="260"/>
      <c r="AJ123" s="260"/>
      <c r="AK123" s="260"/>
    </row>
    <row r="124" spans="1:37" ht="27" x14ac:dyDescent="0.25">
      <c r="A124" s="453"/>
      <c r="B124" s="488"/>
      <c r="C124" s="463"/>
      <c r="D124" s="452" t="s">
        <v>49</v>
      </c>
      <c r="E124" s="8">
        <v>70000</v>
      </c>
      <c r="F124" s="311">
        <v>70000</v>
      </c>
      <c r="G124" s="299">
        <v>70000</v>
      </c>
      <c r="H124" s="332">
        <v>70000</v>
      </c>
      <c r="I124" s="207">
        <v>70000</v>
      </c>
      <c r="J124" s="533">
        <v>70000</v>
      </c>
      <c r="K124" s="533">
        <v>70000</v>
      </c>
      <c r="L124" s="533">
        <v>70000</v>
      </c>
      <c r="M124" s="533">
        <v>70000</v>
      </c>
      <c r="N124" s="61">
        <v>70000</v>
      </c>
      <c r="O124" s="466">
        <v>70000</v>
      </c>
      <c r="P124" s="455">
        <v>70000</v>
      </c>
      <c r="Q124" s="55">
        <v>70000</v>
      </c>
      <c r="R124" s="311">
        <v>70000</v>
      </c>
      <c r="S124" s="8">
        <v>70000</v>
      </c>
      <c r="T124" s="8">
        <v>70000</v>
      </c>
      <c r="U124" s="8">
        <v>70000</v>
      </c>
      <c r="V124" s="8">
        <v>70000</v>
      </c>
      <c r="W124" s="8">
        <v>70000</v>
      </c>
      <c r="X124" s="8">
        <v>70000</v>
      </c>
    </row>
    <row r="125" spans="1:37" ht="27" x14ac:dyDescent="0.25">
      <c r="A125" s="453"/>
      <c r="B125" s="488"/>
      <c r="C125" s="463"/>
      <c r="D125" s="452" t="s">
        <v>47</v>
      </c>
      <c r="E125" s="8">
        <f>E123*E124/1000</f>
        <v>14000</v>
      </c>
      <c r="F125" s="311">
        <f t="shared" ref="F125" si="183">F123*F124/1000</f>
        <v>10220</v>
      </c>
      <c r="G125" s="299">
        <f t="shared" ref="G125:I125" si="184">G123*G124/1000</f>
        <v>14000</v>
      </c>
      <c r="H125" s="332">
        <f t="shared" si="184"/>
        <v>19250</v>
      </c>
      <c r="I125" s="207">
        <f t="shared" si="184"/>
        <v>14000</v>
      </c>
      <c r="J125" s="533">
        <v>14000</v>
      </c>
      <c r="K125" s="533">
        <v>14000</v>
      </c>
      <c r="L125" s="533">
        <v>14000</v>
      </c>
      <c r="M125" s="533">
        <v>14000</v>
      </c>
      <c r="N125" s="61">
        <f t="shared" ref="N125" si="185">N123*N124/1000</f>
        <v>17920</v>
      </c>
      <c r="O125" s="466">
        <f t="shared" ref="O125:P125" si="186">O123*O124/1000</f>
        <v>19250</v>
      </c>
      <c r="P125" s="455">
        <f t="shared" si="186"/>
        <v>18200</v>
      </c>
      <c r="Q125" s="55">
        <f t="shared" ref="Q125:R125" si="187">Q123*Q124/1000</f>
        <v>18200</v>
      </c>
      <c r="R125" s="311">
        <f t="shared" si="187"/>
        <v>18200</v>
      </c>
      <c r="S125" s="8">
        <f t="shared" ref="S125:X125" si="188">S123*S124/1000</f>
        <v>4550</v>
      </c>
      <c r="T125" s="8">
        <f t="shared" si="188"/>
        <v>4550</v>
      </c>
      <c r="U125" s="8">
        <f t="shared" si="188"/>
        <v>9100</v>
      </c>
      <c r="V125" s="8">
        <f t="shared" si="188"/>
        <v>4550</v>
      </c>
      <c r="W125" s="8">
        <f t="shared" si="188"/>
        <v>13650</v>
      </c>
      <c r="X125" s="8">
        <f t="shared" si="188"/>
        <v>4550</v>
      </c>
    </row>
    <row r="126" spans="1:37" ht="27" x14ac:dyDescent="0.25">
      <c r="A126" s="453">
        <v>1.4</v>
      </c>
      <c r="B126" s="488"/>
      <c r="C126" s="504" t="s">
        <v>133</v>
      </c>
      <c r="D126" s="452" t="s">
        <v>48</v>
      </c>
      <c r="E126" s="8">
        <v>700</v>
      </c>
      <c r="F126" s="311">
        <v>404</v>
      </c>
      <c r="G126" s="299">
        <v>650</v>
      </c>
      <c r="H126" s="332">
        <v>605</v>
      </c>
      <c r="I126" s="207">
        <v>650</v>
      </c>
      <c r="J126" s="533">
        <v>500</v>
      </c>
      <c r="K126" s="533">
        <v>500</v>
      </c>
      <c r="L126" s="533">
        <v>500</v>
      </c>
      <c r="M126" s="533">
        <v>500</v>
      </c>
      <c r="N126" s="61">
        <v>704</v>
      </c>
      <c r="O126" s="466">
        <v>605</v>
      </c>
      <c r="P126" s="455">
        <v>710</v>
      </c>
      <c r="Q126" s="55">
        <v>710</v>
      </c>
      <c r="R126" s="311">
        <v>710</v>
      </c>
      <c r="S126" s="295">
        <v>162</v>
      </c>
      <c r="T126" s="295">
        <f>S126</f>
        <v>162</v>
      </c>
      <c r="U126" s="295">
        <f>S126+T126</f>
        <v>324</v>
      </c>
      <c r="V126" s="295">
        <f>S126</f>
        <v>162</v>
      </c>
      <c r="W126" s="295">
        <f>U126+V126</f>
        <v>486</v>
      </c>
      <c r="X126" s="295">
        <f>P126-W126</f>
        <v>224</v>
      </c>
    </row>
    <row r="127" spans="1:37" ht="27" x14ac:dyDescent="0.25">
      <c r="A127" s="453"/>
      <c r="B127" s="488"/>
      <c r="C127" s="504"/>
      <c r="D127" s="452" t="s">
        <v>49</v>
      </c>
      <c r="E127" s="8">
        <v>27000</v>
      </c>
      <c r="F127" s="311">
        <v>27000</v>
      </c>
      <c r="G127" s="299">
        <v>27000</v>
      </c>
      <c r="H127" s="332">
        <v>27000</v>
      </c>
      <c r="I127" s="207">
        <v>27000</v>
      </c>
      <c r="J127" s="533">
        <v>27000</v>
      </c>
      <c r="K127" s="533">
        <v>27000</v>
      </c>
      <c r="L127" s="533">
        <v>27000</v>
      </c>
      <c r="M127" s="533">
        <v>27000</v>
      </c>
      <c r="N127" s="61">
        <v>27000</v>
      </c>
      <c r="O127" s="466">
        <v>27000</v>
      </c>
      <c r="P127" s="455">
        <v>27000</v>
      </c>
      <c r="Q127" s="55">
        <v>27000</v>
      </c>
      <c r="R127" s="311">
        <v>27000</v>
      </c>
      <c r="S127" s="8">
        <v>27000</v>
      </c>
      <c r="T127" s="8">
        <v>27000</v>
      </c>
      <c r="U127" s="8">
        <v>27000</v>
      </c>
      <c r="V127" s="8">
        <v>27000</v>
      </c>
      <c r="W127" s="8">
        <v>27000</v>
      </c>
      <c r="X127" s="8">
        <v>27000</v>
      </c>
    </row>
    <row r="128" spans="1:37" ht="27" x14ac:dyDescent="0.25">
      <c r="A128" s="453"/>
      <c r="B128" s="488"/>
      <c r="C128" s="504"/>
      <c r="D128" s="452" t="s">
        <v>47</v>
      </c>
      <c r="E128" s="8">
        <f t="shared" ref="E128:Q128" si="189">E126*E127/1000</f>
        <v>18900</v>
      </c>
      <c r="F128" s="311">
        <f t="shared" si="189"/>
        <v>10908</v>
      </c>
      <c r="G128" s="299">
        <f t="shared" si="189"/>
        <v>17550</v>
      </c>
      <c r="H128" s="332">
        <f t="shared" si="189"/>
        <v>16335</v>
      </c>
      <c r="I128" s="207">
        <f t="shared" si="189"/>
        <v>17550</v>
      </c>
      <c r="J128" s="533">
        <v>13500</v>
      </c>
      <c r="K128" s="533">
        <v>13500</v>
      </c>
      <c r="L128" s="533">
        <v>13500</v>
      </c>
      <c r="M128" s="533">
        <v>13500</v>
      </c>
      <c r="N128" s="61">
        <f t="shared" ref="N128" si="190">N126*N127/1000</f>
        <v>19008</v>
      </c>
      <c r="O128" s="466">
        <f t="shared" ref="O128" si="191">O126*O127/1000</f>
        <v>16335</v>
      </c>
      <c r="P128" s="455">
        <f t="shared" si="189"/>
        <v>19170</v>
      </c>
      <c r="Q128" s="55">
        <f t="shared" si="189"/>
        <v>19170</v>
      </c>
      <c r="R128" s="311">
        <f t="shared" ref="R128" si="192">R126*R127/1000</f>
        <v>19170</v>
      </c>
      <c r="S128" s="8">
        <f t="shared" ref="S128:X128" si="193">S126*S127/1000</f>
        <v>4374</v>
      </c>
      <c r="T128" s="8">
        <f t="shared" si="193"/>
        <v>4374</v>
      </c>
      <c r="U128" s="8">
        <f t="shared" si="193"/>
        <v>8748</v>
      </c>
      <c r="V128" s="8">
        <f t="shared" si="193"/>
        <v>4374</v>
      </c>
      <c r="W128" s="8">
        <f t="shared" si="193"/>
        <v>13122</v>
      </c>
      <c r="X128" s="8">
        <f t="shared" si="193"/>
        <v>6048</v>
      </c>
    </row>
    <row r="129" spans="1:37" s="256" customFormat="1" ht="33" hidden="1" customHeight="1" x14ac:dyDescent="0.25">
      <c r="A129" s="522">
        <v>2</v>
      </c>
      <c r="B129" s="488"/>
      <c r="C129" s="504" t="s">
        <v>91</v>
      </c>
      <c r="D129" s="452" t="s">
        <v>46</v>
      </c>
      <c r="E129" s="47"/>
      <c r="F129" s="312"/>
      <c r="G129" s="89"/>
      <c r="H129" s="333"/>
      <c r="I129" s="88"/>
      <c r="J129" s="39"/>
      <c r="K129" s="39"/>
      <c r="L129" s="39"/>
      <c r="M129" s="39"/>
      <c r="N129" s="86"/>
      <c r="O129" s="461"/>
      <c r="P129" s="456"/>
      <c r="Q129" s="56"/>
      <c r="R129" s="312"/>
      <c r="S129" s="47"/>
      <c r="T129" s="47"/>
      <c r="U129" s="47"/>
      <c r="V129" s="47"/>
      <c r="W129" s="47"/>
      <c r="X129" s="47"/>
      <c r="Y129" s="259"/>
      <c r="Z129" s="259"/>
      <c r="AA129" s="259"/>
      <c r="AB129" s="259"/>
      <c r="AC129" s="259"/>
      <c r="AD129" s="259"/>
      <c r="AE129" s="259"/>
      <c r="AF129" s="259"/>
      <c r="AG129" s="259"/>
      <c r="AH129" s="259"/>
      <c r="AI129" s="259"/>
      <c r="AJ129" s="259"/>
      <c r="AK129" s="259"/>
    </row>
    <row r="130" spans="1:37" s="256" customFormat="1" ht="33" hidden="1" customHeight="1" x14ac:dyDescent="0.25">
      <c r="A130" s="522"/>
      <c r="B130" s="488"/>
      <c r="C130" s="504"/>
      <c r="D130" s="452" t="s">
        <v>47</v>
      </c>
      <c r="E130" s="48"/>
      <c r="F130" s="313"/>
      <c r="G130" s="290"/>
      <c r="H130" s="208"/>
      <c r="I130" s="344"/>
      <c r="J130" s="535"/>
      <c r="K130" s="535"/>
      <c r="L130" s="535"/>
      <c r="M130" s="535"/>
      <c r="N130" s="561"/>
      <c r="O130" s="480"/>
      <c r="P130" s="457"/>
      <c r="Q130" s="439"/>
      <c r="R130" s="313"/>
      <c r="S130" s="48"/>
      <c r="T130" s="48"/>
      <c r="U130" s="48"/>
      <c r="V130" s="48"/>
      <c r="W130" s="48"/>
      <c r="X130" s="48"/>
      <c r="Y130" s="259"/>
      <c r="Z130" s="259"/>
      <c r="AA130" s="259"/>
      <c r="AB130" s="259"/>
      <c r="AC130" s="259"/>
      <c r="AD130" s="259"/>
      <c r="AE130" s="259"/>
      <c r="AF130" s="259"/>
      <c r="AG130" s="259"/>
      <c r="AH130" s="259"/>
      <c r="AI130" s="259"/>
      <c r="AJ130" s="259"/>
      <c r="AK130" s="259"/>
    </row>
    <row r="131" spans="1:37" ht="27" x14ac:dyDescent="0.25">
      <c r="A131" s="453">
        <v>2.1</v>
      </c>
      <c r="B131" s="488"/>
      <c r="C131" s="460" t="s">
        <v>92</v>
      </c>
      <c r="D131" s="452" t="s">
        <v>48</v>
      </c>
      <c r="E131" s="48">
        <f t="shared" ref="E131:Q131" si="194">E134+E137+E140+E143+E146+E149+E152+E155+E158+E161+E164+E167+E170+E173+E176+E179+E182+E185+E188+E191+E194+E197+E200+E203+E206+E209+E212+E215+E218+E221+E224+E227+E230+E233+E236+E239+E242+E245+E248+E251+E254+E257+E260+E263+E266+E269+E272+E275+E278+E281+E284+E287+E290+E293+E296+E299+E302+E305+E308+E311</f>
        <v>1635</v>
      </c>
      <c r="F131" s="313">
        <f t="shared" si="194"/>
        <v>1670</v>
      </c>
      <c r="G131" s="290">
        <f t="shared" si="194"/>
        <v>1758</v>
      </c>
      <c r="H131" s="208">
        <f t="shared" si="194"/>
        <v>2510</v>
      </c>
      <c r="I131" s="344">
        <f t="shared" si="194"/>
        <v>1758</v>
      </c>
      <c r="J131" s="535">
        <v>1585</v>
      </c>
      <c r="K131" s="535">
        <v>1585</v>
      </c>
      <c r="L131" s="535">
        <v>1585</v>
      </c>
      <c r="M131" s="535">
        <v>1585</v>
      </c>
      <c r="N131" s="561">
        <f t="shared" ref="N131" si="195">N134+N137+N140+N143+N146+N149+N152+N155+N158+N161+N164+N167+N170+N173+N176+N179+N182+N185+N188+N191+N194+N197+N200+N203+N206+N209+N212+N215+N218+N221+N224+N227+N230+N233+N236+N239+N242+N245+N248+N251+N254+N257+N260+N263+N266+N269+N272+N275+N278+N281+N284+N287+N290+N293+N296+N299+N302+N305+N308+N311</f>
        <v>3076</v>
      </c>
      <c r="O131" s="480">
        <f t="shared" si="194"/>
        <v>2583</v>
      </c>
      <c r="P131" s="457">
        <f t="shared" si="194"/>
        <v>3008</v>
      </c>
      <c r="Q131" s="439">
        <f t="shared" si="194"/>
        <v>2969</v>
      </c>
      <c r="R131" s="313">
        <f t="shared" ref="R131" si="196">R134+R137+R140+R143+R146+R149+R152+R155+R158+R161+R164+R167+R170+R173+R176+R179+R182+R185+R188+R191+R194+R197+R200+R203+R206+R209+R212+R215+R218+R221+R224+R227+R230+R233+R236+R239+R242+R245+R248+R251+R254+R257+R260+R263+R266+R269+R272+R275+R278+R281+R284+R287+R290+R293+R296+R299+R302+R305+R308+R311</f>
        <v>2969</v>
      </c>
      <c r="S131" s="48">
        <f t="shared" ref="S131:X131" si="197">S134+S137+S140+S143+S146+S149+S152+S155+S158+S161+S164+S167+S170+S173+S176+S179+S182+S185+S188+S191+S194+S197+S200+S203+S206+S209+S212+S215+S218+S221+S224+S227+S230+S233+S236+S239+S242+S245+S248+S251+S254+S257+S260+S263+S266+S269+S272+S275+S278+S281+S284+S287+S290+S293+S296+S299+S302+S305+S308+S311</f>
        <v>612</v>
      </c>
      <c r="T131" s="48">
        <f t="shared" si="197"/>
        <v>608</v>
      </c>
      <c r="U131" s="48">
        <f t="shared" si="197"/>
        <v>1220</v>
      </c>
      <c r="V131" s="48">
        <f t="shared" si="197"/>
        <v>608</v>
      </c>
      <c r="W131" s="48">
        <f t="shared" si="197"/>
        <v>1828</v>
      </c>
      <c r="X131" s="48">
        <f t="shared" si="197"/>
        <v>1180</v>
      </c>
    </row>
    <row r="132" spans="1:37" ht="27" x14ac:dyDescent="0.25">
      <c r="A132" s="453"/>
      <c r="B132" s="488"/>
      <c r="C132" s="463"/>
      <c r="D132" s="452" t="s">
        <v>49</v>
      </c>
      <c r="E132" s="48">
        <f t="shared" ref="E132:Q132" si="198">E133/E131*1000</f>
        <v>57570.030581039755</v>
      </c>
      <c r="F132" s="313">
        <f t="shared" si="198"/>
        <v>61858.811820359275</v>
      </c>
      <c r="G132" s="290">
        <f t="shared" si="198"/>
        <v>57608.077360637093</v>
      </c>
      <c r="H132" s="208">
        <f t="shared" si="198"/>
        <v>57635.856573705176</v>
      </c>
      <c r="I132" s="344">
        <f t="shared" si="198"/>
        <v>57608.077360637093</v>
      </c>
      <c r="J132" s="535">
        <v>61352.681388012621</v>
      </c>
      <c r="K132" s="535">
        <v>61352.681388012621</v>
      </c>
      <c r="L132" s="535">
        <v>61352.681388012621</v>
      </c>
      <c r="M132" s="535">
        <v>61352.681388012621</v>
      </c>
      <c r="N132" s="561">
        <f t="shared" ref="N132" si="199">N133/N131*1000</f>
        <v>53959.785435630685</v>
      </c>
      <c r="O132" s="480">
        <f t="shared" si="198"/>
        <v>59795.973674022454</v>
      </c>
      <c r="P132" s="457">
        <f t="shared" si="198"/>
        <v>56011.968085106382</v>
      </c>
      <c r="Q132" s="439">
        <f t="shared" si="198"/>
        <v>54958.908723475914</v>
      </c>
      <c r="R132" s="313">
        <f t="shared" ref="R132" si="200">R133/R131*1000</f>
        <v>54958.908723475914</v>
      </c>
      <c r="S132" s="48">
        <f t="shared" ref="S132:X132" si="201">S133/S131*1000</f>
        <v>69600.08169934641</v>
      </c>
      <c r="T132" s="48">
        <f t="shared" si="201"/>
        <v>68136.924342105267</v>
      </c>
      <c r="U132" s="48">
        <f t="shared" si="201"/>
        <v>68870.901639344273</v>
      </c>
      <c r="V132" s="48">
        <f t="shared" si="201"/>
        <v>68178.042763157893</v>
      </c>
      <c r="W132" s="48">
        <f t="shared" si="201"/>
        <v>68640.454048140047</v>
      </c>
      <c r="X132" s="48">
        <f t="shared" si="201"/>
        <v>36448.516949152538</v>
      </c>
    </row>
    <row r="133" spans="1:37" ht="27" x14ac:dyDescent="0.25">
      <c r="A133" s="453"/>
      <c r="B133" s="488"/>
      <c r="C133" s="463"/>
      <c r="D133" s="452" t="s">
        <v>47</v>
      </c>
      <c r="E133" s="48">
        <f>E136+E139+E142+E145+E148+E151+E154+E157+E160+E163+E166+E169+E172+E175+E178+E181+E184+E187+E190+E193+E196+E199+E202+E205+E208+E211+E214+E217+E220+E223+E226+E229+E232+E235+E238+E241+E244+E247+E250+E253+E256+E259+E262+E265+E268+E271+E274+E277+E280+E283+E286+E289+E292+E295+E298+E301+E304+E307+E310+E313</f>
        <v>94127</v>
      </c>
      <c r="F133" s="313">
        <f t="shared" ref="F133" si="202">F136+F139+F142+F145+F148+F151+F154+F157+F160+F163+F166+F169+F172+F175+F178+F181+F184+F187+F190+F193+F196+F199+F202+F205+F208+F211+F214+F217+F220+F223+F226+F229+F232</f>
        <v>103304.21574</v>
      </c>
      <c r="G133" s="290">
        <f t="shared" ref="G133:Q133" si="203">G136+G139+G142+G145+G148+G151+G154+G157+G160+G163+G166+G169+G172+G175+G178+G181+G184+G187+G190+G193+G196+G199+G202+G205+G208+G211+G214+G217+G220+G223+G226+G229+G232+G235+G238+G241+G244+G247+G250+G253+G256+G259+G262+G265+G268+G271+G274+G277+G280+G283+G286+G289+G292+G295+G298+G301+G304+G307+G310+G313</f>
        <v>101275</v>
      </c>
      <c r="H133" s="208">
        <f t="shared" si="203"/>
        <v>144666</v>
      </c>
      <c r="I133" s="344">
        <f t="shared" si="203"/>
        <v>101275</v>
      </c>
      <c r="J133" s="535">
        <v>97244</v>
      </c>
      <c r="K133" s="535">
        <v>97244</v>
      </c>
      <c r="L133" s="535">
        <v>97244</v>
      </c>
      <c r="M133" s="535">
        <v>97244</v>
      </c>
      <c r="N133" s="569">
        <v>165980.29999999999</v>
      </c>
      <c r="O133" s="480">
        <f t="shared" si="203"/>
        <v>154453</v>
      </c>
      <c r="P133" s="457">
        <f t="shared" si="203"/>
        <v>168484</v>
      </c>
      <c r="Q133" s="439">
        <f t="shared" si="203"/>
        <v>163173</v>
      </c>
      <c r="R133" s="313">
        <f t="shared" ref="R133" si="204">R136+R139+R142+R145+R148+R151+R154+R157+R160+R163+R166+R169+R172+R175+R178+R181+R184+R187+R190+R193+R196+R199+R202+R205+R208+R211+R214+R217+R220+R223+R226+R229+R232+R235+R238+R241+R244+R247+R250+R253+R256+R259+R262+R265+R268+R271+R274+R277+R280+R283+R286+R289+R292+R295+R298+R301+R304+R307+R310+R313</f>
        <v>163173</v>
      </c>
      <c r="S133" s="48">
        <f t="shared" ref="S133:X133" si="205">S136+S139+S142+S145+S148+S151+S154+S157+S160+S163+S166+S169+S172+S175+S178+S181+S184+S187+S190+S193+S196+S199+S202+S205+S208+S211+S214+S217+S220+S223+S226+S229+S232+S235+S238+S241+S244+S247+S250+S253+S256+S259+S262+S265+S268+S271+S274+S277+S280+S283+S286+S289+S292+S295+S298+S301+S304+S307+S310+S313</f>
        <v>42595.25</v>
      </c>
      <c r="T133" s="48">
        <f t="shared" si="205"/>
        <v>41427.25</v>
      </c>
      <c r="U133" s="48">
        <f t="shared" si="205"/>
        <v>84022.5</v>
      </c>
      <c r="V133" s="48">
        <f t="shared" si="205"/>
        <v>41452.25</v>
      </c>
      <c r="W133" s="48">
        <f t="shared" si="205"/>
        <v>125474.75</v>
      </c>
      <c r="X133" s="48">
        <f t="shared" si="205"/>
        <v>43009.25</v>
      </c>
    </row>
    <row r="134" spans="1:37" ht="33" x14ac:dyDescent="0.25">
      <c r="A134" s="453" t="s">
        <v>93</v>
      </c>
      <c r="B134" s="488"/>
      <c r="C134" s="453" t="s">
        <v>39</v>
      </c>
      <c r="D134" s="452" t="s">
        <v>48</v>
      </c>
      <c r="E134" s="48">
        <v>26</v>
      </c>
      <c r="F134" s="313">
        <v>32</v>
      </c>
      <c r="G134" s="322">
        <v>26</v>
      </c>
      <c r="H134" s="203">
        <v>79</v>
      </c>
      <c r="I134" s="344">
        <v>26</v>
      </c>
      <c r="J134" s="535">
        <v>33</v>
      </c>
      <c r="K134" s="535">
        <v>33</v>
      </c>
      <c r="L134" s="535">
        <v>33</v>
      </c>
      <c r="M134" s="535">
        <v>33</v>
      </c>
      <c r="N134" s="561">
        <v>61</v>
      </c>
      <c r="O134" s="481">
        <v>79</v>
      </c>
      <c r="P134" s="459">
        <v>65</v>
      </c>
      <c r="Q134" s="440">
        <v>65</v>
      </c>
      <c r="R134" s="527">
        <v>65</v>
      </c>
      <c r="S134" s="295">
        <v>6</v>
      </c>
      <c r="T134" s="295">
        <f>S134</f>
        <v>6</v>
      </c>
      <c r="U134" s="295">
        <f>S134+T134</f>
        <v>12</v>
      </c>
      <c r="V134" s="295">
        <f>S134</f>
        <v>6</v>
      </c>
      <c r="W134" s="295">
        <f>U134+V134</f>
        <v>18</v>
      </c>
      <c r="X134" s="295">
        <f>P134-W134</f>
        <v>47</v>
      </c>
    </row>
    <row r="135" spans="1:37" ht="27" x14ac:dyDescent="0.25">
      <c r="A135" s="453"/>
      <c r="B135" s="488"/>
      <c r="C135" s="463"/>
      <c r="D135" s="452" t="s">
        <v>49</v>
      </c>
      <c r="E135" s="48">
        <v>30000</v>
      </c>
      <c r="F135" s="313">
        <v>28934.3</v>
      </c>
      <c r="G135" s="322">
        <v>30000</v>
      </c>
      <c r="H135" s="203">
        <v>30000</v>
      </c>
      <c r="I135" s="345">
        <v>30000</v>
      </c>
      <c r="J135" s="536">
        <v>30000</v>
      </c>
      <c r="K135" s="536">
        <v>30000</v>
      </c>
      <c r="L135" s="536">
        <v>30000</v>
      </c>
      <c r="M135" s="536">
        <v>30000</v>
      </c>
      <c r="N135" s="562">
        <v>30000</v>
      </c>
      <c r="O135" s="481">
        <v>30000</v>
      </c>
      <c r="P135" s="459">
        <v>30000</v>
      </c>
      <c r="Q135" s="440">
        <v>30000</v>
      </c>
      <c r="R135" s="527">
        <v>30000</v>
      </c>
      <c r="S135" s="51">
        <v>30000</v>
      </c>
      <c r="T135" s="51">
        <v>30000</v>
      </c>
      <c r="U135" s="51">
        <v>30000</v>
      </c>
      <c r="V135" s="51">
        <v>30000</v>
      </c>
      <c r="W135" s="51">
        <v>30000</v>
      </c>
      <c r="X135" s="51">
        <v>30000</v>
      </c>
    </row>
    <row r="136" spans="1:37" ht="27" x14ac:dyDescent="0.25">
      <c r="A136" s="453"/>
      <c r="B136" s="523"/>
      <c r="C136" s="463"/>
      <c r="D136" s="452" t="s">
        <v>47</v>
      </c>
      <c r="E136" s="48">
        <f>E134*E135/1000</f>
        <v>780</v>
      </c>
      <c r="F136" s="313">
        <f t="shared" ref="F136" si="206">F134*F135/1000</f>
        <v>925.89760000000001</v>
      </c>
      <c r="G136" s="290">
        <f t="shared" ref="G136:I136" si="207">G134*G135/1000</f>
        <v>780</v>
      </c>
      <c r="H136" s="208">
        <f t="shared" si="207"/>
        <v>2370</v>
      </c>
      <c r="I136" s="344">
        <f t="shared" si="207"/>
        <v>780</v>
      </c>
      <c r="J136" s="535">
        <v>990</v>
      </c>
      <c r="K136" s="535">
        <v>990</v>
      </c>
      <c r="L136" s="535">
        <v>990</v>
      </c>
      <c r="M136" s="535">
        <v>990</v>
      </c>
      <c r="N136" s="561">
        <f t="shared" ref="N136" si="208">N134*N135/1000</f>
        <v>1830</v>
      </c>
      <c r="O136" s="480">
        <f t="shared" ref="O136:Q136" si="209">O134*O135/1000</f>
        <v>2370</v>
      </c>
      <c r="P136" s="457">
        <f t="shared" si="209"/>
        <v>1950</v>
      </c>
      <c r="Q136" s="439">
        <f t="shared" si="209"/>
        <v>1950</v>
      </c>
      <c r="R136" s="313">
        <f t="shared" ref="R136" si="210">R134*R135/1000</f>
        <v>1950</v>
      </c>
      <c r="S136" s="51">
        <f t="shared" ref="S136:X136" si="211">S134*S135/1000</f>
        <v>180</v>
      </c>
      <c r="T136" s="51">
        <f t="shared" si="211"/>
        <v>180</v>
      </c>
      <c r="U136" s="51">
        <f t="shared" si="211"/>
        <v>360</v>
      </c>
      <c r="V136" s="51">
        <f t="shared" si="211"/>
        <v>180</v>
      </c>
      <c r="W136" s="51">
        <f t="shared" si="211"/>
        <v>540</v>
      </c>
      <c r="X136" s="51">
        <f t="shared" si="211"/>
        <v>1410</v>
      </c>
    </row>
    <row r="137" spans="1:37" ht="27" x14ac:dyDescent="0.25">
      <c r="A137" s="453" t="s">
        <v>94</v>
      </c>
      <c r="B137" s="453">
        <v>2</v>
      </c>
      <c r="C137" s="453" t="s">
        <v>23</v>
      </c>
      <c r="D137" s="452" t="s">
        <v>48</v>
      </c>
      <c r="E137" s="295">
        <v>5</v>
      </c>
      <c r="F137" s="310">
        <v>0</v>
      </c>
      <c r="G137" s="298">
        <v>4</v>
      </c>
      <c r="H137" s="331">
        <v>1</v>
      </c>
      <c r="I137" s="202">
        <v>4</v>
      </c>
      <c r="J137" s="532">
        <v>10</v>
      </c>
      <c r="K137" s="532">
        <v>8</v>
      </c>
      <c r="L137" s="532">
        <v>8</v>
      </c>
      <c r="M137" s="532">
        <v>8</v>
      </c>
      <c r="N137" s="559">
        <v>5</v>
      </c>
      <c r="O137" s="465">
        <v>3</v>
      </c>
      <c r="P137" s="454">
        <v>3</v>
      </c>
      <c r="Q137" s="54">
        <v>3</v>
      </c>
      <c r="R137" s="310">
        <v>3</v>
      </c>
      <c r="S137" s="295">
        <f>P137/4</f>
        <v>0.75</v>
      </c>
      <c r="T137" s="295">
        <f>S137</f>
        <v>0.75</v>
      </c>
      <c r="U137" s="295">
        <f>S137+T137</f>
        <v>1.5</v>
      </c>
      <c r="V137" s="295">
        <f>S137</f>
        <v>0.75</v>
      </c>
      <c r="W137" s="295">
        <f>U137+V137</f>
        <v>2.25</v>
      </c>
      <c r="X137" s="295">
        <f>P137-W137</f>
        <v>0.75</v>
      </c>
    </row>
    <row r="138" spans="1:37" ht="27" x14ac:dyDescent="0.25">
      <c r="A138" s="453"/>
      <c r="B138" s="453"/>
      <c r="C138" s="463"/>
      <c r="D138" s="452" t="s">
        <v>49</v>
      </c>
      <c r="E138" s="295">
        <v>38000</v>
      </c>
      <c r="F138" s="310">
        <v>38000</v>
      </c>
      <c r="G138" s="298">
        <v>38000</v>
      </c>
      <c r="H138" s="331">
        <v>38000</v>
      </c>
      <c r="I138" s="202">
        <v>38000</v>
      </c>
      <c r="J138" s="532">
        <v>38000</v>
      </c>
      <c r="K138" s="532">
        <v>38000</v>
      </c>
      <c r="L138" s="532">
        <v>38000</v>
      </c>
      <c r="M138" s="532">
        <v>38000</v>
      </c>
      <c r="N138" s="559">
        <v>38000</v>
      </c>
      <c r="O138" s="465">
        <v>38000</v>
      </c>
      <c r="P138" s="454">
        <v>38000</v>
      </c>
      <c r="Q138" s="54">
        <v>38000</v>
      </c>
      <c r="R138" s="310">
        <v>38000</v>
      </c>
      <c r="S138" s="295">
        <v>38000</v>
      </c>
      <c r="T138" s="295">
        <v>38000</v>
      </c>
      <c r="U138" s="295">
        <v>38000</v>
      </c>
      <c r="V138" s="295">
        <v>38000</v>
      </c>
      <c r="W138" s="295">
        <v>38000</v>
      </c>
      <c r="X138" s="295">
        <v>38000</v>
      </c>
    </row>
    <row r="139" spans="1:37" ht="27" x14ac:dyDescent="0.25">
      <c r="A139" s="453"/>
      <c r="B139" s="453"/>
      <c r="C139" s="463"/>
      <c r="D139" s="452" t="s">
        <v>47</v>
      </c>
      <c r="E139" s="295">
        <f t="shared" ref="E139:I139" si="212">(E138*E137)/1000</f>
        <v>190</v>
      </c>
      <c r="F139" s="310">
        <f t="shared" si="212"/>
        <v>0</v>
      </c>
      <c r="G139" s="298">
        <f t="shared" si="212"/>
        <v>152</v>
      </c>
      <c r="H139" s="331">
        <f t="shared" si="212"/>
        <v>38</v>
      </c>
      <c r="I139" s="202">
        <f t="shared" si="212"/>
        <v>152</v>
      </c>
      <c r="J139" s="532">
        <v>380</v>
      </c>
      <c r="K139" s="532">
        <v>380</v>
      </c>
      <c r="L139" s="532">
        <v>380</v>
      </c>
      <c r="M139" s="532">
        <v>380</v>
      </c>
      <c r="N139" s="559">
        <f t="shared" ref="N139" si="213">(N138*N137)/1000</f>
        <v>190</v>
      </c>
      <c r="O139" s="465">
        <f t="shared" ref="O139:Q139" si="214">(O138*O137)/1000</f>
        <v>114</v>
      </c>
      <c r="P139" s="454">
        <f t="shared" si="214"/>
        <v>114</v>
      </c>
      <c r="Q139" s="54">
        <f t="shared" si="214"/>
        <v>114</v>
      </c>
      <c r="R139" s="310">
        <f t="shared" ref="R139" si="215">(R138*R137)/1000</f>
        <v>114</v>
      </c>
      <c r="S139" s="295">
        <f t="shared" ref="S139:X139" si="216">(S138*S137)/1000</f>
        <v>28.5</v>
      </c>
      <c r="T139" s="295">
        <f t="shared" si="216"/>
        <v>28.5</v>
      </c>
      <c r="U139" s="295">
        <f t="shared" si="216"/>
        <v>57</v>
      </c>
      <c r="V139" s="295">
        <f t="shared" si="216"/>
        <v>28.5</v>
      </c>
      <c r="W139" s="295">
        <f t="shared" si="216"/>
        <v>85.5</v>
      </c>
      <c r="X139" s="295">
        <f t="shared" si="216"/>
        <v>28.5</v>
      </c>
    </row>
    <row r="140" spans="1:37" ht="27" x14ac:dyDescent="0.25">
      <c r="A140" s="453" t="s">
        <v>95</v>
      </c>
      <c r="B140" s="453">
        <v>3</v>
      </c>
      <c r="C140" s="453" t="s">
        <v>24</v>
      </c>
      <c r="D140" s="452" t="s">
        <v>48</v>
      </c>
      <c r="E140" s="295">
        <v>3</v>
      </c>
      <c r="F140" s="310">
        <v>0</v>
      </c>
      <c r="G140" s="298">
        <v>4</v>
      </c>
      <c r="H140" s="331">
        <v>0</v>
      </c>
      <c r="I140" s="202">
        <v>4</v>
      </c>
      <c r="J140" s="532">
        <v>10</v>
      </c>
      <c r="K140" s="532">
        <v>10</v>
      </c>
      <c r="L140" s="532">
        <v>10</v>
      </c>
      <c r="M140" s="532">
        <v>10</v>
      </c>
      <c r="N140" s="559">
        <v>1</v>
      </c>
      <c r="O140" s="465">
        <v>2</v>
      </c>
      <c r="P140" s="454">
        <v>2</v>
      </c>
      <c r="Q140" s="54">
        <v>2</v>
      </c>
      <c r="R140" s="310">
        <v>2</v>
      </c>
      <c r="S140" s="295">
        <f>P140/4</f>
        <v>0.5</v>
      </c>
      <c r="T140" s="295">
        <f>S140</f>
        <v>0.5</v>
      </c>
      <c r="U140" s="295">
        <f>S140+T140</f>
        <v>1</v>
      </c>
      <c r="V140" s="295">
        <f>S140</f>
        <v>0.5</v>
      </c>
      <c r="W140" s="295">
        <f>U140+V140</f>
        <v>1.5</v>
      </c>
      <c r="X140" s="295">
        <f>P140-W140</f>
        <v>0.5</v>
      </c>
    </row>
    <row r="141" spans="1:37" ht="27" x14ac:dyDescent="0.25">
      <c r="A141" s="453"/>
      <c r="B141" s="453"/>
      <c r="C141" s="463"/>
      <c r="D141" s="452" t="s">
        <v>49</v>
      </c>
      <c r="E141" s="295">
        <v>80000</v>
      </c>
      <c r="F141" s="310">
        <v>80000</v>
      </c>
      <c r="G141" s="298">
        <v>80000</v>
      </c>
      <c r="H141" s="331">
        <v>80000</v>
      </c>
      <c r="I141" s="202">
        <v>80000</v>
      </c>
      <c r="J141" s="532">
        <v>80000</v>
      </c>
      <c r="K141" s="532">
        <v>80000</v>
      </c>
      <c r="L141" s="532">
        <v>80000</v>
      </c>
      <c r="M141" s="532">
        <v>80000</v>
      </c>
      <c r="N141" s="559">
        <v>80000</v>
      </c>
      <c r="O141" s="465">
        <v>80000</v>
      </c>
      <c r="P141" s="454">
        <v>80000</v>
      </c>
      <c r="Q141" s="54">
        <v>80000</v>
      </c>
      <c r="R141" s="310">
        <v>80000</v>
      </c>
      <c r="S141" s="300">
        <v>80000</v>
      </c>
      <c r="T141" s="300">
        <v>80000</v>
      </c>
      <c r="U141" s="300">
        <v>80000</v>
      </c>
      <c r="V141" s="300">
        <v>80000</v>
      </c>
      <c r="W141" s="300">
        <v>80000</v>
      </c>
      <c r="X141" s="300">
        <v>80000</v>
      </c>
    </row>
    <row r="142" spans="1:37" ht="27" x14ac:dyDescent="0.25">
      <c r="A142" s="453"/>
      <c r="B142" s="453"/>
      <c r="C142" s="463"/>
      <c r="D142" s="452" t="s">
        <v>47</v>
      </c>
      <c r="E142" s="295">
        <f t="shared" ref="E142:I142" si="217">E140*E141/1000</f>
        <v>240</v>
      </c>
      <c r="F142" s="310">
        <f t="shared" si="217"/>
        <v>0</v>
      </c>
      <c r="G142" s="298">
        <f t="shared" si="217"/>
        <v>320</v>
      </c>
      <c r="H142" s="331">
        <f t="shared" si="217"/>
        <v>0</v>
      </c>
      <c r="I142" s="202">
        <f t="shared" si="217"/>
        <v>320</v>
      </c>
      <c r="J142" s="532">
        <v>800</v>
      </c>
      <c r="K142" s="532">
        <v>800</v>
      </c>
      <c r="L142" s="532">
        <v>800</v>
      </c>
      <c r="M142" s="532">
        <v>800</v>
      </c>
      <c r="N142" s="559">
        <f t="shared" ref="N142" si="218">N140*N141/1000</f>
        <v>80</v>
      </c>
      <c r="O142" s="465">
        <f t="shared" ref="O142:Q142" si="219">O140*O141/1000</f>
        <v>160</v>
      </c>
      <c r="P142" s="454">
        <f t="shared" si="219"/>
        <v>160</v>
      </c>
      <c r="Q142" s="54">
        <f t="shared" si="219"/>
        <v>160</v>
      </c>
      <c r="R142" s="310">
        <f t="shared" ref="R142" si="220">R140*R141/1000</f>
        <v>160</v>
      </c>
      <c r="S142" s="295">
        <f t="shared" ref="S142:X142" si="221">S140*S141/1000</f>
        <v>40</v>
      </c>
      <c r="T142" s="295">
        <f t="shared" si="221"/>
        <v>40</v>
      </c>
      <c r="U142" s="295">
        <f t="shared" si="221"/>
        <v>80</v>
      </c>
      <c r="V142" s="295">
        <f t="shared" si="221"/>
        <v>40</v>
      </c>
      <c r="W142" s="295">
        <f t="shared" si="221"/>
        <v>120</v>
      </c>
      <c r="X142" s="295">
        <f t="shared" si="221"/>
        <v>40</v>
      </c>
    </row>
    <row r="143" spans="1:37" ht="33" x14ac:dyDescent="0.25">
      <c r="A143" s="453"/>
      <c r="B143" s="453">
        <v>4</v>
      </c>
      <c r="C143" s="453" t="s">
        <v>38</v>
      </c>
      <c r="D143" s="452" t="s">
        <v>48</v>
      </c>
      <c r="E143" s="295">
        <v>1262</v>
      </c>
      <c r="F143" s="310">
        <f>928+84</f>
        <v>1012</v>
      </c>
      <c r="G143" s="298">
        <v>1300</v>
      </c>
      <c r="H143" s="331">
        <v>1337</v>
      </c>
      <c r="I143" s="202">
        <v>1300</v>
      </c>
      <c r="J143" s="532">
        <v>1000</v>
      </c>
      <c r="K143" s="532">
        <v>1000</v>
      </c>
      <c r="L143" s="532">
        <v>1000</v>
      </c>
      <c r="M143" s="532">
        <v>1000</v>
      </c>
      <c r="N143" s="559">
        <v>1569</v>
      </c>
      <c r="O143" s="465">
        <v>1350</v>
      </c>
      <c r="P143" s="454">
        <v>1500</v>
      </c>
      <c r="Q143" s="54">
        <v>1500</v>
      </c>
      <c r="R143" s="310">
        <v>1500</v>
      </c>
      <c r="S143" s="295">
        <f>P143/4</f>
        <v>375</v>
      </c>
      <c r="T143" s="295">
        <f>S143</f>
        <v>375</v>
      </c>
      <c r="U143" s="295">
        <f>S143+T143</f>
        <v>750</v>
      </c>
      <c r="V143" s="295">
        <f>S143</f>
        <v>375</v>
      </c>
      <c r="W143" s="295">
        <f>U143+V143</f>
        <v>1125</v>
      </c>
      <c r="X143" s="295">
        <f>P143-W143</f>
        <v>375</v>
      </c>
    </row>
    <row r="144" spans="1:37" ht="27" x14ac:dyDescent="0.25">
      <c r="A144" s="453"/>
      <c r="B144" s="453"/>
      <c r="C144" s="453"/>
      <c r="D144" s="452" t="s">
        <v>49</v>
      </c>
      <c r="E144" s="295">
        <v>40000</v>
      </c>
      <c r="F144" s="310">
        <v>39902.9</v>
      </c>
      <c r="G144" s="298">
        <v>40000</v>
      </c>
      <c r="H144" s="331">
        <v>40000</v>
      </c>
      <c r="I144" s="202">
        <v>40000</v>
      </c>
      <c r="J144" s="532">
        <v>40000</v>
      </c>
      <c r="K144" s="532">
        <v>40000</v>
      </c>
      <c r="L144" s="532">
        <v>40000</v>
      </c>
      <c r="M144" s="532">
        <v>40000</v>
      </c>
      <c r="N144" s="559">
        <v>40000</v>
      </c>
      <c r="O144" s="465">
        <v>40000</v>
      </c>
      <c r="P144" s="454">
        <v>40000</v>
      </c>
      <c r="Q144" s="54">
        <v>40000</v>
      </c>
      <c r="R144" s="310">
        <v>40000</v>
      </c>
      <c r="S144" s="295">
        <v>40000</v>
      </c>
      <c r="T144" s="295">
        <v>40000</v>
      </c>
      <c r="U144" s="295">
        <v>40000</v>
      </c>
      <c r="V144" s="295">
        <v>40000</v>
      </c>
      <c r="W144" s="295">
        <v>40000</v>
      </c>
      <c r="X144" s="295">
        <v>40000</v>
      </c>
    </row>
    <row r="145" spans="1:24" ht="27" x14ac:dyDescent="0.25">
      <c r="A145" s="453"/>
      <c r="B145" s="453"/>
      <c r="C145" s="463"/>
      <c r="D145" s="452" t="s">
        <v>47</v>
      </c>
      <c r="E145" s="295">
        <f t="shared" ref="E145:I145" si="222">(E144*E143)/1000</f>
        <v>50480</v>
      </c>
      <c r="F145" s="310">
        <f t="shared" si="222"/>
        <v>40381.734800000006</v>
      </c>
      <c r="G145" s="298">
        <f t="shared" si="222"/>
        <v>52000</v>
      </c>
      <c r="H145" s="331">
        <f t="shared" si="222"/>
        <v>53480</v>
      </c>
      <c r="I145" s="202">
        <f t="shared" si="222"/>
        <v>52000</v>
      </c>
      <c r="J145" s="532">
        <v>40000</v>
      </c>
      <c r="K145" s="532">
        <v>40000</v>
      </c>
      <c r="L145" s="532">
        <v>40000</v>
      </c>
      <c r="M145" s="532">
        <v>40000</v>
      </c>
      <c r="N145" s="559">
        <f t="shared" ref="N145" si="223">(N144*N143)/1000</f>
        <v>62760</v>
      </c>
      <c r="O145" s="465">
        <f t="shared" ref="O145:Q145" si="224">(O144*O143)/1000</f>
        <v>54000</v>
      </c>
      <c r="P145" s="454">
        <f t="shared" si="224"/>
        <v>60000</v>
      </c>
      <c r="Q145" s="54">
        <f t="shared" si="224"/>
        <v>60000</v>
      </c>
      <c r="R145" s="310">
        <f t="shared" ref="R145" si="225">(R144*R143)/1000</f>
        <v>60000</v>
      </c>
      <c r="S145" s="295">
        <f t="shared" ref="S145:X145" si="226">(S144*S143)/1000</f>
        <v>15000</v>
      </c>
      <c r="T145" s="295">
        <f t="shared" si="226"/>
        <v>15000</v>
      </c>
      <c r="U145" s="295">
        <f t="shared" si="226"/>
        <v>30000</v>
      </c>
      <c r="V145" s="295">
        <f t="shared" si="226"/>
        <v>15000</v>
      </c>
      <c r="W145" s="295">
        <f t="shared" si="226"/>
        <v>45000</v>
      </c>
      <c r="X145" s="295">
        <f t="shared" si="226"/>
        <v>15000</v>
      </c>
    </row>
    <row r="146" spans="1:24" ht="33" x14ac:dyDescent="0.25">
      <c r="A146" s="453"/>
      <c r="B146" s="453">
        <v>5</v>
      </c>
      <c r="C146" s="453" t="s">
        <v>96</v>
      </c>
      <c r="D146" s="452" t="s">
        <v>48</v>
      </c>
      <c r="E146" s="295">
        <v>2</v>
      </c>
      <c r="F146" s="310">
        <v>0</v>
      </c>
      <c r="G146" s="298">
        <v>5</v>
      </c>
      <c r="H146" s="331">
        <v>1</v>
      </c>
      <c r="I146" s="202">
        <v>5</v>
      </c>
      <c r="J146" s="532">
        <v>10</v>
      </c>
      <c r="K146" s="532">
        <v>10</v>
      </c>
      <c r="L146" s="532">
        <v>10</v>
      </c>
      <c r="M146" s="532">
        <v>10</v>
      </c>
      <c r="N146" s="559">
        <v>0</v>
      </c>
      <c r="O146" s="465">
        <v>3</v>
      </c>
      <c r="P146" s="454">
        <v>3</v>
      </c>
      <c r="Q146" s="54">
        <v>3</v>
      </c>
      <c r="R146" s="310">
        <v>3</v>
      </c>
      <c r="S146" s="295">
        <v>1</v>
      </c>
      <c r="T146" s="295">
        <f>S146</f>
        <v>1</v>
      </c>
      <c r="U146" s="295">
        <f>S146+T146</f>
        <v>2</v>
      </c>
      <c r="V146" s="295">
        <f>S146</f>
        <v>1</v>
      </c>
      <c r="W146" s="295">
        <f>U146+V146</f>
        <v>3</v>
      </c>
      <c r="X146" s="295">
        <f>P146-W146</f>
        <v>0</v>
      </c>
    </row>
    <row r="147" spans="1:24" ht="27" x14ac:dyDescent="0.25">
      <c r="A147" s="453"/>
      <c r="B147" s="453"/>
      <c r="C147" s="463"/>
      <c r="D147" s="452" t="s">
        <v>49</v>
      </c>
      <c r="E147" s="295">
        <v>116000</v>
      </c>
      <c r="F147" s="310">
        <v>116000</v>
      </c>
      <c r="G147" s="298">
        <v>116000</v>
      </c>
      <c r="H147" s="331">
        <v>116000</v>
      </c>
      <c r="I147" s="202">
        <v>116000</v>
      </c>
      <c r="J147" s="532">
        <v>116000</v>
      </c>
      <c r="K147" s="532">
        <v>116000</v>
      </c>
      <c r="L147" s="532">
        <v>116000</v>
      </c>
      <c r="M147" s="532">
        <v>116000</v>
      </c>
      <c r="N147" s="559">
        <v>116000</v>
      </c>
      <c r="O147" s="465">
        <v>116000</v>
      </c>
      <c r="P147" s="454">
        <v>116000</v>
      </c>
      <c r="Q147" s="54">
        <v>116000</v>
      </c>
      <c r="R147" s="310">
        <v>116000</v>
      </c>
      <c r="S147" s="295">
        <v>116000</v>
      </c>
      <c r="T147" s="295">
        <v>116000</v>
      </c>
      <c r="U147" s="295">
        <v>116000</v>
      </c>
      <c r="V147" s="295">
        <v>116000</v>
      </c>
      <c r="W147" s="295">
        <v>116000</v>
      </c>
      <c r="X147" s="295">
        <v>116000</v>
      </c>
    </row>
    <row r="148" spans="1:24" ht="27" x14ac:dyDescent="0.25">
      <c r="A148" s="453"/>
      <c r="B148" s="453"/>
      <c r="C148" s="463"/>
      <c r="D148" s="452" t="s">
        <v>47</v>
      </c>
      <c r="E148" s="295">
        <f>E146*E147/1000</f>
        <v>232</v>
      </c>
      <c r="F148" s="310">
        <f t="shared" ref="F148" si="227">F146*F147/1000</f>
        <v>0</v>
      </c>
      <c r="G148" s="298">
        <f t="shared" ref="G148:I148" si="228">G146*G147/1000</f>
        <v>580</v>
      </c>
      <c r="H148" s="331">
        <f t="shared" si="228"/>
        <v>116</v>
      </c>
      <c r="I148" s="202">
        <f t="shared" si="228"/>
        <v>580</v>
      </c>
      <c r="J148" s="532">
        <v>1160</v>
      </c>
      <c r="K148" s="532">
        <v>1160</v>
      </c>
      <c r="L148" s="532">
        <v>1160</v>
      </c>
      <c r="M148" s="532">
        <v>1160</v>
      </c>
      <c r="N148" s="559">
        <f t="shared" ref="N148" si="229">N146*N147/1000</f>
        <v>0</v>
      </c>
      <c r="O148" s="465">
        <f t="shared" ref="O148:Q148" si="230">O146*O147/1000</f>
        <v>348</v>
      </c>
      <c r="P148" s="454">
        <f t="shared" si="230"/>
        <v>348</v>
      </c>
      <c r="Q148" s="54">
        <f t="shared" si="230"/>
        <v>348</v>
      </c>
      <c r="R148" s="310">
        <f t="shared" ref="R148" si="231">R146*R147/1000</f>
        <v>348</v>
      </c>
      <c r="S148" s="295">
        <f t="shared" ref="S148:X148" si="232">S146*S147/1000</f>
        <v>116</v>
      </c>
      <c r="T148" s="295">
        <f t="shared" si="232"/>
        <v>116</v>
      </c>
      <c r="U148" s="295">
        <f t="shared" si="232"/>
        <v>232</v>
      </c>
      <c r="V148" s="295">
        <f t="shared" si="232"/>
        <v>116</v>
      </c>
      <c r="W148" s="295">
        <f t="shared" si="232"/>
        <v>348</v>
      </c>
      <c r="X148" s="295">
        <f t="shared" si="232"/>
        <v>0</v>
      </c>
    </row>
    <row r="149" spans="1:24" ht="27" x14ac:dyDescent="0.25">
      <c r="A149" s="453"/>
      <c r="B149" s="453">
        <v>6</v>
      </c>
      <c r="C149" s="453" t="s">
        <v>97</v>
      </c>
      <c r="D149" s="452" t="s">
        <v>48</v>
      </c>
      <c r="E149" s="295">
        <v>20</v>
      </c>
      <c r="F149" s="310">
        <f>22+3</f>
        <v>25</v>
      </c>
      <c r="G149" s="298">
        <v>20</v>
      </c>
      <c r="H149" s="331">
        <v>33</v>
      </c>
      <c r="I149" s="202">
        <v>20</v>
      </c>
      <c r="J149" s="532">
        <v>10</v>
      </c>
      <c r="K149" s="532">
        <v>10</v>
      </c>
      <c r="L149" s="532">
        <v>10</v>
      </c>
      <c r="M149" s="532">
        <v>10</v>
      </c>
      <c r="N149" s="559">
        <v>39</v>
      </c>
      <c r="O149" s="465">
        <v>35</v>
      </c>
      <c r="P149" s="454">
        <v>35</v>
      </c>
      <c r="Q149" s="54">
        <v>35</v>
      </c>
      <c r="R149" s="310">
        <v>35</v>
      </c>
      <c r="S149" s="295">
        <f>P149/4</f>
        <v>8.75</v>
      </c>
      <c r="T149" s="295">
        <f>S149</f>
        <v>8.75</v>
      </c>
      <c r="U149" s="295">
        <f>S149+T149</f>
        <v>17.5</v>
      </c>
      <c r="V149" s="295">
        <f>S149</f>
        <v>8.75</v>
      </c>
      <c r="W149" s="295">
        <f>U149+V149</f>
        <v>26.25</v>
      </c>
      <c r="X149" s="295">
        <f>P149-W149</f>
        <v>8.75</v>
      </c>
    </row>
    <row r="150" spans="1:24" ht="27" x14ac:dyDescent="0.25">
      <c r="A150" s="453"/>
      <c r="B150" s="453"/>
      <c r="C150" s="463"/>
      <c r="D150" s="452" t="s">
        <v>49</v>
      </c>
      <c r="E150" s="295">
        <v>50000</v>
      </c>
      <c r="F150" s="310">
        <v>50000</v>
      </c>
      <c r="G150" s="298">
        <v>50000</v>
      </c>
      <c r="H150" s="331">
        <v>50000</v>
      </c>
      <c r="I150" s="202">
        <v>50000</v>
      </c>
      <c r="J150" s="532">
        <v>50000</v>
      </c>
      <c r="K150" s="532">
        <v>50000</v>
      </c>
      <c r="L150" s="532">
        <v>50000</v>
      </c>
      <c r="M150" s="532">
        <v>50000</v>
      </c>
      <c r="N150" s="559">
        <v>50000</v>
      </c>
      <c r="O150" s="465">
        <v>50000</v>
      </c>
      <c r="P150" s="454">
        <v>50000</v>
      </c>
      <c r="Q150" s="54">
        <v>50000</v>
      </c>
      <c r="R150" s="310">
        <v>50000</v>
      </c>
      <c r="S150" s="295">
        <v>50000</v>
      </c>
      <c r="T150" s="295">
        <v>50000</v>
      </c>
      <c r="U150" s="295">
        <v>50000</v>
      </c>
      <c r="V150" s="295">
        <v>50000</v>
      </c>
      <c r="W150" s="295">
        <v>50000</v>
      </c>
      <c r="X150" s="295">
        <v>50000</v>
      </c>
    </row>
    <row r="151" spans="1:24" ht="27" x14ac:dyDescent="0.25">
      <c r="A151" s="453"/>
      <c r="B151" s="453"/>
      <c r="C151" s="463"/>
      <c r="D151" s="452" t="s">
        <v>47</v>
      </c>
      <c r="E151" s="295">
        <f t="shared" ref="E151:I151" si="233">(E150*E149)/1000</f>
        <v>1000</v>
      </c>
      <c r="F151" s="310">
        <f t="shared" si="233"/>
        <v>1250</v>
      </c>
      <c r="G151" s="298">
        <f t="shared" si="233"/>
        <v>1000</v>
      </c>
      <c r="H151" s="331">
        <f t="shared" si="233"/>
        <v>1650</v>
      </c>
      <c r="I151" s="202">
        <f t="shared" si="233"/>
        <v>1000</v>
      </c>
      <c r="J151" s="532">
        <v>500</v>
      </c>
      <c r="K151" s="532">
        <v>500</v>
      </c>
      <c r="L151" s="532">
        <v>500</v>
      </c>
      <c r="M151" s="532">
        <v>500</v>
      </c>
      <c r="N151" s="559">
        <f t="shared" ref="N151" si="234">(N150*N149)/1000</f>
        <v>1950</v>
      </c>
      <c r="O151" s="465">
        <f t="shared" ref="O151:Q151" si="235">(O150*O149)/1000</f>
        <v>1750</v>
      </c>
      <c r="P151" s="454">
        <f t="shared" si="235"/>
        <v>1750</v>
      </c>
      <c r="Q151" s="54">
        <f t="shared" si="235"/>
        <v>1750</v>
      </c>
      <c r="R151" s="310">
        <f t="shared" ref="R151" si="236">(R150*R149)/1000</f>
        <v>1750</v>
      </c>
      <c r="S151" s="295">
        <f t="shared" ref="S151:X151" si="237">(S150*S149)/1000</f>
        <v>437.5</v>
      </c>
      <c r="T151" s="295">
        <f t="shared" si="237"/>
        <v>437.5</v>
      </c>
      <c r="U151" s="295">
        <f t="shared" si="237"/>
        <v>875</v>
      </c>
      <c r="V151" s="295">
        <f t="shared" si="237"/>
        <v>437.5</v>
      </c>
      <c r="W151" s="295">
        <f t="shared" si="237"/>
        <v>1312.5</v>
      </c>
      <c r="X151" s="295">
        <f t="shared" si="237"/>
        <v>437.5</v>
      </c>
    </row>
    <row r="152" spans="1:24" ht="27" x14ac:dyDescent="0.25">
      <c r="A152" s="453"/>
      <c r="B152" s="453">
        <v>7</v>
      </c>
      <c r="C152" s="453" t="s">
        <v>98</v>
      </c>
      <c r="D152" s="452" t="s">
        <v>48</v>
      </c>
      <c r="E152" s="295">
        <v>25</v>
      </c>
      <c r="F152" s="310">
        <v>23</v>
      </c>
      <c r="G152" s="298">
        <v>8</v>
      </c>
      <c r="H152" s="331">
        <v>35</v>
      </c>
      <c r="I152" s="202">
        <v>8</v>
      </c>
      <c r="J152" s="532">
        <v>10</v>
      </c>
      <c r="K152" s="532">
        <v>10</v>
      </c>
      <c r="L152" s="532">
        <v>10</v>
      </c>
      <c r="M152" s="532">
        <v>10</v>
      </c>
      <c r="N152" s="559">
        <v>29</v>
      </c>
      <c r="O152" s="465">
        <v>35</v>
      </c>
      <c r="P152" s="454">
        <v>35</v>
      </c>
      <c r="Q152" s="54">
        <v>35</v>
      </c>
      <c r="R152" s="310">
        <v>35</v>
      </c>
      <c r="S152" s="295">
        <f>P152/4</f>
        <v>8.75</v>
      </c>
      <c r="T152" s="295">
        <f>S152</f>
        <v>8.75</v>
      </c>
      <c r="U152" s="295">
        <f>S152+T152</f>
        <v>17.5</v>
      </c>
      <c r="V152" s="295">
        <f>S152</f>
        <v>8.75</v>
      </c>
      <c r="W152" s="295">
        <f>U152+V152</f>
        <v>26.25</v>
      </c>
      <c r="X152" s="295">
        <f>P152-W152</f>
        <v>8.75</v>
      </c>
    </row>
    <row r="153" spans="1:24" ht="27" x14ac:dyDescent="0.25">
      <c r="A153" s="453"/>
      <c r="B153" s="453"/>
      <c r="C153" s="463"/>
      <c r="D153" s="452" t="s">
        <v>49</v>
      </c>
      <c r="E153" s="295">
        <v>70000</v>
      </c>
      <c r="F153" s="310">
        <v>60613</v>
      </c>
      <c r="G153" s="298">
        <v>70000</v>
      </c>
      <c r="H153" s="331">
        <v>70000</v>
      </c>
      <c r="I153" s="202">
        <v>70000</v>
      </c>
      <c r="J153" s="532">
        <v>70000</v>
      </c>
      <c r="K153" s="532">
        <v>70000</v>
      </c>
      <c r="L153" s="532">
        <v>70000</v>
      </c>
      <c r="M153" s="532">
        <v>70000</v>
      </c>
      <c r="N153" s="559">
        <v>70000</v>
      </c>
      <c r="O153" s="465">
        <v>70000</v>
      </c>
      <c r="P153" s="454">
        <v>70000</v>
      </c>
      <c r="Q153" s="54">
        <v>70000</v>
      </c>
      <c r="R153" s="310">
        <v>70000</v>
      </c>
      <c r="S153" s="295">
        <v>70000</v>
      </c>
      <c r="T153" s="295">
        <v>70000</v>
      </c>
      <c r="U153" s="295">
        <v>70000</v>
      </c>
      <c r="V153" s="295">
        <v>70000</v>
      </c>
      <c r="W153" s="295">
        <v>70000</v>
      </c>
      <c r="X153" s="295">
        <v>70000</v>
      </c>
    </row>
    <row r="154" spans="1:24" ht="27" x14ac:dyDescent="0.25">
      <c r="A154" s="453"/>
      <c r="B154" s="453"/>
      <c r="C154" s="463"/>
      <c r="D154" s="452" t="s">
        <v>47</v>
      </c>
      <c r="E154" s="295">
        <f t="shared" ref="E154:I154" si="238">E152*E153/1000</f>
        <v>1750</v>
      </c>
      <c r="F154" s="310">
        <f t="shared" si="238"/>
        <v>1394.0989999999999</v>
      </c>
      <c r="G154" s="298">
        <f t="shared" si="238"/>
        <v>560</v>
      </c>
      <c r="H154" s="331">
        <f t="shared" si="238"/>
        <v>2450</v>
      </c>
      <c r="I154" s="202">
        <f t="shared" si="238"/>
        <v>560</v>
      </c>
      <c r="J154" s="532">
        <v>700</v>
      </c>
      <c r="K154" s="532">
        <v>700</v>
      </c>
      <c r="L154" s="532">
        <v>700</v>
      </c>
      <c r="M154" s="532">
        <v>700</v>
      </c>
      <c r="N154" s="559">
        <f t="shared" ref="N154" si="239">N152*N153/1000</f>
        <v>2030</v>
      </c>
      <c r="O154" s="465">
        <f t="shared" ref="O154:Q154" si="240">O152*O153/1000</f>
        <v>2450</v>
      </c>
      <c r="P154" s="454">
        <f t="shared" si="240"/>
        <v>2450</v>
      </c>
      <c r="Q154" s="54">
        <f t="shared" si="240"/>
        <v>2450</v>
      </c>
      <c r="R154" s="310">
        <f t="shared" ref="R154" si="241">R152*R153/1000</f>
        <v>2450</v>
      </c>
      <c r="S154" s="295">
        <f t="shared" ref="S154:X154" si="242">S152*S153/1000</f>
        <v>612.5</v>
      </c>
      <c r="T154" s="295">
        <f t="shared" si="242"/>
        <v>612.5</v>
      </c>
      <c r="U154" s="295">
        <f t="shared" si="242"/>
        <v>1225</v>
      </c>
      <c r="V154" s="295">
        <f t="shared" si="242"/>
        <v>612.5</v>
      </c>
      <c r="W154" s="295">
        <f t="shared" si="242"/>
        <v>1837.5</v>
      </c>
      <c r="X154" s="295">
        <f t="shared" si="242"/>
        <v>612.5</v>
      </c>
    </row>
    <row r="155" spans="1:24" ht="27" x14ac:dyDescent="0.25">
      <c r="A155" s="453"/>
      <c r="B155" s="453">
        <v>8</v>
      </c>
      <c r="C155" s="453" t="s">
        <v>99</v>
      </c>
      <c r="D155" s="452" t="s">
        <v>48</v>
      </c>
      <c r="E155" s="295">
        <v>4</v>
      </c>
      <c r="F155" s="310">
        <v>7</v>
      </c>
      <c r="G155" s="93">
        <v>4</v>
      </c>
      <c r="H155" s="334">
        <v>29</v>
      </c>
      <c r="I155" s="92">
        <v>4</v>
      </c>
      <c r="J155" s="532">
        <v>10</v>
      </c>
      <c r="K155" s="532">
        <v>10</v>
      </c>
      <c r="L155" s="532">
        <v>10</v>
      </c>
      <c r="M155" s="532">
        <v>10</v>
      </c>
      <c r="N155" s="559">
        <v>40</v>
      </c>
      <c r="O155" s="465">
        <v>30</v>
      </c>
      <c r="P155" s="454">
        <v>30</v>
      </c>
      <c r="Q155" s="54">
        <v>30</v>
      </c>
      <c r="R155" s="310">
        <v>30</v>
      </c>
      <c r="S155" s="295">
        <f>P155/4</f>
        <v>7.5</v>
      </c>
      <c r="T155" s="295">
        <f>S155</f>
        <v>7.5</v>
      </c>
      <c r="U155" s="295">
        <f>S155+T155</f>
        <v>15</v>
      </c>
      <c r="V155" s="295">
        <f>S155</f>
        <v>7.5</v>
      </c>
      <c r="W155" s="295">
        <f>U155+V155</f>
        <v>22.5</v>
      </c>
      <c r="X155" s="295">
        <f>P155-W155</f>
        <v>7.5</v>
      </c>
    </row>
    <row r="156" spans="1:24" ht="27" x14ac:dyDescent="0.25">
      <c r="A156" s="453"/>
      <c r="B156" s="453"/>
      <c r="C156" s="463"/>
      <c r="D156" s="452" t="s">
        <v>49</v>
      </c>
      <c r="E156" s="295">
        <v>110000</v>
      </c>
      <c r="F156" s="310">
        <v>111142.9</v>
      </c>
      <c r="G156" s="298">
        <v>110000</v>
      </c>
      <c r="H156" s="331">
        <v>110000</v>
      </c>
      <c r="I156" s="202">
        <v>110000</v>
      </c>
      <c r="J156" s="532">
        <v>110000</v>
      </c>
      <c r="K156" s="532">
        <v>110000</v>
      </c>
      <c r="L156" s="532">
        <v>110000</v>
      </c>
      <c r="M156" s="532">
        <v>110000</v>
      </c>
      <c r="N156" s="559">
        <v>110000</v>
      </c>
      <c r="O156" s="465">
        <v>110000</v>
      </c>
      <c r="P156" s="454">
        <v>110000</v>
      </c>
      <c r="Q156" s="54">
        <v>110000</v>
      </c>
      <c r="R156" s="310">
        <v>110000</v>
      </c>
      <c r="S156" s="295">
        <v>110000</v>
      </c>
      <c r="T156" s="295">
        <v>110000</v>
      </c>
      <c r="U156" s="295">
        <v>110000</v>
      </c>
      <c r="V156" s="295">
        <v>110000</v>
      </c>
      <c r="W156" s="295">
        <v>110000</v>
      </c>
      <c r="X156" s="295">
        <v>110000</v>
      </c>
    </row>
    <row r="157" spans="1:24" ht="27" x14ac:dyDescent="0.25">
      <c r="A157" s="453"/>
      <c r="B157" s="453"/>
      <c r="C157" s="463"/>
      <c r="D157" s="452" t="s">
        <v>47</v>
      </c>
      <c r="E157" s="295">
        <f t="shared" ref="E157:I157" si="243">(E156*E155)/1000</f>
        <v>440</v>
      </c>
      <c r="F157" s="310">
        <f t="shared" si="243"/>
        <v>778.00029999999992</v>
      </c>
      <c r="G157" s="298">
        <f t="shared" si="243"/>
        <v>440</v>
      </c>
      <c r="H157" s="331">
        <f t="shared" si="243"/>
        <v>3190</v>
      </c>
      <c r="I157" s="202">
        <f t="shared" si="243"/>
        <v>440</v>
      </c>
      <c r="J157" s="532">
        <v>1100</v>
      </c>
      <c r="K157" s="532">
        <v>1100</v>
      </c>
      <c r="L157" s="532">
        <v>1100</v>
      </c>
      <c r="M157" s="532">
        <v>1100</v>
      </c>
      <c r="N157" s="559">
        <f t="shared" ref="N157" si="244">(N156*N155)/1000</f>
        <v>4400</v>
      </c>
      <c r="O157" s="465">
        <f t="shared" ref="O157:Q157" si="245">(O156*O155)/1000</f>
        <v>3300</v>
      </c>
      <c r="P157" s="454">
        <f t="shared" si="245"/>
        <v>3300</v>
      </c>
      <c r="Q157" s="54">
        <f t="shared" si="245"/>
        <v>3300</v>
      </c>
      <c r="R157" s="310">
        <f t="shared" ref="R157" si="246">(R156*R155)/1000</f>
        <v>3300</v>
      </c>
      <c r="S157" s="295">
        <f t="shared" ref="S157:X157" si="247">(S156*S155)/1000</f>
        <v>825</v>
      </c>
      <c r="T157" s="295">
        <f t="shared" si="247"/>
        <v>825</v>
      </c>
      <c r="U157" s="295">
        <f t="shared" si="247"/>
        <v>1650</v>
      </c>
      <c r="V157" s="295">
        <f t="shared" si="247"/>
        <v>825</v>
      </c>
      <c r="W157" s="295">
        <f t="shared" si="247"/>
        <v>2475</v>
      </c>
      <c r="X157" s="295">
        <f t="shared" si="247"/>
        <v>825</v>
      </c>
    </row>
    <row r="158" spans="1:24" ht="33" x14ac:dyDescent="0.25">
      <c r="A158" s="453"/>
      <c r="B158" s="453">
        <v>9</v>
      </c>
      <c r="C158" s="453" t="s">
        <v>100</v>
      </c>
      <c r="D158" s="452" t="s">
        <v>48</v>
      </c>
      <c r="E158" s="295">
        <v>5</v>
      </c>
      <c r="F158" s="310">
        <v>0</v>
      </c>
      <c r="G158" s="93">
        <v>5</v>
      </c>
      <c r="H158" s="334">
        <v>0</v>
      </c>
      <c r="I158" s="92">
        <v>5</v>
      </c>
      <c r="J158" s="532">
        <v>10</v>
      </c>
      <c r="K158" s="532">
        <v>10</v>
      </c>
      <c r="L158" s="532">
        <v>10</v>
      </c>
      <c r="M158" s="532">
        <v>10</v>
      </c>
      <c r="N158" s="559">
        <v>0</v>
      </c>
      <c r="O158" s="465">
        <v>3</v>
      </c>
      <c r="P158" s="454">
        <v>3</v>
      </c>
      <c r="Q158" s="54">
        <v>3</v>
      </c>
      <c r="R158" s="310">
        <v>3</v>
      </c>
      <c r="S158" s="295">
        <v>1</v>
      </c>
      <c r="T158" s="295">
        <f>S158</f>
        <v>1</v>
      </c>
      <c r="U158" s="295">
        <f>S158+T158</f>
        <v>2</v>
      </c>
      <c r="V158" s="295">
        <f>S158</f>
        <v>1</v>
      </c>
      <c r="W158" s="295">
        <f>U158+V158</f>
        <v>3</v>
      </c>
      <c r="X158" s="295">
        <f>P158-W158</f>
        <v>0</v>
      </c>
    </row>
    <row r="159" spans="1:24" ht="27" x14ac:dyDescent="0.25">
      <c r="A159" s="453"/>
      <c r="B159" s="453"/>
      <c r="C159" s="463"/>
      <c r="D159" s="452" t="s">
        <v>49</v>
      </c>
      <c r="E159" s="295">
        <v>100000</v>
      </c>
      <c r="F159" s="310">
        <v>100000</v>
      </c>
      <c r="G159" s="298">
        <v>100000</v>
      </c>
      <c r="H159" s="331">
        <v>100000</v>
      </c>
      <c r="I159" s="202">
        <v>100000</v>
      </c>
      <c r="J159" s="532">
        <v>100000</v>
      </c>
      <c r="K159" s="532">
        <v>100000</v>
      </c>
      <c r="L159" s="532">
        <v>100000</v>
      </c>
      <c r="M159" s="532">
        <v>100000</v>
      </c>
      <c r="N159" s="559">
        <v>100000</v>
      </c>
      <c r="O159" s="465">
        <v>100000</v>
      </c>
      <c r="P159" s="454">
        <v>100000</v>
      </c>
      <c r="Q159" s="54">
        <v>100000</v>
      </c>
      <c r="R159" s="310">
        <v>100000</v>
      </c>
      <c r="S159" s="295">
        <v>100000</v>
      </c>
      <c r="T159" s="295">
        <v>100000</v>
      </c>
      <c r="U159" s="295">
        <v>100000</v>
      </c>
      <c r="V159" s="295">
        <v>100000</v>
      </c>
      <c r="W159" s="295">
        <v>100000</v>
      </c>
      <c r="X159" s="295">
        <v>100000</v>
      </c>
    </row>
    <row r="160" spans="1:24" ht="27" x14ac:dyDescent="0.25">
      <c r="A160" s="453"/>
      <c r="B160" s="453"/>
      <c r="C160" s="463"/>
      <c r="D160" s="452" t="s">
        <v>47</v>
      </c>
      <c r="E160" s="49">
        <f t="shared" ref="E160:I160" si="248">E158*E159/1000</f>
        <v>500</v>
      </c>
      <c r="F160" s="314">
        <f t="shared" si="248"/>
        <v>0</v>
      </c>
      <c r="G160" s="93">
        <f t="shared" si="248"/>
        <v>500</v>
      </c>
      <c r="H160" s="334">
        <f t="shared" si="248"/>
        <v>0</v>
      </c>
      <c r="I160" s="92">
        <f t="shared" si="248"/>
        <v>500</v>
      </c>
      <c r="J160" s="40">
        <v>1000</v>
      </c>
      <c r="K160" s="40">
        <v>1000</v>
      </c>
      <c r="L160" s="40">
        <v>1000</v>
      </c>
      <c r="M160" s="40">
        <v>1000</v>
      </c>
      <c r="N160" s="90">
        <f t="shared" ref="N160" si="249">N158*N159/1000</f>
        <v>0</v>
      </c>
      <c r="O160" s="462">
        <f t="shared" ref="O160:Q160" si="250">O158*O159/1000</f>
        <v>300</v>
      </c>
      <c r="P160" s="458">
        <f t="shared" si="250"/>
        <v>300</v>
      </c>
      <c r="Q160" s="57">
        <f t="shared" si="250"/>
        <v>300</v>
      </c>
      <c r="R160" s="314">
        <f t="shared" ref="R160" si="251">R158*R159/1000</f>
        <v>300</v>
      </c>
      <c r="S160" s="49">
        <f t="shared" ref="S160:X160" si="252">S158*S159/1000</f>
        <v>100</v>
      </c>
      <c r="T160" s="49">
        <f t="shared" si="252"/>
        <v>100</v>
      </c>
      <c r="U160" s="49">
        <f t="shared" si="252"/>
        <v>200</v>
      </c>
      <c r="V160" s="49">
        <f t="shared" si="252"/>
        <v>100</v>
      </c>
      <c r="W160" s="49">
        <f t="shared" si="252"/>
        <v>300</v>
      </c>
      <c r="X160" s="49">
        <f t="shared" si="252"/>
        <v>0</v>
      </c>
    </row>
    <row r="161" spans="1:24" ht="27" x14ac:dyDescent="0.25">
      <c r="A161" s="453"/>
      <c r="B161" s="453">
        <v>10</v>
      </c>
      <c r="C161" s="453" t="s">
        <v>101</v>
      </c>
      <c r="D161" s="452" t="s">
        <v>48</v>
      </c>
      <c r="E161" s="295">
        <v>26</v>
      </c>
      <c r="F161" s="310">
        <v>7</v>
      </c>
      <c r="G161" s="93">
        <v>30</v>
      </c>
      <c r="H161" s="334">
        <v>9</v>
      </c>
      <c r="I161" s="92">
        <v>30</v>
      </c>
      <c r="J161" s="532">
        <v>13</v>
      </c>
      <c r="K161" s="532">
        <v>13</v>
      </c>
      <c r="L161" s="532">
        <v>13</v>
      </c>
      <c r="M161" s="532">
        <v>13</v>
      </c>
      <c r="N161" s="559">
        <v>17</v>
      </c>
      <c r="O161" s="465">
        <v>10</v>
      </c>
      <c r="P161" s="454">
        <v>10</v>
      </c>
      <c r="Q161" s="54">
        <v>10</v>
      </c>
      <c r="R161" s="310">
        <v>10</v>
      </c>
      <c r="S161" s="295">
        <v>7</v>
      </c>
      <c r="T161" s="295">
        <f>S161</f>
        <v>7</v>
      </c>
      <c r="U161" s="295">
        <f>S161+T161</f>
        <v>14</v>
      </c>
      <c r="V161" s="295">
        <f>S161</f>
        <v>7</v>
      </c>
      <c r="W161" s="295">
        <f>U161+V161</f>
        <v>21</v>
      </c>
      <c r="X161" s="295">
        <f>P161-W161</f>
        <v>-11</v>
      </c>
    </row>
    <row r="162" spans="1:24" ht="27" x14ac:dyDescent="0.25">
      <c r="A162" s="453"/>
      <c r="B162" s="453"/>
      <c r="C162" s="463"/>
      <c r="D162" s="452" t="s">
        <v>49</v>
      </c>
      <c r="E162" s="295">
        <v>160000</v>
      </c>
      <c r="F162" s="310">
        <v>160000</v>
      </c>
      <c r="G162" s="298">
        <v>160000</v>
      </c>
      <c r="H162" s="331">
        <v>160000</v>
      </c>
      <c r="I162" s="202">
        <v>160000</v>
      </c>
      <c r="J162" s="532">
        <v>160000</v>
      </c>
      <c r="K162" s="532">
        <v>160000</v>
      </c>
      <c r="L162" s="532">
        <v>160000</v>
      </c>
      <c r="M162" s="532">
        <v>160000</v>
      </c>
      <c r="N162" s="559">
        <v>160000</v>
      </c>
      <c r="O162" s="465">
        <v>160000</v>
      </c>
      <c r="P162" s="454">
        <v>160000</v>
      </c>
      <c r="Q162" s="54">
        <v>160000</v>
      </c>
      <c r="R162" s="310">
        <v>160000</v>
      </c>
      <c r="S162" s="295">
        <v>160000</v>
      </c>
      <c r="T162" s="295">
        <v>160000</v>
      </c>
      <c r="U162" s="295">
        <v>160000</v>
      </c>
      <c r="V162" s="295">
        <v>160000</v>
      </c>
      <c r="W162" s="295">
        <v>160000</v>
      </c>
      <c r="X162" s="295">
        <v>160000</v>
      </c>
    </row>
    <row r="163" spans="1:24" ht="27" x14ac:dyDescent="0.25">
      <c r="A163" s="453"/>
      <c r="B163" s="453"/>
      <c r="C163" s="463"/>
      <c r="D163" s="452" t="s">
        <v>47</v>
      </c>
      <c r="E163" s="295">
        <f t="shared" ref="E163:I163" si="253">(E162*E161)/1000</f>
        <v>4160</v>
      </c>
      <c r="F163" s="310">
        <f>(F162*F161)/1000-0.3</f>
        <v>1119.7</v>
      </c>
      <c r="G163" s="298">
        <f t="shared" si="253"/>
        <v>4800</v>
      </c>
      <c r="H163" s="331">
        <f t="shared" si="253"/>
        <v>1440</v>
      </c>
      <c r="I163" s="202">
        <f t="shared" si="253"/>
        <v>4800</v>
      </c>
      <c r="J163" s="532">
        <v>2080</v>
      </c>
      <c r="K163" s="532">
        <v>2080</v>
      </c>
      <c r="L163" s="532">
        <v>2080</v>
      </c>
      <c r="M163" s="532">
        <v>2080</v>
      </c>
      <c r="N163" s="559">
        <f t="shared" ref="N163" si="254">(N162*N161)/1000</f>
        <v>2720</v>
      </c>
      <c r="O163" s="465">
        <f t="shared" ref="O163:Q163" si="255">(O162*O161)/1000</f>
        <v>1600</v>
      </c>
      <c r="P163" s="454">
        <f t="shared" si="255"/>
        <v>1600</v>
      </c>
      <c r="Q163" s="54">
        <f t="shared" si="255"/>
        <v>1600</v>
      </c>
      <c r="R163" s="310">
        <f t="shared" ref="R163" si="256">(R162*R161)/1000</f>
        <v>1600</v>
      </c>
      <c r="S163" s="295">
        <f t="shared" ref="S163:X163" si="257">(S162*S161)/1000</f>
        <v>1120</v>
      </c>
      <c r="T163" s="295">
        <f t="shared" si="257"/>
        <v>1120</v>
      </c>
      <c r="U163" s="295">
        <f t="shared" si="257"/>
        <v>2240</v>
      </c>
      <c r="V163" s="295">
        <f t="shared" si="257"/>
        <v>1120</v>
      </c>
      <c r="W163" s="295">
        <f t="shared" si="257"/>
        <v>3360</v>
      </c>
      <c r="X163" s="295">
        <f t="shared" si="257"/>
        <v>-1760</v>
      </c>
    </row>
    <row r="164" spans="1:24" ht="27" x14ac:dyDescent="0.25">
      <c r="A164" s="453"/>
      <c r="B164" s="453">
        <v>11</v>
      </c>
      <c r="C164" s="453" t="s">
        <v>102</v>
      </c>
      <c r="D164" s="452" t="s">
        <v>48</v>
      </c>
      <c r="E164" s="295">
        <v>25</v>
      </c>
      <c r="F164" s="310">
        <v>0</v>
      </c>
      <c r="G164" s="93">
        <v>25</v>
      </c>
      <c r="H164" s="334">
        <v>0</v>
      </c>
      <c r="I164" s="92">
        <v>25</v>
      </c>
      <c r="J164" s="532">
        <v>10</v>
      </c>
      <c r="K164" s="532">
        <v>10</v>
      </c>
      <c r="L164" s="532">
        <v>10</v>
      </c>
      <c r="M164" s="532">
        <v>10</v>
      </c>
      <c r="N164" s="559">
        <v>0</v>
      </c>
      <c r="O164" s="465">
        <v>3</v>
      </c>
      <c r="P164" s="454">
        <v>3</v>
      </c>
      <c r="Q164" s="54">
        <v>3</v>
      </c>
      <c r="R164" s="310">
        <v>3</v>
      </c>
      <c r="S164" s="295">
        <v>6</v>
      </c>
      <c r="T164" s="295">
        <f>S164</f>
        <v>6</v>
      </c>
      <c r="U164" s="295">
        <f>S164+T164</f>
        <v>12</v>
      </c>
      <c r="V164" s="295">
        <f>S164</f>
        <v>6</v>
      </c>
      <c r="W164" s="295">
        <f>U164+V164</f>
        <v>18</v>
      </c>
      <c r="X164" s="295">
        <f>P164-W164</f>
        <v>-15</v>
      </c>
    </row>
    <row r="165" spans="1:24" ht="27" x14ac:dyDescent="0.25">
      <c r="A165" s="453"/>
      <c r="B165" s="453"/>
      <c r="C165" s="463"/>
      <c r="D165" s="452" t="s">
        <v>49</v>
      </c>
      <c r="E165" s="295">
        <v>187000</v>
      </c>
      <c r="F165" s="310">
        <v>187000</v>
      </c>
      <c r="G165" s="298">
        <v>187000</v>
      </c>
      <c r="H165" s="331">
        <v>187000</v>
      </c>
      <c r="I165" s="202">
        <v>187000</v>
      </c>
      <c r="J165" s="532">
        <v>187000</v>
      </c>
      <c r="K165" s="532">
        <v>187000</v>
      </c>
      <c r="L165" s="532">
        <v>187000</v>
      </c>
      <c r="M165" s="532">
        <v>187000</v>
      </c>
      <c r="N165" s="559">
        <v>187000</v>
      </c>
      <c r="O165" s="465">
        <v>187000</v>
      </c>
      <c r="P165" s="454">
        <v>187000</v>
      </c>
      <c r="Q165" s="54">
        <v>187000</v>
      </c>
      <c r="R165" s="310">
        <v>187000</v>
      </c>
      <c r="S165" s="295">
        <v>187000</v>
      </c>
      <c r="T165" s="295">
        <v>187000</v>
      </c>
      <c r="U165" s="295">
        <v>187000</v>
      </c>
      <c r="V165" s="295">
        <v>187000</v>
      </c>
      <c r="W165" s="295">
        <v>187000</v>
      </c>
      <c r="X165" s="295">
        <v>187000</v>
      </c>
    </row>
    <row r="166" spans="1:24" ht="27" x14ac:dyDescent="0.25">
      <c r="A166" s="453"/>
      <c r="B166" s="453"/>
      <c r="C166" s="453"/>
      <c r="D166" s="452" t="s">
        <v>47</v>
      </c>
      <c r="E166" s="295">
        <f t="shared" ref="E166:I166" si="258">E164*E165/1000</f>
        <v>4675</v>
      </c>
      <c r="F166" s="310">
        <f t="shared" si="258"/>
        <v>0</v>
      </c>
      <c r="G166" s="298">
        <f t="shared" si="258"/>
        <v>4675</v>
      </c>
      <c r="H166" s="331">
        <f t="shared" si="258"/>
        <v>0</v>
      </c>
      <c r="I166" s="202">
        <f t="shared" si="258"/>
        <v>4675</v>
      </c>
      <c r="J166" s="532">
        <v>1870</v>
      </c>
      <c r="K166" s="532">
        <v>1870</v>
      </c>
      <c r="L166" s="532">
        <v>1870</v>
      </c>
      <c r="M166" s="532">
        <v>1870</v>
      </c>
      <c r="N166" s="559">
        <f t="shared" ref="N166" si="259">N164*N165/1000</f>
        <v>0</v>
      </c>
      <c r="O166" s="465">
        <f t="shared" ref="O166:Q166" si="260">O164*O165/1000</f>
        <v>561</v>
      </c>
      <c r="P166" s="454">
        <f t="shared" si="260"/>
        <v>561</v>
      </c>
      <c r="Q166" s="54">
        <f t="shared" si="260"/>
        <v>561</v>
      </c>
      <c r="R166" s="310">
        <f t="shared" ref="R166" si="261">R164*R165/1000</f>
        <v>561</v>
      </c>
      <c r="S166" s="295">
        <f t="shared" ref="S166:X166" si="262">S164*S165/1000</f>
        <v>1122</v>
      </c>
      <c r="T166" s="295">
        <f t="shared" si="262"/>
        <v>1122</v>
      </c>
      <c r="U166" s="295">
        <f t="shared" si="262"/>
        <v>2244</v>
      </c>
      <c r="V166" s="295">
        <f t="shared" si="262"/>
        <v>1122</v>
      </c>
      <c r="W166" s="295">
        <f t="shared" si="262"/>
        <v>3366</v>
      </c>
      <c r="X166" s="295">
        <f t="shared" si="262"/>
        <v>-2805</v>
      </c>
    </row>
    <row r="167" spans="1:24" ht="27" x14ac:dyDescent="0.25">
      <c r="A167" s="453"/>
      <c r="B167" s="453">
        <v>12</v>
      </c>
      <c r="C167" s="453" t="s">
        <v>103</v>
      </c>
      <c r="D167" s="452" t="s">
        <v>48</v>
      </c>
      <c r="E167" s="295">
        <v>20</v>
      </c>
      <c r="F167" s="310">
        <v>7</v>
      </c>
      <c r="G167" s="93">
        <v>25</v>
      </c>
      <c r="H167" s="334">
        <v>4</v>
      </c>
      <c r="I167" s="92">
        <v>25</v>
      </c>
      <c r="J167" s="532">
        <v>1</v>
      </c>
      <c r="K167" s="532">
        <v>1</v>
      </c>
      <c r="L167" s="532">
        <v>1</v>
      </c>
      <c r="M167" s="532">
        <v>1</v>
      </c>
      <c r="N167" s="559">
        <v>4</v>
      </c>
      <c r="O167" s="465">
        <v>5</v>
      </c>
      <c r="P167" s="454">
        <v>4</v>
      </c>
      <c r="Q167" s="54">
        <v>5</v>
      </c>
      <c r="R167" s="310">
        <v>5</v>
      </c>
      <c r="S167" s="295">
        <v>6</v>
      </c>
      <c r="T167" s="295">
        <f>S167</f>
        <v>6</v>
      </c>
      <c r="U167" s="295">
        <f>S167+T167</f>
        <v>12</v>
      </c>
      <c r="V167" s="295">
        <f>S167</f>
        <v>6</v>
      </c>
      <c r="W167" s="295">
        <f>U167+V167</f>
        <v>18</v>
      </c>
      <c r="X167" s="295">
        <f>P167-W167</f>
        <v>-14</v>
      </c>
    </row>
    <row r="168" spans="1:24" ht="27" x14ac:dyDescent="0.25">
      <c r="A168" s="453"/>
      <c r="B168" s="453"/>
      <c r="C168" s="453"/>
      <c r="D168" s="452" t="s">
        <v>49</v>
      </c>
      <c r="E168" s="295">
        <v>289000</v>
      </c>
      <c r="F168" s="310">
        <v>289000</v>
      </c>
      <c r="G168" s="298">
        <v>289000</v>
      </c>
      <c r="H168" s="331">
        <v>289000</v>
      </c>
      <c r="I168" s="202">
        <v>289000</v>
      </c>
      <c r="J168" s="532">
        <v>289000</v>
      </c>
      <c r="K168" s="532">
        <v>289000</v>
      </c>
      <c r="L168" s="532">
        <v>289000</v>
      </c>
      <c r="M168" s="532">
        <v>289000</v>
      </c>
      <c r="N168" s="559">
        <v>289000</v>
      </c>
      <c r="O168" s="465">
        <v>289000</v>
      </c>
      <c r="P168" s="454">
        <v>289000</v>
      </c>
      <c r="Q168" s="54">
        <v>289000</v>
      </c>
      <c r="R168" s="310">
        <v>289000</v>
      </c>
      <c r="S168" s="295">
        <v>289000</v>
      </c>
      <c r="T168" s="295">
        <v>289000</v>
      </c>
      <c r="U168" s="295">
        <v>289000</v>
      </c>
      <c r="V168" s="295">
        <v>289000</v>
      </c>
      <c r="W168" s="295">
        <v>289000</v>
      </c>
      <c r="X168" s="295">
        <v>289000</v>
      </c>
    </row>
    <row r="169" spans="1:24" ht="27" x14ac:dyDescent="0.25">
      <c r="A169" s="453"/>
      <c r="B169" s="453"/>
      <c r="C169" s="453"/>
      <c r="D169" s="452" t="s">
        <v>47</v>
      </c>
      <c r="E169" s="295">
        <f>(E168*E167)/1000</f>
        <v>5780</v>
      </c>
      <c r="F169" s="310">
        <f t="shared" ref="F169" si="263">(F168*F167)/1000</f>
        <v>2023</v>
      </c>
      <c r="G169" s="298">
        <f t="shared" ref="G169:I169" si="264">(G168*G167)/1000</f>
        <v>7225</v>
      </c>
      <c r="H169" s="331">
        <f t="shared" si="264"/>
        <v>1156</v>
      </c>
      <c r="I169" s="202">
        <f t="shared" si="264"/>
        <v>7225</v>
      </c>
      <c r="J169" s="532">
        <v>289</v>
      </c>
      <c r="K169" s="532">
        <v>289</v>
      </c>
      <c r="L169" s="532">
        <v>289</v>
      </c>
      <c r="M169" s="532">
        <v>289</v>
      </c>
      <c r="N169" s="559">
        <f t="shared" ref="N169" si="265">(N168*N167)/1000</f>
        <v>1156</v>
      </c>
      <c r="O169" s="465">
        <f t="shared" ref="O169:Q169" si="266">(O168*O167)/1000</f>
        <v>1445</v>
      </c>
      <c r="P169" s="454">
        <f t="shared" si="266"/>
        <v>1156</v>
      </c>
      <c r="Q169" s="54">
        <f t="shared" si="266"/>
        <v>1445</v>
      </c>
      <c r="R169" s="310">
        <f t="shared" ref="R169" si="267">(R168*R167)/1000</f>
        <v>1445</v>
      </c>
      <c r="S169" s="295">
        <f t="shared" ref="S169:X169" si="268">(S168*S167)/1000</f>
        <v>1734</v>
      </c>
      <c r="T169" s="295">
        <f t="shared" si="268"/>
        <v>1734</v>
      </c>
      <c r="U169" s="295">
        <f t="shared" si="268"/>
        <v>3468</v>
      </c>
      <c r="V169" s="295">
        <f t="shared" si="268"/>
        <v>1734</v>
      </c>
      <c r="W169" s="295">
        <f t="shared" si="268"/>
        <v>5202</v>
      </c>
      <c r="X169" s="295">
        <f t="shared" si="268"/>
        <v>-4046</v>
      </c>
    </row>
    <row r="170" spans="1:24" ht="27" x14ac:dyDescent="0.25">
      <c r="A170" s="453"/>
      <c r="B170" s="453">
        <v>13</v>
      </c>
      <c r="C170" s="453" t="s">
        <v>104</v>
      </c>
      <c r="D170" s="452" t="s">
        <v>48</v>
      </c>
      <c r="E170" s="295">
        <v>40</v>
      </c>
      <c r="F170" s="310">
        <v>37</v>
      </c>
      <c r="G170" s="93">
        <v>40</v>
      </c>
      <c r="H170" s="334">
        <v>64</v>
      </c>
      <c r="I170" s="92">
        <v>40</v>
      </c>
      <c r="J170" s="532">
        <v>28</v>
      </c>
      <c r="K170" s="532">
        <v>28</v>
      </c>
      <c r="L170" s="532">
        <v>28</v>
      </c>
      <c r="M170" s="532">
        <v>28</v>
      </c>
      <c r="N170" s="559">
        <v>53</v>
      </c>
      <c r="O170" s="465">
        <v>65</v>
      </c>
      <c r="P170" s="454">
        <v>65</v>
      </c>
      <c r="Q170" s="54">
        <v>65</v>
      </c>
      <c r="R170" s="310">
        <v>65</v>
      </c>
      <c r="S170" s="295">
        <f>P170/4</f>
        <v>16.25</v>
      </c>
      <c r="T170" s="295">
        <f>S170</f>
        <v>16.25</v>
      </c>
      <c r="U170" s="295">
        <f>S170+T170</f>
        <v>32.5</v>
      </c>
      <c r="V170" s="295">
        <f>S170</f>
        <v>16.25</v>
      </c>
      <c r="W170" s="295">
        <f>U170+V170</f>
        <v>48.75</v>
      </c>
      <c r="X170" s="295">
        <f>P170-W170</f>
        <v>16.25</v>
      </c>
    </row>
    <row r="171" spans="1:24" ht="27" x14ac:dyDescent="0.25">
      <c r="A171" s="453"/>
      <c r="B171" s="453"/>
      <c r="C171" s="453"/>
      <c r="D171" s="452" t="s">
        <v>49</v>
      </c>
      <c r="E171" s="295">
        <v>230000</v>
      </c>
      <c r="F171" s="310">
        <v>229886</v>
      </c>
      <c r="G171" s="298">
        <v>230000</v>
      </c>
      <c r="H171" s="331">
        <v>230000</v>
      </c>
      <c r="I171" s="202">
        <v>230000</v>
      </c>
      <c r="J171" s="532">
        <v>230000</v>
      </c>
      <c r="K171" s="532">
        <v>230000</v>
      </c>
      <c r="L171" s="532">
        <v>230000</v>
      </c>
      <c r="M171" s="532">
        <v>230000</v>
      </c>
      <c r="N171" s="559">
        <v>230000</v>
      </c>
      <c r="O171" s="465">
        <v>230000</v>
      </c>
      <c r="P171" s="454">
        <v>230000</v>
      </c>
      <c r="Q171" s="54">
        <v>230000</v>
      </c>
      <c r="R171" s="310">
        <v>230000</v>
      </c>
      <c r="S171" s="295">
        <v>230000</v>
      </c>
      <c r="T171" s="295">
        <v>230000</v>
      </c>
      <c r="U171" s="295">
        <v>230000</v>
      </c>
      <c r="V171" s="295">
        <v>230000</v>
      </c>
      <c r="W171" s="295">
        <v>230000</v>
      </c>
      <c r="X171" s="295">
        <v>230000</v>
      </c>
    </row>
    <row r="172" spans="1:24" ht="27" x14ac:dyDescent="0.25">
      <c r="A172" s="453"/>
      <c r="B172" s="453"/>
      <c r="C172" s="453"/>
      <c r="D172" s="452" t="s">
        <v>47</v>
      </c>
      <c r="E172" s="295">
        <f t="shared" ref="E172:I172" si="269">E170*E171/1000</f>
        <v>9200</v>
      </c>
      <c r="F172" s="310">
        <f t="shared" si="269"/>
        <v>8505.7819999999992</v>
      </c>
      <c r="G172" s="298">
        <f t="shared" si="269"/>
        <v>9200</v>
      </c>
      <c r="H172" s="331">
        <f t="shared" si="269"/>
        <v>14720</v>
      </c>
      <c r="I172" s="202">
        <f t="shared" si="269"/>
        <v>9200</v>
      </c>
      <c r="J172" s="532">
        <v>6440</v>
      </c>
      <c r="K172" s="532">
        <v>6440</v>
      </c>
      <c r="L172" s="532">
        <v>6440</v>
      </c>
      <c r="M172" s="532">
        <v>6440</v>
      </c>
      <c r="N172" s="559">
        <f t="shared" ref="N172" si="270">N170*N171/1000</f>
        <v>12190</v>
      </c>
      <c r="O172" s="465">
        <f t="shared" ref="O172:Q172" si="271">O170*O171/1000</f>
        <v>14950</v>
      </c>
      <c r="P172" s="454">
        <f t="shared" si="271"/>
        <v>14950</v>
      </c>
      <c r="Q172" s="54">
        <f t="shared" si="271"/>
        <v>14950</v>
      </c>
      <c r="R172" s="310">
        <f t="shared" ref="R172" si="272">R170*R171/1000</f>
        <v>14950</v>
      </c>
      <c r="S172" s="295">
        <f t="shared" ref="S172:X172" si="273">S170*S171/1000</f>
        <v>3737.5</v>
      </c>
      <c r="T172" s="295">
        <f t="shared" si="273"/>
        <v>3737.5</v>
      </c>
      <c r="U172" s="295">
        <f t="shared" si="273"/>
        <v>7475</v>
      </c>
      <c r="V172" s="295">
        <f t="shared" si="273"/>
        <v>3737.5</v>
      </c>
      <c r="W172" s="295">
        <f t="shared" si="273"/>
        <v>11212.5</v>
      </c>
      <c r="X172" s="295">
        <f t="shared" si="273"/>
        <v>3737.5</v>
      </c>
    </row>
    <row r="173" spans="1:24" ht="27" x14ac:dyDescent="0.25">
      <c r="A173" s="453"/>
      <c r="B173" s="453">
        <v>14</v>
      </c>
      <c r="C173" s="453" t="s">
        <v>105</v>
      </c>
      <c r="D173" s="452" t="s">
        <v>48</v>
      </c>
      <c r="E173" s="295">
        <v>5</v>
      </c>
      <c r="F173" s="310">
        <v>0</v>
      </c>
      <c r="G173" s="93">
        <v>5</v>
      </c>
      <c r="H173" s="334">
        <v>0</v>
      </c>
      <c r="I173" s="92">
        <v>5</v>
      </c>
      <c r="J173" s="532">
        <v>10</v>
      </c>
      <c r="K173" s="532">
        <v>10</v>
      </c>
      <c r="L173" s="532">
        <v>10</v>
      </c>
      <c r="M173" s="532">
        <v>10</v>
      </c>
      <c r="N173" s="559">
        <v>0</v>
      </c>
      <c r="O173" s="465">
        <v>3</v>
      </c>
      <c r="P173" s="454">
        <v>3</v>
      </c>
      <c r="Q173" s="54">
        <v>3</v>
      </c>
      <c r="R173" s="310">
        <v>3</v>
      </c>
      <c r="S173" s="295">
        <v>1</v>
      </c>
      <c r="T173" s="295">
        <f>S173</f>
        <v>1</v>
      </c>
      <c r="U173" s="295">
        <f>S173+T173</f>
        <v>2</v>
      </c>
      <c r="V173" s="295">
        <f>S173</f>
        <v>1</v>
      </c>
      <c r="W173" s="295">
        <f>U173+V173</f>
        <v>3</v>
      </c>
      <c r="X173" s="295">
        <f>P173-W173</f>
        <v>0</v>
      </c>
    </row>
    <row r="174" spans="1:24" ht="27" x14ac:dyDescent="0.25">
      <c r="A174" s="453"/>
      <c r="B174" s="453"/>
      <c r="C174" s="453"/>
      <c r="D174" s="452" t="s">
        <v>49</v>
      </c>
      <c r="E174" s="295">
        <v>324000</v>
      </c>
      <c r="F174" s="310">
        <v>324000</v>
      </c>
      <c r="G174" s="298">
        <v>324000</v>
      </c>
      <c r="H174" s="331">
        <v>324000</v>
      </c>
      <c r="I174" s="202">
        <v>324000</v>
      </c>
      <c r="J174" s="532">
        <v>324000</v>
      </c>
      <c r="K174" s="532">
        <v>324000</v>
      </c>
      <c r="L174" s="532">
        <v>324000</v>
      </c>
      <c r="M174" s="532">
        <v>324000</v>
      </c>
      <c r="N174" s="559">
        <v>324000</v>
      </c>
      <c r="O174" s="465">
        <v>324000</v>
      </c>
      <c r="P174" s="454">
        <v>324000</v>
      </c>
      <c r="Q174" s="54">
        <v>324000</v>
      </c>
      <c r="R174" s="310">
        <v>324000</v>
      </c>
      <c r="S174" s="295">
        <v>324000</v>
      </c>
      <c r="T174" s="295">
        <v>324000</v>
      </c>
      <c r="U174" s="295">
        <v>324000</v>
      </c>
      <c r="V174" s="295">
        <v>324000</v>
      </c>
      <c r="W174" s="295">
        <v>324000</v>
      </c>
      <c r="X174" s="295">
        <v>324000</v>
      </c>
    </row>
    <row r="175" spans="1:24" ht="27" x14ac:dyDescent="0.25">
      <c r="A175" s="453"/>
      <c r="B175" s="453"/>
      <c r="C175" s="453"/>
      <c r="D175" s="452" t="s">
        <v>47</v>
      </c>
      <c r="E175" s="295">
        <f t="shared" ref="E175:I175" si="274">(E174*E173)/1000</f>
        <v>1620</v>
      </c>
      <c r="F175" s="310">
        <f t="shared" si="274"/>
        <v>0</v>
      </c>
      <c r="G175" s="298">
        <f t="shared" si="274"/>
        <v>1620</v>
      </c>
      <c r="H175" s="331">
        <f t="shared" si="274"/>
        <v>0</v>
      </c>
      <c r="I175" s="202">
        <f t="shared" si="274"/>
        <v>1620</v>
      </c>
      <c r="J175" s="532">
        <v>3240</v>
      </c>
      <c r="K175" s="532">
        <v>3240</v>
      </c>
      <c r="L175" s="532">
        <v>3240</v>
      </c>
      <c r="M175" s="532">
        <v>3240</v>
      </c>
      <c r="N175" s="559">
        <f t="shared" ref="N175" si="275">(N174*N173)/1000</f>
        <v>0</v>
      </c>
      <c r="O175" s="465">
        <f t="shared" ref="O175:Q175" si="276">(O174*O173)/1000</f>
        <v>972</v>
      </c>
      <c r="P175" s="454">
        <f t="shared" si="276"/>
        <v>972</v>
      </c>
      <c r="Q175" s="54">
        <f t="shared" si="276"/>
        <v>972</v>
      </c>
      <c r="R175" s="310">
        <f t="shared" ref="R175" si="277">(R174*R173)/1000</f>
        <v>972</v>
      </c>
      <c r="S175" s="295">
        <f t="shared" ref="S175:X175" si="278">(S174*S173)/1000</f>
        <v>324</v>
      </c>
      <c r="T175" s="295">
        <f t="shared" si="278"/>
        <v>324</v>
      </c>
      <c r="U175" s="295">
        <f t="shared" si="278"/>
        <v>648</v>
      </c>
      <c r="V175" s="295">
        <f t="shared" si="278"/>
        <v>324</v>
      </c>
      <c r="W175" s="295">
        <f t="shared" si="278"/>
        <v>972</v>
      </c>
      <c r="X175" s="295">
        <f t="shared" si="278"/>
        <v>0</v>
      </c>
    </row>
    <row r="176" spans="1:24" ht="27" x14ac:dyDescent="0.25">
      <c r="A176" s="453"/>
      <c r="B176" s="453">
        <v>15</v>
      </c>
      <c r="C176" s="453" t="s">
        <v>25</v>
      </c>
      <c r="D176" s="452" t="s">
        <v>48</v>
      </c>
      <c r="E176" s="295">
        <v>2</v>
      </c>
      <c r="F176" s="310">
        <v>0</v>
      </c>
      <c r="G176" s="298">
        <v>1</v>
      </c>
      <c r="H176" s="331">
        <v>0</v>
      </c>
      <c r="I176" s="202">
        <v>1</v>
      </c>
      <c r="J176" s="532">
        <v>10</v>
      </c>
      <c r="K176" s="532">
        <v>10</v>
      </c>
      <c r="L176" s="532">
        <v>10</v>
      </c>
      <c r="M176" s="532">
        <v>10</v>
      </c>
      <c r="N176" s="559">
        <v>0</v>
      </c>
      <c r="O176" s="465">
        <v>1</v>
      </c>
      <c r="P176" s="454">
        <v>1</v>
      </c>
      <c r="Q176" s="54">
        <v>1</v>
      </c>
      <c r="R176" s="310">
        <v>1</v>
      </c>
      <c r="S176" s="295">
        <v>1</v>
      </c>
      <c r="T176" s="295"/>
      <c r="U176" s="295">
        <f>S176+T176</f>
        <v>1</v>
      </c>
      <c r="V176" s="295"/>
      <c r="W176" s="295">
        <f>U176+V176</f>
        <v>1</v>
      </c>
      <c r="X176" s="295">
        <f>P176-W176</f>
        <v>0</v>
      </c>
    </row>
    <row r="177" spans="1:24" ht="27" x14ac:dyDescent="0.25">
      <c r="A177" s="453"/>
      <c r="B177" s="453"/>
      <c r="C177" s="453"/>
      <c r="D177" s="452" t="s">
        <v>49</v>
      </c>
      <c r="E177" s="295">
        <v>177000</v>
      </c>
      <c r="F177" s="310">
        <v>177000</v>
      </c>
      <c r="G177" s="298">
        <v>177000</v>
      </c>
      <c r="H177" s="331">
        <v>177000</v>
      </c>
      <c r="I177" s="202">
        <v>177000</v>
      </c>
      <c r="J177" s="532">
        <v>177000</v>
      </c>
      <c r="K177" s="532">
        <v>177000</v>
      </c>
      <c r="L177" s="532">
        <v>177000</v>
      </c>
      <c r="M177" s="532">
        <v>177000</v>
      </c>
      <c r="N177" s="559">
        <v>177000</v>
      </c>
      <c r="O177" s="465">
        <v>177000</v>
      </c>
      <c r="P177" s="454">
        <v>177000</v>
      </c>
      <c r="Q177" s="54">
        <v>177000</v>
      </c>
      <c r="R177" s="310">
        <v>177000</v>
      </c>
      <c r="S177" s="295">
        <v>177000</v>
      </c>
      <c r="T177" s="295">
        <v>177000</v>
      </c>
      <c r="U177" s="295">
        <v>177000</v>
      </c>
      <c r="V177" s="295">
        <v>177000</v>
      </c>
      <c r="W177" s="295">
        <v>177000</v>
      </c>
      <c r="X177" s="295">
        <v>177000</v>
      </c>
    </row>
    <row r="178" spans="1:24" ht="27" x14ac:dyDescent="0.25">
      <c r="A178" s="453"/>
      <c r="B178" s="453"/>
      <c r="C178" s="453"/>
      <c r="D178" s="452" t="s">
        <v>47</v>
      </c>
      <c r="E178" s="295">
        <f t="shared" ref="E178:Q178" si="279">E176*E177/1000</f>
        <v>354</v>
      </c>
      <c r="F178" s="310">
        <f t="shared" si="279"/>
        <v>0</v>
      </c>
      <c r="G178" s="298">
        <f t="shared" si="279"/>
        <v>177</v>
      </c>
      <c r="H178" s="331">
        <f t="shared" si="279"/>
        <v>0</v>
      </c>
      <c r="I178" s="202">
        <f t="shared" si="279"/>
        <v>177</v>
      </c>
      <c r="J178" s="532">
        <f t="shared" si="279"/>
        <v>1770</v>
      </c>
      <c r="K178" s="532">
        <f t="shared" ref="K178:L178" si="280">K176*K177/1000</f>
        <v>1770</v>
      </c>
      <c r="L178" s="532">
        <f t="shared" si="280"/>
        <v>1770</v>
      </c>
      <c r="M178" s="532">
        <f t="shared" ref="M178" si="281">M176*M177/1000</f>
        <v>1770</v>
      </c>
      <c r="N178" s="559">
        <f t="shared" ref="N178" si="282">N176*N177/1000</f>
        <v>0</v>
      </c>
      <c r="O178" s="465">
        <f t="shared" si="279"/>
        <v>177</v>
      </c>
      <c r="P178" s="454">
        <f t="shared" si="279"/>
        <v>177</v>
      </c>
      <c r="Q178" s="54">
        <f t="shared" si="279"/>
        <v>177</v>
      </c>
      <c r="R178" s="310">
        <f t="shared" ref="R178" si="283">R176*R177/1000</f>
        <v>177</v>
      </c>
      <c r="S178" s="295">
        <f t="shared" ref="S178:X178" si="284">S176*S177/1000</f>
        <v>177</v>
      </c>
      <c r="T178" s="295">
        <f t="shared" si="284"/>
        <v>0</v>
      </c>
      <c r="U178" s="295">
        <f t="shared" si="284"/>
        <v>177</v>
      </c>
      <c r="V178" s="295">
        <f t="shared" si="284"/>
        <v>0</v>
      </c>
      <c r="W178" s="295">
        <f t="shared" si="284"/>
        <v>177</v>
      </c>
      <c r="X178" s="295">
        <f t="shared" si="284"/>
        <v>0</v>
      </c>
    </row>
    <row r="179" spans="1:24" ht="27" x14ac:dyDescent="0.25">
      <c r="A179" s="453"/>
      <c r="B179" s="453">
        <v>16</v>
      </c>
      <c r="C179" s="453" t="s">
        <v>26</v>
      </c>
      <c r="D179" s="452" t="s">
        <v>48</v>
      </c>
      <c r="E179" s="295">
        <v>1</v>
      </c>
      <c r="F179" s="310">
        <v>0</v>
      </c>
      <c r="G179" s="93">
        <v>1</v>
      </c>
      <c r="H179" s="334"/>
      <c r="I179" s="92">
        <v>1</v>
      </c>
      <c r="J179" s="532">
        <v>10</v>
      </c>
      <c r="K179" s="532">
        <v>10</v>
      </c>
      <c r="L179" s="532">
        <v>10</v>
      </c>
      <c r="M179" s="532">
        <v>10</v>
      </c>
      <c r="N179" s="559">
        <v>0</v>
      </c>
      <c r="O179" s="465">
        <v>1</v>
      </c>
      <c r="P179" s="454">
        <v>1</v>
      </c>
      <c r="Q179" s="54">
        <v>1</v>
      </c>
      <c r="R179" s="310">
        <v>1</v>
      </c>
      <c r="S179" s="295">
        <v>1</v>
      </c>
      <c r="T179" s="295"/>
      <c r="U179" s="295">
        <f>S179+T179</f>
        <v>1</v>
      </c>
      <c r="V179" s="295"/>
      <c r="W179" s="295">
        <f>U179+V179</f>
        <v>1</v>
      </c>
      <c r="X179" s="295">
        <f>P179-W179</f>
        <v>0</v>
      </c>
    </row>
    <row r="180" spans="1:24" ht="27" x14ac:dyDescent="0.25">
      <c r="A180" s="453"/>
      <c r="B180" s="453"/>
      <c r="C180" s="453"/>
      <c r="D180" s="452" t="s">
        <v>49</v>
      </c>
      <c r="E180" s="295">
        <v>236000</v>
      </c>
      <c r="F180" s="310">
        <v>236000</v>
      </c>
      <c r="G180" s="298">
        <v>236000</v>
      </c>
      <c r="H180" s="331">
        <v>236000</v>
      </c>
      <c r="I180" s="202">
        <v>236000</v>
      </c>
      <c r="J180" s="532">
        <v>236000</v>
      </c>
      <c r="K180" s="532">
        <v>236000</v>
      </c>
      <c r="L180" s="532">
        <v>236000</v>
      </c>
      <c r="M180" s="532">
        <v>236000</v>
      </c>
      <c r="N180" s="559"/>
      <c r="O180" s="465">
        <v>236000</v>
      </c>
      <c r="P180" s="454">
        <v>236000</v>
      </c>
      <c r="Q180" s="54">
        <v>236000</v>
      </c>
      <c r="R180" s="310">
        <v>236000</v>
      </c>
      <c r="S180" s="300">
        <v>236000</v>
      </c>
      <c r="T180" s="300">
        <v>236000</v>
      </c>
      <c r="U180" s="300">
        <v>236000</v>
      </c>
      <c r="V180" s="300">
        <v>236000</v>
      </c>
      <c r="W180" s="300">
        <v>236000</v>
      </c>
      <c r="X180" s="300">
        <v>236000</v>
      </c>
    </row>
    <row r="181" spans="1:24" ht="27" x14ac:dyDescent="0.25">
      <c r="A181" s="453"/>
      <c r="B181" s="453"/>
      <c r="C181" s="453"/>
      <c r="D181" s="452" t="s">
        <v>47</v>
      </c>
      <c r="E181" s="295">
        <f t="shared" ref="E181:I181" si="285">(E180*E179)/1000</f>
        <v>236</v>
      </c>
      <c r="F181" s="310">
        <f t="shared" si="285"/>
        <v>0</v>
      </c>
      <c r="G181" s="298">
        <f t="shared" si="285"/>
        <v>236</v>
      </c>
      <c r="H181" s="331">
        <f t="shared" si="285"/>
        <v>0</v>
      </c>
      <c r="I181" s="202">
        <f t="shared" si="285"/>
        <v>236</v>
      </c>
      <c r="J181" s="532">
        <v>2360</v>
      </c>
      <c r="K181" s="532">
        <v>2360</v>
      </c>
      <c r="L181" s="532">
        <v>2360</v>
      </c>
      <c r="M181" s="532">
        <v>2360</v>
      </c>
      <c r="N181" s="559"/>
      <c r="O181" s="465">
        <f t="shared" ref="O181" si="286">(O180*O179)/1000</f>
        <v>236</v>
      </c>
      <c r="P181" s="454">
        <f t="shared" ref="P181:Q181" si="287">(P180*P179)/1000</f>
        <v>236</v>
      </c>
      <c r="Q181" s="54">
        <f t="shared" si="287"/>
        <v>236</v>
      </c>
      <c r="R181" s="310">
        <f t="shared" ref="R181" si="288">(R180*R179)/1000</f>
        <v>236</v>
      </c>
      <c r="S181" s="295">
        <f t="shared" ref="S181:X181" si="289">(S180*S179)/1000</f>
        <v>236</v>
      </c>
      <c r="T181" s="295">
        <f t="shared" si="289"/>
        <v>0</v>
      </c>
      <c r="U181" s="295">
        <f t="shared" si="289"/>
        <v>236</v>
      </c>
      <c r="V181" s="295">
        <f t="shared" si="289"/>
        <v>0</v>
      </c>
      <c r="W181" s="295">
        <f t="shared" si="289"/>
        <v>236</v>
      </c>
      <c r="X181" s="295">
        <f t="shared" si="289"/>
        <v>0</v>
      </c>
    </row>
    <row r="182" spans="1:24" ht="27" x14ac:dyDescent="0.25">
      <c r="A182" s="453"/>
      <c r="B182" s="453">
        <v>17</v>
      </c>
      <c r="C182" s="453" t="s">
        <v>27</v>
      </c>
      <c r="D182" s="452" t="s">
        <v>48</v>
      </c>
      <c r="E182" s="295">
        <v>5</v>
      </c>
      <c r="F182" s="310">
        <v>3</v>
      </c>
      <c r="G182" s="93">
        <v>5</v>
      </c>
      <c r="H182" s="334">
        <v>2</v>
      </c>
      <c r="I182" s="92">
        <v>5</v>
      </c>
      <c r="J182" s="532">
        <v>5</v>
      </c>
      <c r="K182" s="532">
        <v>5</v>
      </c>
      <c r="L182" s="532">
        <v>5</v>
      </c>
      <c r="M182" s="532">
        <v>5</v>
      </c>
      <c r="N182" s="559">
        <v>6</v>
      </c>
      <c r="O182" s="465">
        <v>5</v>
      </c>
      <c r="P182" s="454">
        <v>5</v>
      </c>
      <c r="Q182" s="54">
        <v>5</v>
      </c>
      <c r="R182" s="310">
        <v>5</v>
      </c>
      <c r="S182" s="295">
        <v>1</v>
      </c>
      <c r="T182" s="295">
        <f>S182</f>
        <v>1</v>
      </c>
      <c r="U182" s="295">
        <f>S182+T182</f>
        <v>2</v>
      </c>
      <c r="V182" s="295">
        <f>S182</f>
        <v>1</v>
      </c>
      <c r="W182" s="295">
        <f>U182+V182</f>
        <v>3</v>
      </c>
      <c r="X182" s="295">
        <f>P182-W182</f>
        <v>2</v>
      </c>
    </row>
    <row r="183" spans="1:24" ht="27" x14ac:dyDescent="0.25">
      <c r="A183" s="453"/>
      <c r="B183" s="453"/>
      <c r="C183" s="453"/>
      <c r="D183" s="452" t="s">
        <v>49</v>
      </c>
      <c r="E183" s="295">
        <v>250000</v>
      </c>
      <c r="F183" s="310">
        <v>250000</v>
      </c>
      <c r="G183" s="298">
        <v>250000</v>
      </c>
      <c r="H183" s="331">
        <v>250000</v>
      </c>
      <c r="I183" s="202">
        <v>250000</v>
      </c>
      <c r="J183" s="532">
        <v>250000</v>
      </c>
      <c r="K183" s="532">
        <v>250000</v>
      </c>
      <c r="L183" s="532">
        <v>250000</v>
      </c>
      <c r="M183" s="532">
        <v>250000</v>
      </c>
      <c r="N183" s="559">
        <v>250000</v>
      </c>
      <c r="O183" s="465">
        <v>250000</v>
      </c>
      <c r="P183" s="454">
        <v>250000</v>
      </c>
      <c r="Q183" s="54">
        <v>250000</v>
      </c>
      <c r="R183" s="310">
        <v>250000</v>
      </c>
      <c r="S183" s="295">
        <v>250000</v>
      </c>
      <c r="T183" s="295">
        <v>250000</v>
      </c>
      <c r="U183" s="295">
        <v>250000</v>
      </c>
      <c r="V183" s="295">
        <v>250000</v>
      </c>
      <c r="W183" s="295">
        <v>250000</v>
      </c>
      <c r="X183" s="295">
        <v>250000</v>
      </c>
    </row>
    <row r="184" spans="1:24" ht="27" x14ac:dyDescent="0.25">
      <c r="A184" s="453"/>
      <c r="B184" s="453"/>
      <c r="C184" s="453"/>
      <c r="D184" s="452" t="s">
        <v>47</v>
      </c>
      <c r="E184" s="295">
        <f>E182*E183/1000</f>
        <v>1250</v>
      </c>
      <c r="F184" s="310">
        <f t="shared" ref="F184" si="290">F182*F183/1000</f>
        <v>750</v>
      </c>
      <c r="G184" s="298">
        <f t="shared" ref="G184:I184" si="291">G182*G183/1000</f>
        <v>1250</v>
      </c>
      <c r="H184" s="331">
        <f t="shared" si="291"/>
        <v>500</v>
      </c>
      <c r="I184" s="202">
        <f t="shared" si="291"/>
        <v>1250</v>
      </c>
      <c r="J184" s="532">
        <v>1250</v>
      </c>
      <c r="K184" s="532">
        <v>1250</v>
      </c>
      <c r="L184" s="532">
        <v>1250</v>
      </c>
      <c r="M184" s="532">
        <v>1250</v>
      </c>
      <c r="N184" s="559">
        <f t="shared" ref="N184" si="292">N182*N183/1000</f>
        <v>1500</v>
      </c>
      <c r="O184" s="465">
        <f t="shared" ref="O184:Q184" si="293">O182*O183/1000</f>
        <v>1250</v>
      </c>
      <c r="P184" s="454">
        <f t="shared" si="293"/>
        <v>1250</v>
      </c>
      <c r="Q184" s="54">
        <f t="shared" si="293"/>
        <v>1250</v>
      </c>
      <c r="R184" s="310">
        <f t="shared" ref="R184" si="294">R182*R183/1000</f>
        <v>1250</v>
      </c>
      <c r="S184" s="295">
        <f t="shared" ref="S184:X184" si="295">S182*S183/1000</f>
        <v>250</v>
      </c>
      <c r="T184" s="295">
        <f t="shared" si="295"/>
        <v>250</v>
      </c>
      <c r="U184" s="295">
        <f t="shared" si="295"/>
        <v>500</v>
      </c>
      <c r="V184" s="295">
        <f t="shared" si="295"/>
        <v>250</v>
      </c>
      <c r="W184" s="295">
        <f t="shared" si="295"/>
        <v>750</v>
      </c>
      <c r="X184" s="295">
        <f t="shared" si="295"/>
        <v>500</v>
      </c>
    </row>
    <row r="185" spans="1:24" ht="27" x14ac:dyDescent="0.25">
      <c r="A185" s="453"/>
      <c r="B185" s="453">
        <v>18</v>
      </c>
      <c r="C185" s="453" t="s">
        <v>28</v>
      </c>
      <c r="D185" s="452" t="s">
        <v>48</v>
      </c>
      <c r="E185" s="295">
        <v>2</v>
      </c>
      <c r="F185" s="310">
        <v>1</v>
      </c>
      <c r="G185" s="93">
        <v>2</v>
      </c>
      <c r="H185" s="334">
        <v>1</v>
      </c>
      <c r="I185" s="92">
        <v>2</v>
      </c>
      <c r="J185" s="532">
        <v>5</v>
      </c>
      <c r="K185" s="532">
        <v>5</v>
      </c>
      <c r="L185" s="532">
        <v>5</v>
      </c>
      <c r="M185" s="532">
        <v>5</v>
      </c>
      <c r="N185" s="559">
        <v>1</v>
      </c>
      <c r="O185" s="465">
        <v>3</v>
      </c>
      <c r="P185" s="454">
        <v>3</v>
      </c>
      <c r="Q185" s="54">
        <v>3</v>
      </c>
      <c r="R185" s="310">
        <v>3</v>
      </c>
      <c r="S185" s="295">
        <v>1</v>
      </c>
      <c r="T185" s="295"/>
      <c r="U185" s="295">
        <f>S185+T185</f>
        <v>1</v>
      </c>
      <c r="V185" s="295">
        <f>S185</f>
        <v>1</v>
      </c>
      <c r="W185" s="295">
        <f>U185+V185</f>
        <v>2</v>
      </c>
      <c r="X185" s="295">
        <f>P185-W185</f>
        <v>1</v>
      </c>
    </row>
    <row r="186" spans="1:24" ht="27" x14ac:dyDescent="0.25">
      <c r="A186" s="453"/>
      <c r="B186" s="453"/>
      <c r="C186" s="453"/>
      <c r="D186" s="452" t="s">
        <v>49</v>
      </c>
      <c r="E186" s="295">
        <v>325000</v>
      </c>
      <c r="F186" s="310">
        <v>325000</v>
      </c>
      <c r="G186" s="298">
        <v>325000</v>
      </c>
      <c r="H186" s="331">
        <v>325000</v>
      </c>
      <c r="I186" s="202">
        <v>325000</v>
      </c>
      <c r="J186" s="532">
        <v>325000</v>
      </c>
      <c r="K186" s="532">
        <v>325000</v>
      </c>
      <c r="L186" s="532">
        <v>325000</v>
      </c>
      <c r="M186" s="532">
        <v>325000</v>
      </c>
      <c r="N186" s="559">
        <v>325000</v>
      </c>
      <c r="O186" s="465">
        <v>325000</v>
      </c>
      <c r="P186" s="454">
        <v>325000</v>
      </c>
      <c r="Q186" s="54">
        <v>325000</v>
      </c>
      <c r="R186" s="310">
        <v>325000</v>
      </c>
      <c r="S186" s="295">
        <v>325000</v>
      </c>
      <c r="T186" s="295">
        <v>325000</v>
      </c>
      <c r="U186" s="295">
        <v>325000</v>
      </c>
      <c r="V186" s="295">
        <v>325000</v>
      </c>
      <c r="W186" s="295">
        <v>325000</v>
      </c>
      <c r="X186" s="295">
        <v>325000</v>
      </c>
    </row>
    <row r="187" spans="1:24" ht="27" x14ac:dyDescent="0.25">
      <c r="A187" s="453"/>
      <c r="B187" s="453"/>
      <c r="C187" s="453"/>
      <c r="D187" s="452" t="s">
        <v>47</v>
      </c>
      <c r="E187" s="295">
        <f t="shared" ref="E187:I187" si="296">(E186*E185)/1000</f>
        <v>650</v>
      </c>
      <c r="F187" s="310">
        <f t="shared" si="296"/>
        <v>325</v>
      </c>
      <c r="G187" s="298">
        <f t="shared" si="296"/>
        <v>650</v>
      </c>
      <c r="H187" s="331">
        <f t="shared" si="296"/>
        <v>325</v>
      </c>
      <c r="I187" s="202">
        <f t="shared" si="296"/>
        <v>650</v>
      </c>
      <c r="J187" s="532">
        <v>1625</v>
      </c>
      <c r="K187" s="532">
        <v>1625</v>
      </c>
      <c r="L187" s="532">
        <v>1625</v>
      </c>
      <c r="M187" s="532">
        <v>1625</v>
      </c>
      <c r="N187" s="559">
        <f t="shared" ref="N187" si="297">(N186*N185)/1000</f>
        <v>325</v>
      </c>
      <c r="O187" s="465">
        <f t="shared" ref="O187:Q187" si="298">(O186*O185)/1000</f>
        <v>975</v>
      </c>
      <c r="P187" s="454">
        <f t="shared" si="298"/>
        <v>975</v>
      </c>
      <c r="Q187" s="54">
        <f t="shared" si="298"/>
        <v>975</v>
      </c>
      <c r="R187" s="310">
        <f t="shared" ref="R187" si="299">(R186*R185)/1000</f>
        <v>975</v>
      </c>
      <c r="S187" s="295">
        <f t="shared" ref="S187:X187" si="300">(S186*S185)/1000</f>
        <v>325</v>
      </c>
      <c r="T187" s="295">
        <f t="shared" si="300"/>
        <v>0</v>
      </c>
      <c r="U187" s="295">
        <f t="shared" si="300"/>
        <v>325</v>
      </c>
      <c r="V187" s="295">
        <f t="shared" si="300"/>
        <v>325</v>
      </c>
      <c r="W187" s="295">
        <f t="shared" si="300"/>
        <v>650</v>
      </c>
      <c r="X187" s="295">
        <f t="shared" si="300"/>
        <v>325</v>
      </c>
    </row>
    <row r="188" spans="1:24" ht="27" x14ac:dyDescent="0.25">
      <c r="A188" s="453"/>
      <c r="B188" s="453">
        <v>19</v>
      </c>
      <c r="C188" s="453" t="s">
        <v>29</v>
      </c>
      <c r="D188" s="452" t="s">
        <v>48</v>
      </c>
      <c r="E188" s="295">
        <v>1</v>
      </c>
      <c r="F188" s="310">
        <v>0</v>
      </c>
      <c r="G188" s="93">
        <v>2</v>
      </c>
      <c r="H188" s="334">
        <v>1</v>
      </c>
      <c r="I188" s="92">
        <v>2</v>
      </c>
      <c r="J188" s="532">
        <v>10</v>
      </c>
      <c r="K188" s="532">
        <v>10</v>
      </c>
      <c r="L188" s="532">
        <v>10</v>
      </c>
      <c r="M188" s="532">
        <v>10</v>
      </c>
      <c r="N188" s="559">
        <v>0</v>
      </c>
      <c r="O188" s="465">
        <v>3</v>
      </c>
      <c r="P188" s="454">
        <v>3</v>
      </c>
      <c r="Q188" s="54">
        <v>3</v>
      </c>
      <c r="R188" s="310">
        <v>3</v>
      </c>
      <c r="S188" s="295">
        <v>1</v>
      </c>
      <c r="T188" s="295">
        <v>1</v>
      </c>
      <c r="U188" s="295">
        <f>S188+T188</f>
        <v>2</v>
      </c>
      <c r="V188" s="295"/>
      <c r="W188" s="295">
        <f>U188+V188</f>
        <v>2</v>
      </c>
      <c r="X188" s="295">
        <f>P188-W188</f>
        <v>1</v>
      </c>
    </row>
    <row r="189" spans="1:24" ht="27" x14ac:dyDescent="0.25">
      <c r="A189" s="453"/>
      <c r="B189" s="453"/>
      <c r="C189" s="453"/>
      <c r="D189" s="452" t="s">
        <v>49</v>
      </c>
      <c r="E189" s="295">
        <v>300000</v>
      </c>
      <c r="F189" s="310">
        <v>300000</v>
      </c>
      <c r="G189" s="298">
        <v>300000</v>
      </c>
      <c r="H189" s="331">
        <v>300000</v>
      </c>
      <c r="I189" s="202">
        <v>300000</v>
      </c>
      <c r="J189" s="532">
        <v>300000</v>
      </c>
      <c r="K189" s="532">
        <v>300000</v>
      </c>
      <c r="L189" s="532">
        <v>300000</v>
      </c>
      <c r="M189" s="532">
        <v>300000</v>
      </c>
      <c r="N189" s="559">
        <v>300000</v>
      </c>
      <c r="O189" s="465">
        <v>300000</v>
      </c>
      <c r="P189" s="454">
        <v>300000</v>
      </c>
      <c r="Q189" s="54">
        <v>300000</v>
      </c>
      <c r="R189" s="310">
        <v>300000</v>
      </c>
      <c r="S189" s="295">
        <v>300000</v>
      </c>
      <c r="T189" s="295">
        <v>300000</v>
      </c>
      <c r="U189" s="295">
        <v>300000</v>
      </c>
      <c r="V189" s="295">
        <v>300000</v>
      </c>
      <c r="W189" s="295">
        <v>300000</v>
      </c>
      <c r="X189" s="295">
        <v>300000</v>
      </c>
    </row>
    <row r="190" spans="1:24" ht="27" x14ac:dyDescent="0.25">
      <c r="A190" s="453"/>
      <c r="B190" s="453"/>
      <c r="C190" s="453"/>
      <c r="D190" s="452" t="s">
        <v>47</v>
      </c>
      <c r="E190" s="295">
        <f t="shared" ref="E190:I190" si="301">E188*E189/1000</f>
        <v>300</v>
      </c>
      <c r="F190" s="310">
        <f t="shared" si="301"/>
        <v>0</v>
      </c>
      <c r="G190" s="298">
        <f t="shared" si="301"/>
        <v>600</v>
      </c>
      <c r="H190" s="331">
        <f t="shared" si="301"/>
        <v>300</v>
      </c>
      <c r="I190" s="202">
        <f t="shared" si="301"/>
        <v>600</v>
      </c>
      <c r="J190" s="532">
        <v>3000</v>
      </c>
      <c r="K190" s="532">
        <v>3000</v>
      </c>
      <c r="L190" s="532">
        <v>3000</v>
      </c>
      <c r="M190" s="532">
        <v>3000</v>
      </c>
      <c r="N190" s="559">
        <f t="shared" ref="N190" si="302">N188*N189/1000</f>
        <v>0</v>
      </c>
      <c r="O190" s="465">
        <f t="shared" ref="O190:Q190" si="303">O188*O189/1000</f>
        <v>900</v>
      </c>
      <c r="P190" s="454">
        <f t="shared" si="303"/>
        <v>900</v>
      </c>
      <c r="Q190" s="54">
        <f t="shared" si="303"/>
        <v>900</v>
      </c>
      <c r="R190" s="310">
        <f t="shared" ref="R190" si="304">R188*R189/1000</f>
        <v>900</v>
      </c>
      <c r="S190" s="295">
        <f t="shared" ref="S190:X190" si="305">S188*S189/1000</f>
        <v>300</v>
      </c>
      <c r="T190" s="295">
        <f t="shared" si="305"/>
        <v>300</v>
      </c>
      <c r="U190" s="295">
        <f t="shared" si="305"/>
        <v>600</v>
      </c>
      <c r="V190" s="295">
        <f t="shared" si="305"/>
        <v>0</v>
      </c>
      <c r="W190" s="295">
        <f t="shared" si="305"/>
        <v>600</v>
      </c>
      <c r="X190" s="295">
        <f t="shared" si="305"/>
        <v>300</v>
      </c>
    </row>
    <row r="191" spans="1:24" ht="27" x14ac:dyDescent="0.25">
      <c r="A191" s="453"/>
      <c r="B191" s="453">
        <v>20</v>
      </c>
      <c r="C191" s="453" t="s">
        <v>30</v>
      </c>
      <c r="D191" s="452" t="s">
        <v>48</v>
      </c>
      <c r="E191" s="295">
        <v>2</v>
      </c>
      <c r="F191" s="310">
        <v>3</v>
      </c>
      <c r="G191" s="298">
        <v>1</v>
      </c>
      <c r="H191" s="331">
        <v>2</v>
      </c>
      <c r="I191" s="202">
        <v>1</v>
      </c>
      <c r="J191" s="532">
        <v>10</v>
      </c>
      <c r="K191" s="532">
        <v>10</v>
      </c>
      <c r="L191" s="532">
        <v>10</v>
      </c>
      <c r="M191" s="532">
        <v>10</v>
      </c>
      <c r="N191" s="559">
        <v>4</v>
      </c>
      <c r="O191" s="465">
        <v>5</v>
      </c>
      <c r="P191" s="454">
        <v>5</v>
      </c>
      <c r="Q191" s="54">
        <v>5</v>
      </c>
      <c r="R191" s="310">
        <v>5</v>
      </c>
      <c r="S191" s="295">
        <v>1</v>
      </c>
      <c r="T191" s="295"/>
      <c r="U191" s="295">
        <f>S191+T191</f>
        <v>1</v>
      </c>
      <c r="V191" s="295"/>
      <c r="W191" s="295">
        <f>U191+V191</f>
        <v>1</v>
      </c>
      <c r="X191" s="295">
        <f>P191-W191</f>
        <v>4</v>
      </c>
    </row>
    <row r="192" spans="1:24" ht="27" x14ac:dyDescent="0.25">
      <c r="A192" s="453"/>
      <c r="B192" s="453"/>
      <c r="C192" s="453"/>
      <c r="D192" s="452" t="s">
        <v>49</v>
      </c>
      <c r="E192" s="295">
        <v>430000</v>
      </c>
      <c r="F192" s="310">
        <v>430000</v>
      </c>
      <c r="G192" s="298">
        <v>430000</v>
      </c>
      <c r="H192" s="331">
        <v>430000</v>
      </c>
      <c r="I192" s="202">
        <v>430000</v>
      </c>
      <c r="J192" s="532">
        <v>430000</v>
      </c>
      <c r="K192" s="532">
        <v>430000</v>
      </c>
      <c r="L192" s="532">
        <v>430000</v>
      </c>
      <c r="M192" s="532">
        <v>430000</v>
      </c>
      <c r="N192" s="559">
        <v>430000</v>
      </c>
      <c r="O192" s="465">
        <v>430000</v>
      </c>
      <c r="P192" s="454">
        <v>430000</v>
      </c>
      <c r="Q192" s="54">
        <v>430000</v>
      </c>
      <c r="R192" s="310">
        <v>430000</v>
      </c>
      <c r="S192" s="295">
        <v>430000</v>
      </c>
      <c r="T192" s="295">
        <v>430000</v>
      </c>
      <c r="U192" s="295">
        <v>430000</v>
      </c>
      <c r="V192" s="295">
        <v>430000</v>
      </c>
      <c r="W192" s="295">
        <v>430000</v>
      </c>
      <c r="X192" s="295">
        <v>430000</v>
      </c>
    </row>
    <row r="193" spans="1:24" ht="27" x14ac:dyDescent="0.25">
      <c r="A193" s="453"/>
      <c r="B193" s="453"/>
      <c r="C193" s="453"/>
      <c r="D193" s="452" t="s">
        <v>47</v>
      </c>
      <c r="E193" s="295">
        <f t="shared" ref="E193:I193" si="306">(E192*E191)/1000</f>
        <v>860</v>
      </c>
      <c r="F193" s="310">
        <f t="shared" si="306"/>
        <v>1290</v>
      </c>
      <c r="G193" s="298">
        <f t="shared" si="306"/>
        <v>430</v>
      </c>
      <c r="H193" s="331">
        <f t="shared" si="306"/>
        <v>860</v>
      </c>
      <c r="I193" s="202">
        <f t="shared" si="306"/>
        <v>430</v>
      </c>
      <c r="J193" s="532">
        <v>4300</v>
      </c>
      <c r="K193" s="532">
        <v>4300</v>
      </c>
      <c r="L193" s="532">
        <v>4300</v>
      </c>
      <c r="M193" s="532">
        <v>4300</v>
      </c>
      <c r="N193" s="559">
        <f t="shared" ref="N193" si="307">(N192*N191)/1000</f>
        <v>1720</v>
      </c>
      <c r="O193" s="465">
        <f t="shared" ref="O193:Q193" si="308">(O192*O191)/1000</f>
        <v>2150</v>
      </c>
      <c r="P193" s="454">
        <f t="shared" si="308"/>
        <v>2150</v>
      </c>
      <c r="Q193" s="54">
        <f t="shared" si="308"/>
        <v>2150</v>
      </c>
      <c r="R193" s="310">
        <f t="shared" ref="R193" si="309">(R192*R191)/1000</f>
        <v>2150</v>
      </c>
      <c r="S193" s="295">
        <f t="shared" ref="S193:X193" si="310">(S192*S191)/1000</f>
        <v>430</v>
      </c>
      <c r="T193" s="295">
        <f t="shared" si="310"/>
        <v>0</v>
      </c>
      <c r="U193" s="295">
        <f t="shared" si="310"/>
        <v>430</v>
      </c>
      <c r="V193" s="295">
        <f t="shared" si="310"/>
        <v>0</v>
      </c>
      <c r="W193" s="295">
        <f t="shared" si="310"/>
        <v>430</v>
      </c>
      <c r="X193" s="295">
        <f t="shared" si="310"/>
        <v>1720</v>
      </c>
    </row>
    <row r="194" spans="1:24" ht="27" x14ac:dyDescent="0.25">
      <c r="A194" s="453"/>
      <c r="B194" s="453">
        <v>21</v>
      </c>
      <c r="C194" s="453" t="s">
        <v>106</v>
      </c>
      <c r="D194" s="452" t="s">
        <v>48</v>
      </c>
      <c r="E194" s="295">
        <v>5</v>
      </c>
      <c r="F194" s="310">
        <v>0</v>
      </c>
      <c r="G194" s="298">
        <v>5</v>
      </c>
      <c r="H194" s="331">
        <v>1</v>
      </c>
      <c r="I194" s="202">
        <v>5</v>
      </c>
      <c r="J194" s="532">
        <v>10</v>
      </c>
      <c r="K194" s="532">
        <v>10</v>
      </c>
      <c r="L194" s="532">
        <v>10</v>
      </c>
      <c r="M194" s="532">
        <v>10</v>
      </c>
      <c r="N194" s="559">
        <v>3</v>
      </c>
      <c r="O194" s="465">
        <v>3</v>
      </c>
      <c r="P194" s="454">
        <v>3</v>
      </c>
      <c r="Q194" s="54">
        <v>3</v>
      </c>
      <c r="R194" s="310">
        <v>3</v>
      </c>
      <c r="S194" s="295">
        <v>1</v>
      </c>
      <c r="T194" s="295">
        <f>S194</f>
        <v>1</v>
      </c>
      <c r="U194" s="295">
        <f>S194+T194</f>
        <v>2</v>
      </c>
      <c r="V194" s="295">
        <f>S194</f>
        <v>1</v>
      </c>
      <c r="W194" s="295">
        <f>U194+V194</f>
        <v>3</v>
      </c>
      <c r="X194" s="295">
        <f>P194-W194</f>
        <v>0</v>
      </c>
    </row>
    <row r="195" spans="1:24" ht="27" x14ac:dyDescent="0.25">
      <c r="A195" s="453"/>
      <c r="B195" s="453"/>
      <c r="C195" s="453"/>
      <c r="D195" s="452" t="s">
        <v>49</v>
      </c>
      <c r="E195" s="295">
        <v>40000</v>
      </c>
      <c r="F195" s="310">
        <v>40000</v>
      </c>
      <c r="G195" s="298">
        <v>40000</v>
      </c>
      <c r="H195" s="331">
        <v>40000</v>
      </c>
      <c r="I195" s="202">
        <v>40000</v>
      </c>
      <c r="J195" s="532">
        <v>40000</v>
      </c>
      <c r="K195" s="532">
        <v>40000</v>
      </c>
      <c r="L195" s="532">
        <v>40000</v>
      </c>
      <c r="M195" s="532">
        <v>40000</v>
      </c>
      <c r="N195" s="559">
        <v>40000</v>
      </c>
      <c r="O195" s="465">
        <v>40000</v>
      </c>
      <c r="P195" s="454">
        <v>40000</v>
      </c>
      <c r="Q195" s="54">
        <v>40000</v>
      </c>
      <c r="R195" s="310">
        <v>40000</v>
      </c>
      <c r="S195" s="295">
        <v>40000</v>
      </c>
      <c r="T195" s="295">
        <v>40000</v>
      </c>
      <c r="U195" s="295">
        <v>40000</v>
      </c>
      <c r="V195" s="295">
        <v>40000</v>
      </c>
      <c r="W195" s="295">
        <v>40000</v>
      </c>
      <c r="X195" s="295">
        <v>40000</v>
      </c>
    </row>
    <row r="196" spans="1:24" ht="27" x14ac:dyDescent="0.25">
      <c r="A196" s="453"/>
      <c r="B196" s="453"/>
      <c r="C196" s="453"/>
      <c r="D196" s="452" t="s">
        <v>47</v>
      </c>
      <c r="E196" s="295">
        <f t="shared" ref="E196:I196" si="311">E194*E195/1000</f>
        <v>200</v>
      </c>
      <c r="F196" s="310">
        <f t="shared" si="311"/>
        <v>0</v>
      </c>
      <c r="G196" s="298">
        <f t="shared" si="311"/>
        <v>200</v>
      </c>
      <c r="H196" s="331">
        <f t="shared" si="311"/>
        <v>40</v>
      </c>
      <c r="I196" s="202">
        <f t="shared" si="311"/>
        <v>200</v>
      </c>
      <c r="J196" s="532">
        <v>400</v>
      </c>
      <c r="K196" s="532">
        <v>400</v>
      </c>
      <c r="L196" s="532">
        <v>400</v>
      </c>
      <c r="M196" s="532">
        <v>400</v>
      </c>
      <c r="N196" s="559">
        <f t="shared" ref="N196" si="312">N194*N195/1000</f>
        <v>120</v>
      </c>
      <c r="O196" s="465">
        <f t="shared" ref="O196:Q196" si="313">O194*O195/1000</f>
        <v>120</v>
      </c>
      <c r="P196" s="454">
        <f t="shared" si="313"/>
        <v>120</v>
      </c>
      <c r="Q196" s="54">
        <f t="shared" si="313"/>
        <v>120</v>
      </c>
      <c r="R196" s="310">
        <f t="shared" ref="R196" si="314">R194*R195/1000</f>
        <v>120</v>
      </c>
      <c r="S196" s="295">
        <f t="shared" ref="S196:X196" si="315">S194*S195/1000</f>
        <v>40</v>
      </c>
      <c r="T196" s="295">
        <f t="shared" si="315"/>
        <v>40</v>
      </c>
      <c r="U196" s="295">
        <f t="shared" si="315"/>
        <v>80</v>
      </c>
      <c r="V196" s="295">
        <f t="shared" si="315"/>
        <v>40</v>
      </c>
      <c r="W196" s="295">
        <f t="shared" si="315"/>
        <v>120</v>
      </c>
      <c r="X196" s="295">
        <f t="shared" si="315"/>
        <v>0</v>
      </c>
    </row>
    <row r="197" spans="1:24" ht="27" x14ac:dyDescent="0.25">
      <c r="A197" s="453"/>
      <c r="B197" s="453">
        <v>22</v>
      </c>
      <c r="C197" s="453" t="s">
        <v>107</v>
      </c>
      <c r="D197" s="452" t="s">
        <v>48</v>
      </c>
      <c r="E197" s="295">
        <v>5</v>
      </c>
      <c r="F197" s="310">
        <v>0</v>
      </c>
      <c r="G197" s="298">
        <v>5</v>
      </c>
      <c r="H197" s="331">
        <v>1</v>
      </c>
      <c r="I197" s="202">
        <v>5</v>
      </c>
      <c r="J197" s="532">
        <v>10</v>
      </c>
      <c r="K197" s="532">
        <v>10</v>
      </c>
      <c r="L197" s="532">
        <v>10</v>
      </c>
      <c r="M197" s="532">
        <v>10</v>
      </c>
      <c r="N197" s="559">
        <v>0</v>
      </c>
      <c r="O197" s="465">
        <v>3</v>
      </c>
      <c r="P197" s="454">
        <v>3</v>
      </c>
      <c r="Q197" s="54">
        <v>3</v>
      </c>
      <c r="R197" s="310">
        <v>3</v>
      </c>
      <c r="S197" s="295">
        <v>1</v>
      </c>
      <c r="T197" s="295">
        <f>S197</f>
        <v>1</v>
      </c>
      <c r="U197" s="295">
        <f>S197+T197</f>
        <v>2</v>
      </c>
      <c r="V197" s="295">
        <f>S197</f>
        <v>1</v>
      </c>
      <c r="W197" s="295">
        <f>U197+V197</f>
        <v>3</v>
      </c>
      <c r="X197" s="295">
        <f>P197-W197</f>
        <v>0</v>
      </c>
    </row>
    <row r="198" spans="1:24" ht="27" x14ac:dyDescent="0.25">
      <c r="A198" s="453"/>
      <c r="B198" s="453"/>
      <c r="C198" s="453"/>
      <c r="D198" s="452" t="s">
        <v>49</v>
      </c>
      <c r="E198" s="295">
        <v>100000</v>
      </c>
      <c r="F198" s="310">
        <v>100000</v>
      </c>
      <c r="G198" s="298">
        <v>100000</v>
      </c>
      <c r="H198" s="331">
        <v>100000</v>
      </c>
      <c r="I198" s="202">
        <v>100000</v>
      </c>
      <c r="J198" s="532">
        <v>100000</v>
      </c>
      <c r="K198" s="532">
        <v>100000</v>
      </c>
      <c r="L198" s="532">
        <v>100000</v>
      </c>
      <c r="M198" s="532">
        <v>100000</v>
      </c>
      <c r="N198" s="559">
        <v>100000</v>
      </c>
      <c r="O198" s="465">
        <v>100000</v>
      </c>
      <c r="P198" s="454">
        <v>100000</v>
      </c>
      <c r="Q198" s="54">
        <v>100000</v>
      </c>
      <c r="R198" s="310">
        <v>100000</v>
      </c>
      <c r="S198" s="295">
        <v>100000</v>
      </c>
      <c r="T198" s="295">
        <v>100000</v>
      </c>
      <c r="U198" s="295">
        <v>100000</v>
      </c>
      <c r="V198" s="295">
        <v>100000</v>
      </c>
      <c r="W198" s="295">
        <v>100000</v>
      </c>
      <c r="X198" s="295">
        <v>100000</v>
      </c>
    </row>
    <row r="199" spans="1:24" ht="27" x14ac:dyDescent="0.25">
      <c r="A199" s="453"/>
      <c r="B199" s="453"/>
      <c r="C199" s="453"/>
      <c r="D199" s="452" t="s">
        <v>47</v>
      </c>
      <c r="E199" s="295">
        <f t="shared" ref="E199:I199" si="316">(E198*E197)/1000</f>
        <v>500</v>
      </c>
      <c r="F199" s="310">
        <f t="shared" si="316"/>
        <v>0</v>
      </c>
      <c r="G199" s="298">
        <f t="shared" si="316"/>
        <v>500</v>
      </c>
      <c r="H199" s="331">
        <f t="shared" si="316"/>
        <v>100</v>
      </c>
      <c r="I199" s="202">
        <f t="shared" si="316"/>
        <v>500</v>
      </c>
      <c r="J199" s="532">
        <v>1000</v>
      </c>
      <c r="K199" s="532">
        <v>1000</v>
      </c>
      <c r="L199" s="532">
        <v>1000</v>
      </c>
      <c r="M199" s="532">
        <v>1000</v>
      </c>
      <c r="N199" s="559">
        <f t="shared" ref="N199" si="317">(N198*N197)/1000</f>
        <v>0</v>
      </c>
      <c r="O199" s="465">
        <f t="shared" ref="O199:Q199" si="318">(O198*O197)/1000</f>
        <v>300</v>
      </c>
      <c r="P199" s="454">
        <f t="shared" si="318"/>
        <v>300</v>
      </c>
      <c r="Q199" s="54">
        <f t="shared" si="318"/>
        <v>300</v>
      </c>
      <c r="R199" s="310">
        <f t="shared" ref="R199" si="319">(R198*R197)/1000</f>
        <v>300</v>
      </c>
      <c r="S199" s="295">
        <f t="shared" ref="S199:X199" si="320">(S198*S197)/1000</f>
        <v>100</v>
      </c>
      <c r="T199" s="295">
        <f t="shared" si="320"/>
        <v>100</v>
      </c>
      <c r="U199" s="295">
        <f t="shared" si="320"/>
        <v>200</v>
      </c>
      <c r="V199" s="295">
        <f t="shared" si="320"/>
        <v>100</v>
      </c>
      <c r="W199" s="295">
        <f t="shared" si="320"/>
        <v>300</v>
      </c>
      <c r="X199" s="295">
        <f t="shared" si="320"/>
        <v>0</v>
      </c>
    </row>
    <row r="200" spans="1:24" ht="33" x14ac:dyDescent="0.25">
      <c r="A200" s="453"/>
      <c r="B200" s="453">
        <v>23</v>
      </c>
      <c r="C200" s="453" t="s">
        <v>108</v>
      </c>
      <c r="D200" s="452" t="s">
        <v>48</v>
      </c>
      <c r="E200" s="295">
        <v>4</v>
      </c>
      <c r="F200" s="310">
        <v>13</v>
      </c>
      <c r="G200" s="298">
        <v>5</v>
      </c>
      <c r="H200" s="331">
        <v>0</v>
      </c>
      <c r="I200" s="202">
        <v>5</v>
      </c>
      <c r="J200" s="532">
        <v>15</v>
      </c>
      <c r="K200" s="532">
        <v>15</v>
      </c>
      <c r="L200" s="532">
        <v>15</v>
      </c>
      <c r="M200" s="532">
        <v>15</v>
      </c>
      <c r="N200" s="559">
        <v>0</v>
      </c>
      <c r="O200" s="465">
        <v>3</v>
      </c>
      <c r="P200" s="454">
        <v>3</v>
      </c>
      <c r="Q200" s="54">
        <v>3</v>
      </c>
      <c r="R200" s="310">
        <v>3</v>
      </c>
      <c r="S200" s="295">
        <v>1</v>
      </c>
      <c r="T200" s="295">
        <f>S200</f>
        <v>1</v>
      </c>
      <c r="U200" s="295">
        <f>S200+T200</f>
        <v>2</v>
      </c>
      <c r="V200" s="295">
        <f>S200</f>
        <v>1</v>
      </c>
      <c r="W200" s="295">
        <f>U200+V200</f>
        <v>3</v>
      </c>
      <c r="X200" s="295">
        <f>P200-W200</f>
        <v>0</v>
      </c>
    </row>
    <row r="201" spans="1:24" ht="27" x14ac:dyDescent="0.25">
      <c r="A201" s="453"/>
      <c r="B201" s="453"/>
      <c r="C201" s="453"/>
      <c r="D201" s="452" t="s">
        <v>49</v>
      </c>
      <c r="E201" s="295">
        <v>150000</v>
      </c>
      <c r="F201" s="310">
        <v>140000</v>
      </c>
      <c r="G201" s="298">
        <v>150000</v>
      </c>
      <c r="H201" s="331">
        <v>150000</v>
      </c>
      <c r="I201" s="202">
        <v>150000</v>
      </c>
      <c r="J201" s="532">
        <v>150000</v>
      </c>
      <c r="K201" s="532">
        <v>150000</v>
      </c>
      <c r="L201" s="532">
        <v>150000</v>
      </c>
      <c r="M201" s="532">
        <v>150000</v>
      </c>
      <c r="N201" s="559">
        <v>150000</v>
      </c>
      <c r="O201" s="465">
        <v>150000</v>
      </c>
      <c r="P201" s="454">
        <v>150000</v>
      </c>
      <c r="Q201" s="54">
        <v>150000</v>
      </c>
      <c r="R201" s="310">
        <v>150000</v>
      </c>
      <c r="S201" s="295">
        <v>150000</v>
      </c>
      <c r="T201" s="295">
        <v>150000</v>
      </c>
      <c r="U201" s="295">
        <v>150000</v>
      </c>
      <c r="V201" s="295">
        <v>150000</v>
      </c>
      <c r="W201" s="295">
        <v>150000</v>
      </c>
      <c r="X201" s="295">
        <v>150000</v>
      </c>
    </row>
    <row r="202" spans="1:24" ht="27" x14ac:dyDescent="0.25">
      <c r="A202" s="453"/>
      <c r="B202" s="453"/>
      <c r="C202" s="453"/>
      <c r="D202" s="452" t="s">
        <v>47</v>
      </c>
      <c r="E202" s="295">
        <f t="shared" ref="E202:I202" si="321">E200*E201/1000</f>
        <v>600</v>
      </c>
      <c r="F202" s="310">
        <f t="shared" si="321"/>
        <v>1820</v>
      </c>
      <c r="G202" s="298">
        <f t="shared" si="321"/>
        <v>750</v>
      </c>
      <c r="H202" s="331">
        <f t="shared" si="321"/>
        <v>0</v>
      </c>
      <c r="I202" s="202">
        <f t="shared" si="321"/>
        <v>750</v>
      </c>
      <c r="J202" s="532">
        <v>2250</v>
      </c>
      <c r="K202" s="532">
        <v>2250</v>
      </c>
      <c r="L202" s="532">
        <v>2250</v>
      </c>
      <c r="M202" s="532">
        <v>2250</v>
      </c>
      <c r="N202" s="559">
        <f t="shared" ref="N202" si="322">N200*N201/1000</f>
        <v>0</v>
      </c>
      <c r="O202" s="465">
        <f t="shared" ref="O202:Q202" si="323">O200*O201/1000</f>
        <v>450</v>
      </c>
      <c r="P202" s="454">
        <f t="shared" si="323"/>
        <v>450</v>
      </c>
      <c r="Q202" s="54">
        <f t="shared" si="323"/>
        <v>450</v>
      </c>
      <c r="R202" s="310">
        <f t="shared" ref="R202" si="324">R200*R201/1000</f>
        <v>450</v>
      </c>
      <c r="S202" s="295">
        <f t="shared" ref="S202:X202" si="325">S200*S201/1000</f>
        <v>150</v>
      </c>
      <c r="T202" s="295">
        <f t="shared" si="325"/>
        <v>150</v>
      </c>
      <c r="U202" s="295">
        <f t="shared" si="325"/>
        <v>300</v>
      </c>
      <c r="V202" s="295">
        <f t="shared" si="325"/>
        <v>150</v>
      </c>
      <c r="W202" s="295">
        <f t="shared" si="325"/>
        <v>450</v>
      </c>
      <c r="X202" s="295">
        <f t="shared" si="325"/>
        <v>0</v>
      </c>
    </row>
    <row r="203" spans="1:24" ht="27" x14ac:dyDescent="0.25">
      <c r="A203" s="453"/>
      <c r="B203" s="453">
        <v>24</v>
      </c>
      <c r="C203" s="453" t="s">
        <v>154</v>
      </c>
      <c r="D203" s="452" t="s">
        <v>48</v>
      </c>
      <c r="E203" s="295">
        <v>15</v>
      </c>
      <c r="F203" s="310">
        <v>0</v>
      </c>
      <c r="G203" s="298">
        <v>15</v>
      </c>
      <c r="H203" s="331">
        <v>2</v>
      </c>
      <c r="I203" s="202">
        <v>15</v>
      </c>
      <c r="J203" s="532">
        <v>10</v>
      </c>
      <c r="K203" s="532">
        <v>10</v>
      </c>
      <c r="L203" s="532">
        <v>10</v>
      </c>
      <c r="M203" s="532">
        <v>10</v>
      </c>
      <c r="N203" s="559">
        <v>9</v>
      </c>
      <c r="O203" s="465">
        <v>5</v>
      </c>
      <c r="P203" s="454">
        <v>5</v>
      </c>
      <c r="Q203" s="54">
        <v>5</v>
      </c>
      <c r="R203" s="310">
        <v>5</v>
      </c>
      <c r="S203" s="295">
        <v>3</v>
      </c>
      <c r="T203" s="295">
        <f>S203</f>
        <v>3</v>
      </c>
      <c r="U203" s="295">
        <f>S203+T203</f>
        <v>6</v>
      </c>
      <c r="V203" s="295">
        <f>S203</f>
        <v>3</v>
      </c>
      <c r="W203" s="295">
        <f>U203+V203</f>
        <v>9</v>
      </c>
      <c r="X203" s="295">
        <f>P203-W203</f>
        <v>-4</v>
      </c>
    </row>
    <row r="204" spans="1:24" ht="27" x14ac:dyDescent="0.25">
      <c r="A204" s="453"/>
      <c r="B204" s="453"/>
      <c r="C204" s="453"/>
      <c r="D204" s="452" t="s">
        <v>49</v>
      </c>
      <c r="E204" s="295">
        <v>40000</v>
      </c>
      <c r="F204" s="310">
        <v>40000</v>
      </c>
      <c r="G204" s="298">
        <v>40000</v>
      </c>
      <c r="H204" s="331">
        <v>40000</v>
      </c>
      <c r="I204" s="202">
        <v>40000</v>
      </c>
      <c r="J204" s="532">
        <v>40000</v>
      </c>
      <c r="K204" s="532">
        <v>40000</v>
      </c>
      <c r="L204" s="532">
        <v>40000</v>
      </c>
      <c r="M204" s="532">
        <v>40000</v>
      </c>
      <c r="N204" s="559">
        <v>40000</v>
      </c>
      <c r="O204" s="465">
        <v>40000</v>
      </c>
      <c r="P204" s="454">
        <v>40000</v>
      </c>
      <c r="Q204" s="54">
        <v>40000</v>
      </c>
      <c r="R204" s="310">
        <v>40000</v>
      </c>
      <c r="S204" s="295">
        <v>40000</v>
      </c>
      <c r="T204" s="295">
        <v>40000</v>
      </c>
      <c r="U204" s="295">
        <v>40000</v>
      </c>
      <c r="V204" s="295">
        <v>40000</v>
      </c>
      <c r="W204" s="295">
        <v>40000</v>
      </c>
      <c r="X204" s="295">
        <v>40000</v>
      </c>
    </row>
    <row r="205" spans="1:24" ht="27" x14ac:dyDescent="0.25">
      <c r="A205" s="453"/>
      <c r="B205" s="453"/>
      <c r="C205" s="453"/>
      <c r="D205" s="452" t="s">
        <v>47</v>
      </c>
      <c r="E205" s="295">
        <f t="shared" ref="E205:I205" si="326">(E204*E203)/1000</f>
        <v>600</v>
      </c>
      <c r="F205" s="310">
        <f t="shared" si="326"/>
        <v>0</v>
      </c>
      <c r="G205" s="298">
        <f t="shared" si="326"/>
        <v>600</v>
      </c>
      <c r="H205" s="331">
        <f t="shared" si="326"/>
        <v>80</v>
      </c>
      <c r="I205" s="202">
        <f t="shared" si="326"/>
        <v>600</v>
      </c>
      <c r="J205" s="532">
        <v>400</v>
      </c>
      <c r="K205" s="532">
        <v>400</v>
      </c>
      <c r="L205" s="532">
        <v>400</v>
      </c>
      <c r="M205" s="532">
        <v>400</v>
      </c>
      <c r="N205" s="559">
        <f t="shared" ref="N205" si="327">(N204*N203)/1000</f>
        <v>360</v>
      </c>
      <c r="O205" s="465">
        <f t="shared" ref="O205:Q205" si="328">(O204*O203)/1000</f>
        <v>200</v>
      </c>
      <c r="P205" s="454">
        <f t="shared" si="328"/>
        <v>200</v>
      </c>
      <c r="Q205" s="54">
        <f t="shared" si="328"/>
        <v>200</v>
      </c>
      <c r="R205" s="310">
        <f t="shared" ref="R205" si="329">(R204*R203)/1000</f>
        <v>200</v>
      </c>
      <c r="S205" s="295">
        <f t="shared" ref="S205:X205" si="330">(S204*S203)/1000</f>
        <v>120</v>
      </c>
      <c r="T205" s="295">
        <f t="shared" si="330"/>
        <v>120</v>
      </c>
      <c r="U205" s="295">
        <f t="shared" si="330"/>
        <v>240</v>
      </c>
      <c r="V205" s="295">
        <f t="shared" si="330"/>
        <v>120</v>
      </c>
      <c r="W205" s="295">
        <f t="shared" si="330"/>
        <v>360</v>
      </c>
      <c r="X205" s="295">
        <f t="shared" si="330"/>
        <v>-160</v>
      </c>
    </row>
    <row r="206" spans="1:24" ht="27" x14ac:dyDescent="0.25">
      <c r="A206" s="453"/>
      <c r="B206" s="453">
        <v>25</v>
      </c>
      <c r="C206" s="453" t="s">
        <v>155</v>
      </c>
      <c r="D206" s="452" t="s">
        <v>48</v>
      </c>
      <c r="E206" s="295">
        <v>20</v>
      </c>
      <c r="F206" s="310">
        <v>48</v>
      </c>
      <c r="G206" s="298">
        <v>20</v>
      </c>
      <c r="H206" s="331">
        <v>70</v>
      </c>
      <c r="I206" s="202">
        <v>20</v>
      </c>
      <c r="J206" s="532">
        <v>15</v>
      </c>
      <c r="K206" s="532">
        <v>15</v>
      </c>
      <c r="L206" s="532">
        <v>15</v>
      </c>
      <c r="M206" s="532">
        <v>15</v>
      </c>
      <c r="N206" s="559">
        <v>63</v>
      </c>
      <c r="O206" s="465">
        <v>70</v>
      </c>
      <c r="P206" s="454">
        <v>70</v>
      </c>
      <c r="Q206" s="54">
        <v>70</v>
      </c>
      <c r="R206" s="310">
        <v>70</v>
      </c>
      <c r="S206" s="295">
        <f>P206/4</f>
        <v>17.5</v>
      </c>
      <c r="T206" s="295">
        <f>S206</f>
        <v>17.5</v>
      </c>
      <c r="U206" s="295">
        <f>S206+T206</f>
        <v>35</v>
      </c>
      <c r="V206" s="295">
        <f>S206</f>
        <v>17.5</v>
      </c>
      <c r="W206" s="295">
        <f>U206+V206</f>
        <v>52.5</v>
      </c>
      <c r="X206" s="295">
        <f>P206-W206</f>
        <v>17.5</v>
      </c>
    </row>
    <row r="207" spans="1:24" ht="27" x14ac:dyDescent="0.25">
      <c r="A207" s="453"/>
      <c r="B207" s="453"/>
      <c r="C207" s="453"/>
      <c r="D207" s="452" t="s">
        <v>49</v>
      </c>
      <c r="E207" s="295">
        <v>30000</v>
      </c>
      <c r="F207" s="310">
        <v>30000</v>
      </c>
      <c r="G207" s="298">
        <v>30000</v>
      </c>
      <c r="H207" s="331">
        <v>30000</v>
      </c>
      <c r="I207" s="202">
        <v>30000</v>
      </c>
      <c r="J207" s="532">
        <v>30000</v>
      </c>
      <c r="K207" s="532">
        <v>30000</v>
      </c>
      <c r="L207" s="532">
        <v>30000</v>
      </c>
      <c r="M207" s="532">
        <v>30000</v>
      </c>
      <c r="N207" s="559">
        <v>30000</v>
      </c>
      <c r="O207" s="465">
        <v>30000</v>
      </c>
      <c r="P207" s="454">
        <v>30000</v>
      </c>
      <c r="Q207" s="54">
        <v>30000</v>
      </c>
      <c r="R207" s="310">
        <v>30000</v>
      </c>
      <c r="S207" s="295">
        <v>30000</v>
      </c>
      <c r="T207" s="295">
        <v>30000</v>
      </c>
      <c r="U207" s="295">
        <v>30000</v>
      </c>
      <c r="V207" s="295">
        <v>30000</v>
      </c>
      <c r="W207" s="295">
        <v>30000</v>
      </c>
      <c r="X207" s="295">
        <v>30000</v>
      </c>
    </row>
    <row r="208" spans="1:24" ht="27" x14ac:dyDescent="0.25">
      <c r="A208" s="453"/>
      <c r="B208" s="453"/>
      <c r="C208" s="453"/>
      <c r="D208" s="452" t="s">
        <v>47</v>
      </c>
      <c r="E208" s="295">
        <f t="shared" ref="E208:I208" si="331">E206*E207/1000</f>
        <v>600</v>
      </c>
      <c r="F208" s="310">
        <f t="shared" si="331"/>
        <v>1440</v>
      </c>
      <c r="G208" s="298">
        <f t="shared" si="331"/>
        <v>600</v>
      </c>
      <c r="H208" s="331">
        <f t="shared" si="331"/>
        <v>2100</v>
      </c>
      <c r="I208" s="202">
        <f t="shared" si="331"/>
        <v>600</v>
      </c>
      <c r="J208" s="532">
        <v>450</v>
      </c>
      <c r="K208" s="532">
        <v>450</v>
      </c>
      <c r="L208" s="532">
        <v>450</v>
      </c>
      <c r="M208" s="532">
        <v>450</v>
      </c>
      <c r="N208" s="559">
        <f t="shared" ref="N208" si="332">N206*N207/1000</f>
        <v>1890</v>
      </c>
      <c r="O208" s="465">
        <f t="shared" ref="O208:Q208" si="333">O206*O207/1000</f>
        <v>2100</v>
      </c>
      <c r="P208" s="454">
        <f t="shared" si="333"/>
        <v>2100</v>
      </c>
      <c r="Q208" s="54">
        <f t="shared" si="333"/>
        <v>2100</v>
      </c>
      <c r="R208" s="310">
        <f t="shared" ref="R208" si="334">R206*R207/1000</f>
        <v>2100</v>
      </c>
      <c r="S208" s="295">
        <f t="shared" ref="S208:X208" si="335">S206*S207/1000</f>
        <v>525</v>
      </c>
      <c r="T208" s="295">
        <f t="shared" si="335"/>
        <v>525</v>
      </c>
      <c r="U208" s="295">
        <f t="shared" si="335"/>
        <v>1050</v>
      </c>
      <c r="V208" s="295">
        <f t="shared" si="335"/>
        <v>525</v>
      </c>
      <c r="W208" s="295">
        <f t="shared" si="335"/>
        <v>1575</v>
      </c>
      <c r="X208" s="295">
        <f t="shared" si="335"/>
        <v>525</v>
      </c>
    </row>
    <row r="209" spans="1:24" ht="27" x14ac:dyDescent="0.25">
      <c r="A209" s="453"/>
      <c r="B209" s="453">
        <v>26</v>
      </c>
      <c r="C209" s="505" t="s">
        <v>156</v>
      </c>
      <c r="D209" s="452" t="s">
        <v>48</v>
      </c>
      <c r="E209" s="295">
        <v>20</v>
      </c>
      <c r="F209" s="310">
        <v>22</v>
      </c>
      <c r="G209" s="298">
        <v>20</v>
      </c>
      <c r="H209" s="331">
        <v>51</v>
      </c>
      <c r="I209" s="202">
        <v>20</v>
      </c>
      <c r="J209" s="532">
        <v>20</v>
      </c>
      <c r="K209" s="532">
        <v>20</v>
      </c>
      <c r="L209" s="532">
        <v>20</v>
      </c>
      <c r="M209" s="532">
        <v>20</v>
      </c>
      <c r="N209" s="559">
        <v>81</v>
      </c>
      <c r="O209" s="465">
        <v>55</v>
      </c>
      <c r="P209" s="454">
        <v>55</v>
      </c>
      <c r="Q209" s="54">
        <v>55</v>
      </c>
      <c r="R209" s="310">
        <v>55</v>
      </c>
      <c r="S209" s="295">
        <f>P209/4</f>
        <v>13.75</v>
      </c>
      <c r="T209" s="295">
        <f>S209</f>
        <v>13.75</v>
      </c>
      <c r="U209" s="295">
        <f>S209+T209</f>
        <v>27.5</v>
      </c>
      <c r="V209" s="295">
        <f>S209</f>
        <v>13.75</v>
      </c>
      <c r="W209" s="295">
        <f>U209+V209</f>
        <v>41.25</v>
      </c>
      <c r="X209" s="295">
        <f>P209-W209</f>
        <v>13.75</v>
      </c>
    </row>
    <row r="210" spans="1:24" ht="27" x14ac:dyDescent="0.25">
      <c r="A210" s="453"/>
      <c r="B210" s="453"/>
      <c r="C210" s="453"/>
      <c r="D210" s="452" t="s">
        <v>49</v>
      </c>
      <c r="E210" s="295">
        <v>55000</v>
      </c>
      <c r="F210" s="310">
        <v>35000</v>
      </c>
      <c r="G210" s="298">
        <v>55000</v>
      </c>
      <c r="H210" s="331">
        <v>55000</v>
      </c>
      <c r="I210" s="202">
        <v>55000</v>
      </c>
      <c r="J210" s="532">
        <v>55000</v>
      </c>
      <c r="K210" s="532">
        <v>55000</v>
      </c>
      <c r="L210" s="532">
        <v>55000</v>
      </c>
      <c r="M210" s="532">
        <v>55000</v>
      </c>
      <c r="N210" s="559">
        <v>55000</v>
      </c>
      <c r="O210" s="465">
        <v>55000</v>
      </c>
      <c r="P210" s="454">
        <v>55000</v>
      </c>
      <c r="Q210" s="54">
        <v>55000</v>
      </c>
      <c r="R210" s="310">
        <v>55000</v>
      </c>
      <c r="S210" s="295">
        <v>55000</v>
      </c>
      <c r="T210" s="295">
        <v>55000</v>
      </c>
      <c r="U210" s="295">
        <v>55000</v>
      </c>
      <c r="V210" s="295">
        <v>55000</v>
      </c>
      <c r="W210" s="295">
        <v>55000</v>
      </c>
      <c r="X210" s="295">
        <v>55000</v>
      </c>
    </row>
    <row r="211" spans="1:24" ht="27" x14ac:dyDescent="0.25">
      <c r="A211" s="453"/>
      <c r="B211" s="453"/>
      <c r="C211" s="453"/>
      <c r="D211" s="452" t="s">
        <v>47</v>
      </c>
      <c r="E211" s="295">
        <f t="shared" ref="E211:I211" si="336">E209*E210/1000</f>
        <v>1100</v>
      </c>
      <c r="F211" s="310">
        <f t="shared" si="336"/>
        <v>770</v>
      </c>
      <c r="G211" s="298">
        <f t="shared" si="336"/>
        <v>1100</v>
      </c>
      <c r="H211" s="331">
        <f t="shared" si="336"/>
        <v>2805</v>
      </c>
      <c r="I211" s="202">
        <f t="shared" si="336"/>
        <v>1100</v>
      </c>
      <c r="J211" s="532">
        <v>1100</v>
      </c>
      <c r="K211" s="532">
        <v>1100</v>
      </c>
      <c r="L211" s="532">
        <v>1100</v>
      </c>
      <c r="M211" s="532">
        <v>1100</v>
      </c>
      <c r="N211" s="559">
        <f t="shared" ref="N211" si="337">N209*N210/1000</f>
        <v>4455</v>
      </c>
      <c r="O211" s="465">
        <f t="shared" ref="O211:Q211" si="338">O209*O210/1000</f>
        <v>3025</v>
      </c>
      <c r="P211" s="454">
        <f t="shared" si="338"/>
        <v>3025</v>
      </c>
      <c r="Q211" s="54">
        <f t="shared" si="338"/>
        <v>3025</v>
      </c>
      <c r="R211" s="310">
        <f t="shared" ref="R211" si="339">R209*R210/1000</f>
        <v>3025</v>
      </c>
      <c r="S211" s="295">
        <f t="shared" ref="S211:X211" si="340">S209*S210/1000</f>
        <v>756.25</v>
      </c>
      <c r="T211" s="295">
        <f t="shared" si="340"/>
        <v>756.25</v>
      </c>
      <c r="U211" s="295">
        <f t="shared" si="340"/>
        <v>1512.5</v>
      </c>
      <c r="V211" s="295">
        <f t="shared" si="340"/>
        <v>756.25</v>
      </c>
      <c r="W211" s="295">
        <f t="shared" si="340"/>
        <v>2268.75</v>
      </c>
      <c r="X211" s="295">
        <f t="shared" si="340"/>
        <v>756.25</v>
      </c>
    </row>
    <row r="212" spans="1:24" ht="27" x14ac:dyDescent="0.25">
      <c r="A212" s="453"/>
      <c r="B212" s="453">
        <v>27</v>
      </c>
      <c r="C212" s="505" t="s">
        <v>157</v>
      </c>
      <c r="D212" s="452" t="s">
        <v>48</v>
      </c>
      <c r="E212" s="295">
        <v>5</v>
      </c>
      <c r="F212" s="310">
        <v>6</v>
      </c>
      <c r="G212" s="298">
        <v>5</v>
      </c>
      <c r="H212" s="331">
        <v>7</v>
      </c>
      <c r="I212" s="202">
        <v>5</v>
      </c>
      <c r="J212" s="532">
        <v>20</v>
      </c>
      <c r="K212" s="532">
        <v>20</v>
      </c>
      <c r="L212" s="532">
        <v>20</v>
      </c>
      <c r="M212" s="532">
        <v>20</v>
      </c>
      <c r="N212" s="559">
        <v>9</v>
      </c>
      <c r="O212" s="465">
        <v>10</v>
      </c>
      <c r="P212" s="454">
        <v>10</v>
      </c>
      <c r="Q212" s="54">
        <v>10</v>
      </c>
      <c r="R212" s="310">
        <v>10</v>
      </c>
      <c r="S212" s="295">
        <v>1</v>
      </c>
      <c r="T212" s="295">
        <f>S212</f>
        <v>1</v>
      </c>
      <c r="U212" s="295">
        <f>S212+T212</f>
        <v>2</v>
      </c>
      <c r="V212" s="295">
        <f>S212</f>
        <v>1</v>
      </c>
      <c r="W212" s="295">
        <f>U212+V212</f>
        <v>3</v>
      </c>
      <c r="X212" s="295">
        <f>P212-W212</f>
        <v>7</v>
      </c>
    </row>
    <row r="213" spans="1:24" ht="27" x14ac:dyDescent="0.25">
      <c r="A213" s="453"/>
      <c r="B213" s="453"/>
      <c r="C213" s="453"/>
      <c r="D213" s="452" t="s">
        <v>49</v>
      </c>
      <c r="E213" s="295">
        <v>80000</v>
      </c>
      <c r="F213" s="310">
        <v>80000</v>
      </c>
      <c r="G213" s="298">
        <v>80000</v>
      </c>
      <c r="H213" s="331">
        <v>80000</v>
      </c>
      <c r="I213" s="202">
        <v>80000</v>
      </c>
      <c r="J213" s="532">
        <v>80000</v>
      </c>
      <c r="K213" s="532">
        <v>80000</v>
      </c>
      <c r="L213" s="532">
        <v>80000</v>
      </c>
      <c r="M213" s="532">
        <v>80000</v>
      </c>
      <c r="N213" s="559">
        <v>80000</v>
      </c>
      <c r="O213" s="465">
        <v>80000</v>
      </c>
      <c r="P213" s="454">
        <v>80000</v>
      </c>
      <c r="Q213" s="54">
        <v>80000</v>
      </c>
      <c r="R213" s="310">
        <v>80000</v>
      </c>
      <c r="S213" s="295">
        <v>80000</v>
      </c>
      <c r="T213" s="295">
        <v>80000</v>
      </c>
      <c r="U213" s="295">
        <v>80000</v>
      </c>
      <c r="V213" s="295">
        <v>80000</v>
      </c>
      <c r="W213" s="295">
        <v>80000</v>
      </c>
      <c r="X213" s="295">
        <v>80000</v>
      </c>
    </row>
    <row r="214" spans="1:24" ht="27" x14ac:dyDescent="0.25">
      <c r="A214" s="453"/>
      <c r="B214" s="453"/>
      <c r="C214" s="453"/>
      <c r="D214" s="452" t="s">
        <v>47</v>
      </c>
      <c r="E214" s="295">
        <f t="shared" ref="E214:I214" si="341">E212*E213/1000</f>
        <v>400</v>
      </c>
      <c r="F214" s="310">
        <f t="shared" si="341"/>
        <v>480</v>
      </c>
      <c r="G214" s="298">
        <f t="shared" si="341"/>
        <v>400</v>
      </c>
      <c r="H214" s="331">
        <f t="shared" si="341"/>
        <v>560</v>
      </c>
      <c r="I214" s="202">
        <f t="shared" si="341"/>
        <v>400</v>
      </c>
      <c r="J214" s="532">
        <v>1600</v>
      </c>
      <c r="K214" s="532">
        <v>1600</v>
      </c>
      <c r="L214" s="532">
        <v>1600</v>
      </c>
      <c r="M214" s="532">
        <v>1600</v>
      </c>
      <c r="N214" s="559">
        <f t="shared" ref="N214" si="342">N212*N213/1000</f>
        <v>720</v>
      </c>
      <c r="O214" s="465">
        <f t="shared" ref="O214:Q214" si="343">O212*O213/1000</f>
        <v>800</v>
      </c>
      <c r="P214" s="454">
        <f t="shared" si="343"/>
        <v>800</v>
      </c>
      <c r="Q214" s="54">
        <f t="shared" si="343"/>
        <v>800</v>
      </c>
      <c r="R214" s="310">
        <f t="shared" ref="R214" si="344">R212*R213/1000</f>
        <v>800</v>
      </c>
      <c r="S214" s="295">
        <f t="shared" ref="S214:X214" si="345">S212*S213/1000</f>
        <v>80</v>
      </c>
      <c r="T214" s="295">
        <f t="shared" si="345"/>
        <v>80</v>
      </c>
      <c r="U214" s="295">
        <f t="shared" si="345"/>
        <v>160</v>
      </c>
      <c r="V214" s="295">
        <f t="shared" si="345"/>
        <v>80</v>
      </c>
      <c r="W214" s="295">
        <f t="shared" si="345"/>
        <v>240</v>
      </c>
      <c r="X214" s="295">
        <f t="shared" si="345"/>
        <v>560</v>
      </c>
    </row>
    <row r="215" spans="1:24" ht="34.5" x14ac:dyDescent="0.25">
      <c r="A215" s="453"/>
      <c r="B215" s="453">
        <v>28</v>
      </c>
      <c r="C215" s="505" t="s">
        <v>219</v>
      </c>
      <c r="D215" s="452" t="s">
        <v>48</v>
      </c>
      <c r="E215" s="295">
        <v>5</v>
      </c>
      <c r="F215" s="310">
        <v>16</v>
      </c>
      <c r="G215" s="298">
        <v>5</v>
      </c>
      <c r="H215" s="331">
        <v>22</v>
      </c>
      <c r="I215" s="202">
        <v>5</v>
      </c>
      <c r="J215" s="532">
        <v>20</v>
      </c>
      <c r="K215" s="532">
        <v>20</v>
      </c>
      <c r="L215" s="532">
        <v>20</v>
      </c>
      <c r="M215" s="532">
        <v>20</v>
      </c>
      <c r="N215" s="559">
        <v>34</v>
      </c>
      <c r="O215" s="465">
        <v>22</v>
      </c>
      <c r="P215" s="454">
        <v>22</v>
      </c>
      <c r="Q215" s="54">
        <v>22</v>
      </c>
      <c r="R215" s="310">
        <v>22</v>
      </c>
      <c r="S215" s="295">
        <v>1</v>
      </c>
      <c r="T215" s="295">
        <f>S215</f>
        <v>1</v>
      </c>
      <c r="U215" s="295">
        <f>S215+T215</f>
        <v>2</v>
      </c>
      <c r="V215" s="295">
        <f>S215</f>
        <v>1</v>
      </c>
      <c r="W215" s="295">
        <f>U215+V215</f>
        <v>3</v>
      </c>
      <c r="X215" s="295">
        <f>P215-W215</f>
        <v>19</v>
      </c>
    </row>
    <row r="216" spans="1:24" ht="27" x14ac:dyDescent="0.25">
      <c r="A216" s="453"/>
      <c r="B216" s="453"/>
      <c r="C216" s="453"/>
      <c r="D216" s="452" t="s">
        <v>49</v>
      </c>
      <c r="E216" s="295">
        <v>100000</v>
      </c>
      <c r="F216" s="310">
        <v>100000</v>
      </c>
      <c r="G216" s="298">
        <v>100000</v>
      </c>
      <c r="H216" s="331">
        <v>100000</v>
      </c>
      <c r="I216" s="202">
        <v>100000</v>
      </c>
      <c r="J216" s="532">
        <v>100000</v>
      </c>
      <c r="K216" s="532">
        <v>100000</v>
      </c>
      <c r="L216" s="532">
        <v>100000</v>
      </c>
      <c r="M216" s="532">
        <v>100000</v>
      </c>
      <c r="N216" s="559">
        <v>100000</v>
      </c>
      <c r="O216" s="465">
        <v>100000</v>
      </c>
      <c r="P216" s="454">
        <v>100000</v>
      </c>
      <c r="Q216" s="54">
        <v>100000</v>
      </c>
      <c r="R216" s="310">
        <v>100000</v>
      </c>
      <c r="S216" s="295">
        <v>100000</v>
      </c>
      <c r="T216" s="295">
        <v>100000</v>
      </c>
      <c r="U216" s="295">
        <v>100000</v>
      </c>
      <c r="V216" s="295">
        <v>100000</v>
      </c>
      <c r="W216" s="295">
        <v>100000</v>
      </c>
      <c r="X216" s="295">
        <v>100000</v>
      </c>
    </row>
    <row r="217" spans="1:24" ht="27" x14ac:dyDescent="0.25">
      <c r="A217" s="453"/>
      <c r="B217" s="453"/>
      <c r="C217" s="453"/>
      <c r="D217" s="452" t="s">
        <v>47</v>
      </c>
      <c r="E217" s="295">
        <f t="shared" ref="E217:I217" si="346">E215*E216/1000</f>
        <v>500</v>
      </c>
      <c r="F217" s="310">
        <f t="shared" si="346"/>
        <v>1600</v>
      </c>
      <c r="G217" s="298">
        <f t="shared" si="346"/>
        <v>500</v>
      </c>
      <c r="H217" s="331">
        <f t="shared" si="346"/>
        <v>2200</v>
      </c>
      <c r="I217" s="202">
        <f t="shared" si="346"/>
        <v>500</v>
      </c>
      <c r="J217" s="532">
        <v>2000</v>
      </c>
      <c r="K217" s="532">
        <v>2000</v>
      </c>
      <c r="L217" s="532">
        <v>2000</v>
      </c>
      <c r="M217" s="532">
        <v>2000</v>
      </c>
      <c r="N217" s="559">
        <f t="shared" ref="N217" si="347">N215*N216/1000</f>
        <v>3400</v>
      </c>
      <c r="O217" s="465">
        <f t="shared" ref="O217:Q217" si="348">O215*O216/1000</f>
        <v>2200</v>
      </c>
      <c r="P217" s="454">
        <f t="shared" si="348"/>
        <v>2200</v>
      </c>
      <c r="Q217" s="54">
        <f t="shared" si="348"/>
        <v>2200</v>
      </c>
      <c r="R217" s="310">
        <f t="shared" ref="R217" si="349">R215*R216/1000</f>
        <v>2200</v>
      </c>
      <c r="S217" s="295">
        <f t="shared" ref="S217:X217" si="350">S215*S216/1000</f>
        <v>100</v>
      </c>
      <c r="T217" s="295">
        <f t="shared" si="350"/>
        <v>100</v>
      </c>
      <c r="U217" s="295">
        <f t="shared" si="350"/>
        <v>200</v>
      </c>
      <c r="V217" s="295">
        <f t="shared" si="350"/>
        <v>100</v>
      </c>
      <c r="W217" s="295">
        <f t="shared" si="350"/>
        <v>300</v>
      </c>
      <c r="X217" s="295">
        <f t="shared" si="350"/>
        <v>1900</v>
      </c>
    </row>
    <row r="218" spans="1:24" ht="33" x14ac:dyDescent="0.25">
      <c r="A218" s="453"/>
      <c r="B218" s="453">
        <v>29</v>
      </c>
      <c r="C218" s="453" t="s">
        <v>109</v>
      </c>
      <c r="D218" s="452" t="s">
        <v>48</v>
      </c>
      <c r="E218" s="295">
        <v>20</v>
      </c>
      <c r="F218" s="310">
        <f>192+41</f>
        <v>233</v>
      </c>
      <c r="G218" s="298">
        <v>20</v>
      </c>
      <c r="H218" s="331">
        <v>301</v>
      </c>
      <c r="I218" s="202">
        <v>20</v>
      </c>
      <c r="J218" s="532">
        <v>53</v>
      </c>
      <c r="K218" s="532">
        <v>53</v>
      </c>
      <c r="L218" s="532">
        <v>53</v>
      </c>
      <c r="M218" s="532">
        <v>53</v>
      </c>
      <c r="N218" s="559">
        <v>345</v>
      </c>
      <c r="O218" s="465">
        <v>305</v>
      </c>
      <c r="P218" s="454">
        <v>345</v>
      </c>
      <c r="Q218" s="54">
        <v>305</v>
      </c>
      <c r="R218" s="310">
        <v>305</v>
      </c>
      <c r="S218" s="295">
        <f>P218/4</f>
        <v>86.25</v>
      </c>
      <c r="T218" s="295">
        <f>S218</f>
        <v>86.25</v>
      </c>
      <c r="U218" s="295">
        <f>S218+T218</f>
        <v>172.5</v>
      </c>
      <c r="V218" s="295">
        <f>S218</f>
        <v>86.25</v>
      </c>
      <c r="W218" s="295">
        <f>U218+V218</f>
        <v>258.75</v>
      </c>
      <c r="X218" s="295">
        <f>P218-W218</f>
        <v>86.25</v>
      </c>
    </row>
    <row r="219" spans="1:24" ht="27" x14ac:dyDescent="0.25">
      <c r="A219" s="453"/>
      <c r="B219" s="453"/>
      <c r="C219" s="453"/>
      <c r="D219" s="452" t="s">
        <v>49</v>
      </c>
      <c r="E219" s="295">
        <v>140000</v>
      </c>
      <c r="F219" s="310">
        <v>139583.70000000001</v>
      </c>
      <c r="G219" s="298">
        <v>140000</v>
      </c>
      <c r="H219" s="331">
        <v>140000</v>
      </c>
      <c r="I219" s="202">
        <v>140000</v>
      </c>
      <c r="J219" s="532">
        <v>140000</v>
      </c>
      <c r="K219" s="532">
        <v>140000</v>
      </c>
      <c r="L219" s="532">
        <v>140000</v>
      </c>
      <c r="M219" s="532">
        <v>140000</v>
      </c>
      <c r="N219" s="559">
        <v>140000</v>
      </c>
      <c r="O219" s="465">
        <v>140000</v>
      </c>
      <c r="P219" s="454">
        <v>140000</v>
      </c>
      <c r="Q219" s="54">
        <v>140000</v>
      </c>
      <c r="R219" s="310">
        <v>140000</v>
      </c>
      <c r="S219" s="295">
        <v>140000</v>
      </c>
      <c r="T219" s="295">
        <v>140000</v>
      </c>
      <c r="U219" s="295">
        <v>140000</v>
      </c>
      <c r="V219" s="295">
        <v>140000</v>
      </c>
      <c r="W219" s="295">
        <v>140000</v>
      </c>
      <c r="X219" s="295">
        <v>140000</v>
      </c>
    </row>
    <row r="220" spans="1:24" ht="27" x14ac:dyDescent="0.25">
      <c r="A220" s="453"/>
      <c r="B220" s="453"/>
      <c r="C220" s="453"/>
      <c r="D220" s="452" t="s">
        <v>47</v>
      </c>
      <c r="E220" s="295">
        <f t="shared" ref="E220:I220" si="351">E218*E219/1000</f>
        <v>2800</v>
      </c>
      <c r="F220" s="310">
        <f t="shared" si="351"/>
        <v>32523.002100000002</v>
      </c>
      <c r="G220" s="298">
        <f t="shared" si="351"/>
        <v>2800</v>
      </c>
      <c r="H220" s="331">
        <f t="shared" si="351"/>
        <v>42140</v>
      </c>
      <c r="I220" s="202">
        <f t="shared" si="351"/>
        <v>2800</v>
      </c>
      <c r="J220" s="532">
        <v>7420</v>
      </c>
      <c r="K220" s="532">
        <v>7420</v>
      </c>
      <c r="L220" s="532">
        <v>7420</v>
      </c>
      <c r="M220" s="532">
        <v>7420</v>
      </c>
      <c r="N220" s="559">
        <f t="shared" ref="N220" si="352">N218*N219/1000</f>
        <v>48300</v>
      </c>
      <c r="O220" s="465">
        <f t="shared" ref="O220:Q220" si="353">O218*O219/1000</f>
        <v>42700</v>
      </c>
      <c r="P220" s="454">
        <f t="shared" si="353"/>
        <v>48300</v>
      </c>
      <c r="Q220" s="54">
        <f t="shared" si="353"/>
        <v>42700</v>
      </c>
      <c r="R220" s="310">
        <f t="shared" ref="R220" si="354">R218*R219/1000</f>
        <v>42700</v>
      </c>
      <c r="S220" s="295">
        <f t="shared" ref="S220:X220" si="355">S218*S219/1000</f>
        <v>12075</v>
      </c>
      <c r="T220" s="295">
        <f t="shared" si="355"/>
        <v>12075</v>
      </c>
      <c r="U220" s="295">
        <f t="shared" si="355"/>
        <v>24150</v>
      </c>
      <c r="V220" s="295">
        <f t="shared" si="355"/>
        <v>12075</v>
      </c>
      <c r="W220" s="295">
        <f t="shared" si="355"/>
        <v>36225</v>
      </c>
      <c r="X220" s="295">
        <f t="shared" si="355"/>
        <v>12075</v>
      </c>
    </row>
    <row r="221" spans="1:24" ht="27" x14ac:dyDescent="0.25">
      <c r="A221" s="453"/>
      <c r="B221" s="453">
        <v>30</v>
      </c>
      <c r="C221" s="505" t="s">
        <v>110</v>
      </c>
      <c r="D221" s="452" t="s">
        <v>48</v>
      </c>
      <c r="E221" s="295">
        <v>5</v>
      </c>
      <c r="F221" s="310">
        <f>14+2</f>
        <v>16</v>
      </c>
      <c r="G221" s="298">
        <v>5</v>
      </c>
      <c r="H221" s="331">
        <v>25</v>
      </c>
      <c r="I221" s="202">
        <v>5</v>
      </c>
      <c r="J221" s="532">
        <v>6</v>
      </c>
      <c r="K221" s="532">
        <v>6</v>
      </c>
      <c r="L221" s="532">
        <v>6</v>
      </c>
      <c r="M221" s="532">
        <v>6</v>
      </c>
      <c r="N221" s="559">
        <v>17</v>
      </c>
      <c r="O221" s="465">
        <v>25</v>
      </c>
      <c r="P221" s="454">
        <v>25</v>
      </c>
      <c r="Q221" s="54">
        <v>25</v>
      </c>
      <c r="R221" s="310">
        <v>25</v>
      </c>
      <c r="S221" s="295">
        <v>1</v>
      </c>
      <c r="T221" s="295">
        <f>S221</f>
        <v>1</v>
      </c>
      <c r="U221" s="295">
        <f>S221+T221</f>
        <v>2</v>
      </c>
      <c r="V221" s="295">
        <f>S221</f>
        <v>1</v>
      </c>
      <c r="W221" s="295">
        <f>U221+V221</f>
        <v>3</v>
      </c>
      <c r="X221" s="295">
        <f>P221-W221</f>
        <v>22</v>
      </c>
    </row>
    <row r="222" spans="1:24" ht="27" x14ac:dyDescent="0.25">
      <c r="A222" s="453"/>
      <c r="B222" s="453"/>
      <c r="C222" s="453"/>
      <c r="D222" s="452" t="s">
        <v>49</v>
      </c>
      <c r="E222" s="295">
        <v>130000</v>
      </c>
      <c r="F222" s="310">
        <v>139375</v>
      </c>
      <c r="G222" s="298">
        <v>130000</v>
      </c>
      <c r="H222" s="331">
        <v>130000</v>
      </c>
      <c r="I222" s="202">
        <v>130000</v>
      </c>
      <c r="J222" s="532">
        <v>130000</v>
      </c>
      <c r="K222" s="532">
        <v>130000</v>
      </c>
      <c r="L222" s="532">
        <v>130000</v>
      </c>
      <c r="M222" s="532">
        <v>130000</v>
      </c>
      <c r="N222" s="559">
        <v>130000</v>
      </c>
      <c r="O222" s="465">
        <v>130000</v>
      </c>
      <c r="P222" s="454">
        <v>130000</v>
      </c>
      <c r="Q222" s="54">
        <v>130000</v>
      </c>
      <c r="R222" s="310">
        <v>130000</v>
      </c>
      <c r="S222" s="295">
        <v>130000</v>
      </c>
      <c r="T222" s="295">
        <v>130000</v>
      </c>
      <c r="U222" s="295">
        <v>130000</v>
      </c>
      <c r="V222" s="295">
        <v>130000</v>
      </c>
      <c r="W222" s="295">
        <v>130000</v>
      </c>
      <c r="X222" s="295">
        <v>130000</v>
      </c>
    </row>
    <row r="223" spans="1:24" ht="27" x14ac:dyDescent="0.25">
      <c r="A223" s="453"/>
      <c r="B223" s="453"/>
      <c r="C223" s="453"/>
      <c r="D223" s="452" t="s">
        <v>47</v>
      </c>
      <c r="E223" s="295">
        <f t="shared" ref="E223:I223" si="356">E221*E222/1000</f>
        <v>650</v>
      </c>
      <c r="F223" s="310">
        <f t="shared" si="356"/>
        <v>2230</v>
      </c>
      <c r="G223" s="298">
        <f t="shared" si="356"/>
        <v>650</v>
      </c>
      <c r="H223" s="331">
        <f t="shared" si="356"/>
        <v>3250</v>
      </c>
      <c r="I223" s="202">
        <f t="shared" si="356"/>
        <v>650</v>
      </c>
      <c r="J223" s="532">
        <v>780</v>
      </c>
      <c r="K223" s="532">
        <v>780</v>
      </c>
      <c r="L223" s="532">
        <v>780</v>
      </c>
      <c r="M223" s="532">
        <v>780</v>
      </c>
      <c r="N223" s="559">
        <f t="shared" ref="N223" si="357">N221*N222/1000</f>
        <v>2210</v>
      </c>
      <c r="O223" s="465">
        <f t="shared" ref="O223:P223" si="358">O221*O222/1000</f>
        <v>3250</v>
      </c>
      <c r="P223" s="454">
        <f t="shared" si="358"/>
        <v>3250</v>
      </c>
      <c r="Q223" s="54">
        <f t="shared" ref="Q223:R223" si="359">Q221*Q222/1000</f>
        <v>3250</v>
      </c>
      <c r="R223" s="310">
        <f t="shared" si="359"/>
        <v>3250</v>
      </c>
      <c r="S223" s="295">
        <f t="shared" ref="S223:X223" si="360">S221*S222/1000</f>
        <v>130</v>
      </c>
      <c r="T223" s="295">
        <f t="shared" si="360"/>
        <v>130</v>
      </c>
      <c r="U223" s="295">
        <f t="shared" si="360"/>
        <v>260</v>
      </c>
      <c r="V223" s="295">
        <f t="shared" si="360"/>
        <v>130</v>
      </c>
      <c r="W223" s="295">
        <f t="shared" si="360"/>
        <v>390</v>
      </c>
      <c r="X223" s="295">
        <f t="shared" si="360"/>
        <v>2860</v>
      </c>
    </row>
    <row r="224" spans="1:24" ht="34.5" x14ac:dyDescent="0.25">
      <c r="A224" s="453"/>
      <c r="B224" s="453">
        <v>31</v>
      </c>
      <c r="C224" s="505" t="s">
        <v>111</v>
      </c>
      <c r="D224" s="452" t="s">
        <v>48</v>
      </c>
      <c r="E224" s="295">
        <v>5</v>
      </c>
      <c r="F224" s="310">
        <f>1+2</f>
        <v>3</v>
      </c>
      <c r="G224" s="298">
        <v>5</v>
      </c>
      <c r="H224" s="331">
        <v>1</v>
      </c>
      <c r="I224" s="202">
        <v>5</v>
      </c>
      <c r="J224" s="532">
        <v>10</v>
      </c>
      <c r="K224" s="532">
        <v>10</v>
      </c>
      <c r="L224" s="532">
        <v>10</v>
      </c>
      <c r="M224" s="532">
        <v>10</v>
      </c>
      <c r="N224" s="559">
        <v>0</v>
      </c>
      <c r="O224" s="465">
        <v>3</v>
      </c>
      <c r="P224" s="454">
        <v>3</v>
      </c>
      <c r="Q224" s="54">
        <v>3</v>
      </c>
      <c r="R224" s="310">
        <v>3</v>
      </c>
      <c r="S224" s="295">
        <v>1</v>
      </c>
      <c r="T224" s="295">
        <f>S224</f>
        <v>1</v>
      </c>
      <c r="U224" s="295">
        <f>S224+T224</f>
        <v>2</v>
      </c>
      <c r="V224" s="295">
        <f>S224</f>
        <v>1</v>
      </c>
      <c r="W224" s="295">
        <f>U224+V224</f>
        <v>3</v>
      </c>
      <c r="X224" s="295">
        <f>P224-W224</f>
        <v>0</v>
      </c>
    </row>
    <row r="225" spans="1:24" ht="27" x14ac:dyDescent="0.25">
      <c r="A225" s="453"/>
      <c r="B225" s="453"/>
      <c r="C225" s="453"/>
      <c r="D225" s="452" t="s">
        <v>49</v>
      </c>
      <c r="E225" s="295">
        <v>170000</v>
      </c>
      <c r="F225" s="310">
        <v>170000</v>
      </c>
      <c r="G225" s="298">
        <v>170000</v>
      </c>
      <c r="H225" s="331">
        <v>170000</v>
      </c>
      <c r="I225" s="202">
        <v>170000</v>
      </c>
      <c r="J225" s="532">
        <v>170000</v>
      </c>
      <c r="K225" s="532">
        <v>170000</v>
      </c>
      <c r="L225" s="532">
        <v>170000</v>
      </c>
      <c r="M225" s="532">
        <v>170000</v>
      </c>
      <c r="N225" s="559">
        <v>170000</v>
      </c>
      <c r="O225" s="465">
        <v>170000</v>
      </c>
      <c r="P225" s="454">
        <v>170000</v>
      </c>
      <c r="Q225" s="54">
        <v>170000</v>
      </c>
      <c r="R225" s="310">
        <v>170000</v>
      </c>
      <c r="S225" s="295">
        <v>170000</v>
      </c>
      <c r="T225" s="295">
        <v>170000</v>
      </c>
      <c r="U225" s="295">
        <v>170000</v>
      </c>
      <c r="V225" s="295">
        <v>170000</v>
      </c>
      <c r="W225" s="295">
        <v>170000</v>
      </c>
      <c r="X225" s="295">
        <v>170000</v>
      </c>
    </row>
    <row r="226" spans="1:24" ht="27" x14ac:dyDescent="0.25">
      <c r="A226" s="453"/>
      <c r="B226" s="453"/>
      <c r="C226" s="453"/>
      <c r="D226" s="452" t="s">
        <v>47</v>
      </c>
      <c r="E226" s="295">
        <f t="shared" ref="E226:I226" si="361">E224*E225/1000</f>
        <v>850</v>
      </c>
      <c r="F226" s="310">
        <f t="shared" si="361"/>
        <v>510</v>
      </c>
      <c r="G226" s="298">
        <f t="shared" si="361"/>
        <v>850</v>
      </c>
      <c r="H226" s="331">
        <f t="shared" si="361"/>
        <v>170</v>
      </c>
      <c r="I226" s="202">
        <f t="shared" si="361"/>
        <v>850</v>
      </c>
      <c r="J226" s="532">
        <v>1700</v>
      </c>
      <c r="K226" s="532">
        <v>1700</v>
      </c>
      <c r="L226" s="532">
        <v>1700</v>
      </c>
      <c r="M226" s="532">
        <v>1700</v>
      </c>
      <c r="N226" s="559">
        <f t="shared" ref="N226" si="362">N224*N225/1000</f>
        <v>0</v>
      </c>
      <c r="O226" s="465">
        <f t="shared" ref="O226:Q226" si="363">O224*O225/1000</f>
        <v>510</v>
      </c>
      <c r="P226" s="454">
        <f t="shared" si="363"/>
        <v>510</v>
      </c>
      <c r="Q226" s="54">
        <f t="shared" si="363"/>
        <v>510</v>
      </c>
      <c r="R226" s="310">
        <f t="shared" ref="R226" si="364">R224*R225/1000</f>
        <v>510</v>
      </c>
      <c r="S226" s="295">
        <f t="shared" ref="S226:X226" si="365">S224*S225/1000</f>
        <v>170</v>
      </c>
      <c r="T226" s="295">
        <f t="shared" si="365"/>
        <v>170</v>
      </c>
      <c r="U226" s="295">
        <f t="shared" si="365"/>
        <v>340</v>
      </c>
      <c r="V226" s="295">
        <f t="shared" si="365"/>
        <v>170</v>
      </c>
      <c r="W226" s="295">
        <f t="shared" si="365"/>
        <v>510</v>
      </c>
      <c r="X226" s="295">
        <f t="shared" si="365"/>
        <v>0</v>
      </c>
    </row>
    <row r="227" spans="1:24" ht="51.75" x14ac:dyDescent="0.25">
      <c r="A227" s="453"/>
      <c r="B227" s="453">
        <v>32</v>
      </c>
      <c r="C227" s="505" t="s">
        <v>158</v>
      </c>
      <c r="D227" s="452" t="s">
        <v>48</v>
      </c>
      <c r="E227" s="295">
        <v>45</v>
      </c>
      <c r="F227" s="310">
        <v>122</v>
      </c>
      <c r="G227" s="298">
        <v>45</v>
      </c>
      <c r="H227" s="331">
        <v>359</v>
      </c>
      <c r="I227" s="202">
        <v>45</v>
      </c>
      <c r="J227" s="532">
        <v>160</v>
      </c>
      <c r="K227" s="532">
        <v>160</v>
      </c>
      <c r="L227" s="532">
        <v>160</v>
      </c>
      <c r="M227" s="532">
        <v>160</v>
      </c>
      <c r="N227" s="559">
        <v>628</v>
      </c>
      <c r="O227" s="465">
        <v>360</v>
      </c>
      <c r="P227" s="454">
        <v>620</v>
      </c>
      <c r="Q227" s="54">
        <v>620</v>
      </c>
      <c r="R227" s="310">
        <v>620</v>
      </c>
      <c r="S227" s="295">
        <v>11</v>
      </c>
      <c r="T227" s="295">
        <f>S227</f>
        <v>11</v>
      </c>
      <c r="U227" s="295">
        <f>S227+T227</f>
        <v>22</v>
      </c>
      <c r="V227" s="295">
        <f>S227</f>
        <v>11</v>
      </c>
      <c r="W227" s="295">
        <f>U227+V227</f>
        <v>33</v>
      </c>
      <c r="X227" s="295">
        <f>P227-W227</f>
        <v>587</v>
      </c>
    </row>
    <row r="228" spans="1:24" ht="27" x14ac:dyDescent="0.25">
      <c r="A228" s="453"/>
      <c r="B228" s="453"/>
      <c r="C228" s="453"/>
      <c r="D228" s="452" t="s">
        <v>49</v>
      </c>
      <c r="E228" s="295">
        <v>14000</v>
      </c>
      <c r="F228" s="310">
        <v>14000</v>
      </c>
      <c r="G228" s="298">
        <v>14000</v>
      </c>
      <c r="H228" s="331">
        <v>14000</v>
      </c>
      <c r="I228" s="202">
        <v>14000</v>
      </c>
      <c r="J228" s="532">
        <v>14000</v>
      </c>
      <c r="K228" s="532">
        <v>14000</v>
      </c>
      <c r="L228" s="532">
        <v>14000</v>
      </c>
      <c r="M228" s="532">
        <v>14000</v>
      </c>
      <c r="N228" s="559">
        <v>14000</v>
      </c>
      <c r="O228" s="465">
        <v>14000</v>
      </c>
      <c r="P228" s="454">
        <v>14000</v>
      </c>
      <c r="Q228" s="54">
        <v>14000</v>
      </c>
      <c r="R228" s="310">
        <v>14000</v>
      </c>
      <c r="S228" s="295">
        <v>14000</v>
      </c>
      <c r="T228" s="295">
        <v>14000</v>
      </c>
      <c r="U228" s="295">
        <v>14000</v>
      </c>
      <c r="V228" s="295">
        <v>14000</v>
      </c>
      <c r="W228" s="295">
        <v>14000</v>
      </c>
      <c r="X228" s="295">
        <v>14000</v>
      </c>
    </row>
    <row r="229" spans="1:24" ht="27" x14ac:dyDescent="0.25">
      <c r="A229" s="453"/>
      <c r="B229" s="453"/>
      <c r="C229" s="453"/>
      <c r="D229" s="452" t="s">
        <v>47</v>
      </c>
      <c r="E229" s="295">
        <f t="shared" ref="E229:I229" si="366">E227*E228/1000</f>
        <v>630</v>
      </c>
      <c r="F229" s="310">
        <f t="shared" si="366"/>
        <v>1708</v>
      </c>
      <c r="G229" s="298">
        <f t="shared" si="366"/>
        <v>630</v>
      </c>
      <c r="H229" s="331">
        <f t="shared" si="366"/>
        <v>5026</v>
      </c>
      <c r="I229" s="202">
        <f t="shared" si="366"/>
        <v>630</v>
      </c>
      <c r="J229" s="532">
        <v>2240</v>
      </c>
      <c r="K229" s="532">
        <v>2240</v>
      </c>
      <c r="L229" s="532">
        <v>2240</v>
      </c>
      <c r="M229" s="532">
        <v>2240</v>
      </c>
      <c r="N229" s="559">
        <f t="shared" ref="N229" si="367">N227*N228/1000</f>
        <v>8792</v>
      </c>
      <c r="O229" s="465">
        <f t="shared" ref="O229:Q229" si="368">O227*O228/1000</f>
        <v>5040</v>
      </c>
      <c r="P229" s="454">
        <f t="shared" si="368"/>
        <v>8680</v>
      </c>
      <c r="Q229" s="54">
        <f t="shared" si="368"/>
        <v>8680</v>
      </c>
      <c r="R229" s="310">
        <f t="shared" ref="R229" si="369">R227*R228/1000</f>
        <v>8680</v>
      </c>
      <c r="S229" s="295">
        <f t="shared" ref="S229:X229" si="370">S227*S228/1000</f>
        <v>154</v>
      </c>
      <c r="T229" s="295">
        <f t="shared" si="370"/>
        <v>154</v>
      </c>
      <c r="U229" s="295">
        <f t="shared" si="370"/>
        <v>308</v>
      </c>
      <c r="V229" s="295">
        <f t="shared" si="370"/>
        <v>154</v>
      </c>
      <c r="W229" s="295">
        <f t="shared" si="370"/>
        <v>462</v>
      </c>
      <c r="X229" s="295">
        <f t="shared" si="370"/>
        <v>8218</v>
      </c>
    </row>
    <row r="230" spans="1:24" ht="27" x14ac:dyDescent="0.25">
      <c r="A230" s="453"/>
      <c r="B230" s="453">
        <v>33</v>
      </c>
      <c r="C230" s="453" t="s">
        <v>159</v>
      </c>
      <c r="D230" s="452" t="s">
        <v>48</v>
      </c>
      <c r="E230" s="295"/>
      <c r="F230" s="310">
        <v>34</v>
      </c>
      <c r="G230" s="298">
        <v>90</v>
      </c>
      <c r="H230" s="331">
        <v>72</v>
      </c>
      <c r="I230" s="202">
        <v>90</v>
      </c>
      <c r="J230" s="532">
        <v>21</v>
      </c>
      <c r="K230" s="532">
        <v>21</v>
      </c>
      <c r="L230" s="532">
        <v>21</v>
      </c>
      <c r="M230" s="532">
        <v>21</v>
      </c>
      <c r="N230" s="559">
        <v>58</v>
      </c>
      <c r="O230" s="465">
        <v>75</v>
      </c>
      <c r="P230" s="454">
        <v>65</v>
      </c>
      <c r="Q230" s="54">
        <v>65</v>
      </c>
      <c r="R230" s="310">
        <v>65</v>
      </c>
      <c r="S230" s="295">
        <v>22</v>
      </c>
      <c r="T230" s="295">
        <f>S230</f>
        <v>22</v>
      </c>
      <c r="U230" s="295">
        <f>S230+T230</f>
        <v>44</v>
      </c>
      <c r="V230" s="295">
        <f>S230</f>
        <v>22</v>
      </c>
      <c r="W230" s="295">
        <f>U230+V230</f>
        <v>66</v>
      </c>
      <c r="X230" s="295">
        <f>P230-W230</f>
        <v>-1</v>
      </c>
    </row>
    <row r="231" spans="1:24" ht="27" x14ac:dyDescent="0.25">
      <c r="A231" s="453"/>
      <c r="B231" s="453"/>
      <c r="C231" s="453"/>
      <c r="D231" s="452" t="s">
        <v>49</v>
      </c>
      <c r="E231" s="295">
        <v>50000</v>
      </c>
      <c r="F231" s="310">
        <v>43529.41</v>
      </c>
      <c r="G231" s="298">
        <v>50000</v>
      </c>
      <c r="H231" s="331">
        <v>50000</v>
      </c>
      <c r="I231" s="202">
        <v>50000</v>
      </c>
      <c r="J231" s="532">
        <v>50000</v>
      </c>
      <c r="K231" s="532">
        <v>50000</v>
      </c>
      <c r="L231" s="532">
        <v>50000</v>
      </c>
      <c r="M231" s="532">
        <v>50000</v>
      </c>
      <c r="N231" s="559">
        <v>50000</v>
      </c>
      <c r="O231" s="465">
        <v>50000</v>
      </c>
      <c r="P231" s="454">
        <v>50000</v>
      </c>
      <c r="Q231" s="54">
        <v>50000</v>
      </c>
      <c r="R231" s="310">
        <v>50000</v>
      </c>
      <c r="S231" s="295">
        <v>50000</v>
      </c>
      <c r="T231" s="295">
        <v>50000</v>
      </c>
      <c r="U231" s="295">
        <v>50000</v>
      </c>
      <c r="V231" s="295">
        <v>50000</v>
      </c>
      <c r="W231" s="295">
        <v>50000</v>
      </c>
      <c r="X231" s="295">
        <v>50000</v>
      </c>
    </row>
    <row r="232" spans="1:24" ht="27" x14ac:dyDescent="0.25">
      <c r="A232" s="453"/>
      <c r="B232" s="453"/>
      <c r="C232" s="453"/>
      <c r="D232" s="452" t="s">
        <v>47</v>
      </c>
      <c r="E232" s="295">
        <f t="shared" ref="E232:I232" si="371">E230*E231/1000</f>
        <v>0</v>
      </c>
      <c r="F232" s="310">
        <f t="shared" si="371"/>
        <v>1479.9999400000002</v>
      </c>
      <c r="G232" s="298">
        <f t="shared" si="371"/>
        <v>4500</v>
      </c>
      <c r="H232" s="331">
        <f t="shared" si="371"/>
        <v>3600</v>
      </c>
      <c r="I232" s="202">
        <f t="shared" si="371"/>
        <v>4500</v>
      </c>
      <c r="J232" s="532">
        <v>1050</v>
      </c>
      <c r="K232" s="532">
        <v>1050</v>
      </c>
      <c r="L232" s="532">
        <v>1050</v>
      </c>
      <c r="M232" s="532">
        <v>1050</v>
      </c>
      <c r="N232" s="559">
        <f t="shared" ref="N232" si="372">N230*N231/1000</f>
        <v>2900</v>
      </c>
      <c r="O232" s="465">
        <f t="shared" ref="O232:Q232" si="373">O230*O231/1000</f>
        <v>3750</v>
      </c>
      <c r="P232" s="454">
        <f t="shared" si="373"/>
        <v>3250</v>
      </c>
      <c r="Q232" s="54">
        <f t="shared" si="373"/>
        <v>3250</v>
      </c>
      <c r="R232" s="310">
        <f t="shared" ref="R232" si="374">R230*R231/1000</f>
        <v>3250</v>
      </c>
      <c r="S232" s="295">
        <f t="shared" ref="S232:X232" si="375">S230*S231/1000</f>
        <v>1100</v>
      </c>
      <c r="T232" s="295">
        <f t="shared" si="375"/>
        <v>1100</v>
      </c>
      <c r="U232" s="295">
        <f t="shared" si="375"/>
        <v>2200</v>
      </c>
      <c r="V232" s="295">
        <f t="shared" si="375"/>
        <v>1100</v>
      </c>
      <c r="W232" s="295">
        <f t="shared" si="375"/>
        <v>3300</v>
      </c>
      <c r="X232" s="295">
        <f t="shared" si="375"/>
        <v>-50</v>
      </c>
    </row>
    <row r="233" spans="1:24" ht="27" hidden="1" customHeight="1" x14ac:dyDescent="0.25">
      <c r="A233" s="453"/>
      <c r="B233" s="453">
        <v>34</v>
      </c>
      <c r="C233" s="453"/>
      <c r="D233" s="452" t="s">
        <v>48</v>
      </c>
      <c r="E233" s="295"/>
      <c r="F233" s="310"/>
      <c r="G233" s="298"/>
      <c r="H233" s="331"/>
      <c r="I233" s="202"/>
      <c r="J233" s="532"/>
      <c r="K233" s="532"/>
      <c r="L233" s="532"/>
      <c r="M233" s="532"/>
      <c r="N233" s="559"/>
      <c r="O233" s="465"/>
      <c r="P233" s="454"/>
      <c r="Q233" s="54"/>
      <c r="R233" s="310"/>
      <c r="S233" s="295"/>
      <c r="T233" s="295"/>
      <c r="U233" s="295"/>
      <c r="V233" s="295"/>
      <c r="W233" s="295"/>
      <c r="X233" s="295"/>
    </row>
    <row r="234" spans="1:24" ht="27" hidden="1" customHeight="1" x14ac:dyDescent="0.25">
      <c r="A234" s="453"/>
      <c r="B234" s="453"/>
      <c r="C234" s="453"/>
      <c r="D234" s="452" t="s">
        <v>49</v>
      </c>
      <c r="E234" s="295"/>
      <c r="F234" s="310"/>
      <c r="G234" s="298"/>
      <c r="H234" s="331"/>
      <c r="I234" s="202"/>
      <c r="J234" s="532"/>
      <c r="K234" s="532"/>
      <c r="L234" s="532"/>
      <c r="M234" s="532"/>
      <c r="N234" s="559"/>
      <c r="O234" s="465"/>
      <c r="P234" s="454"/>
      <c r="Q234" s="54"/>
      <c r="R234" s="310"/>
      <c r="S234" s="295">
        <v>34002</v>
      </c>
      <c r="T234" s="295">
        <v>34003</v>
      </c>
      <c r="U234" s="295">
        <v>34004</v>
      </c>
      <c r="V234" s="295">
        <v>34005</v>
      </c>
      <c r="W234" s="295">
        <v>34006</v>
      </c>
      <c r="X234" s="295">
        <v>34007</v>
      </c>
    </row>
    <row r="235" spans="1:24" ht="27" hidden="1" customHeight="1" x14ac:dyDescent="0.25">
      <c r="A235" s="453"/>
      <c r="B235" s="453"/>
      <c r="C235" s="453"/>
      <c r="D235" s="452" t="s">
        <v>47</v>
      </c>
      <c r="E235" s="295"/>
      <c r="F235" s="310"/>
      <c r="G235" s="298"/>
      <c r="H235" s="331"/>
      <c r="I235" s="202"/>
      <c r="J235" s="532"/>
      <c r="K235" s="532"/>
      <c r="L235" s="532"/>
      <c r="M235" s="532"/>
      <c r="N235" s="559"/>
      <c r="O235" s="465"/>
      <c r="P235" s="454"/>
      <c r="Q235" s="54"/>
      <c r="R235" s="310"/>
      <c r="S235" s="295">
        <f t="shared" ref="S235:X235" si="376">S233*S234/1000</f>
        <v>0</v>
      </c>
      <c r="T235" s="295">
        <f t="shared" si="376"/>
        <v>0</v>
      </c>
      <c r="U235" s="295">
        <f t="shared" si="376"/>
        <v>0</v>
      </c>
      <c r="V235" s="295">
        <f t="shared" si="376"/>
        <v>0</v>
      </c>
      <c r="W235" s="295">
        <f t="shared" si="376"/>
        <v>0</v>
      </c>
      <c r="X235" s="295">
        <f t="shared" si="376"/>
        <v>0</v>
      </c>
    </row>
    <row r="236" spans="1:24" ht="27" hidden="1" customHeight="1" x14ac:dyDescent="0.25">
      <c r="A236" s="453"/>
      <c r="B236" s="453">
        <v>35</v>
      </c>
      <c r="C236" s="453"/>
      <c r="D236" s="452" t="s">
        <v>48</v>
      </c>
      <c r="E236" s="295"/>
      <c r="F236" s="310"/>
      <c r="G236" s="298"/>
      <c r="H236" s="331"/>
      <c r="I236" s="202"/>
      <c r="J236" s="532"/>
      <c r="K236" s="532"/>
      <c r="L236" s="532"/>
      <c r="M236" s="532"/>
      <c r="N236" s="559"/>
      <c r="O236" s="465"/>
      <c r="P236" s="454"/>
      <c r="Q236" s="54"/>
      <c r="R236" s="310"/>
      <c r="S236" s="295"/>
      <c r="T236" s="295"/>
      <c r="U236" s="295"/>
      <c r="V236" s="295"/>
      <c r="W236" s="295"/>
      <c r="X236" s="295"/>
    </row>
    <row r="237" spans="1:24" ht="27" hidden="1" customHeight="1" x14ac:dyDescent="0.25">
      <c r="A237" s="453"/>
      <c r="B237" s="453"/>
      <c r="C237" s="453"/>
      <c r="D237" s="452" t="s">
        <v>49</v>
      </c>
      <c r="E237" s="295"/>
      <c r="F237" s="310"/>
      <c r="G237" s="298"/>
      <c r="H237" s="331"/>
      <c r="I237" s="202"/>
      <c r="J237" s="532"/>
      <c r="K237" s="532"/>
      <c r="L237" s="532"/>
      <c r="M237" s="532"/>
      <c r="N237" s="559"/>
      <c r="O237" s="465"/>
      <c r="P237" s="454"/>
      <c r="Q237" s="54"/>
      <c r="R237" s="310"/>
      <c r="S237" s="295">
        <v>37002</v>
      </c>
      <c r="T237" s="295">
        <v>37003</v>
      </c>
      <c r="U237" s="295">
        <v>37004</v>
      </c>
      <c r="V237" s="295">
        <v>37005</v>
      </c>
      <c r="W237" s="295">
        <v>37006</v>
      </c>
      <c r="X237" s="295">
        <v>37007</v>
      </c>
    </row>
    <row r="238" spans="1:24" ht="27" hidden="1" customHeight="1" x14ac:dyDescent="0.25">
      <c r="A238" s="453"/>
      <c r="B238" s="453"/>
      <c r="C238" s="453"/>
      <c r="D238" s="452" t="s">
        <v>47</v>
      </c>
      <c r="E238" s="295"/>
      <c r="F238" s="310"/>
      <c r="G238" s="298"/>
      <c r="H238" s="331"/>
      <c r="I238" s="202"/>
      <c r="J238" s="532"/>
      <c r="K238" s="532"/>
      <c r="L238" s="532"/>
      <c r="M238" s="532"/>
      <c r="N238" s="559"/>
      <c r="O238" s="465"/>
      <c r="P238" s="454"/>
      <c r="Q238" s="54"/>
      <c r="R238" s="310"/>
      <c r="S238" s="295">
        <f t="shared" ref="S238:X238" si="377">S236*S237/1000</f>
        <v>0</v>
      </c>
      <c r="T238" s="295">
        <f t="shared" si="377"/>
        <v>0</v>
      </c>
      <c r="U238" s="295">
        <f t="shared" si="377"/>
        <v>0</v>
      </c>
      <c r="V238" s="295">
        <f t="shared" si="377"/>
        <v>0</v>
      </c>
      <c r="W238" s="295">
        <f t="shared" si="377"/>
        <v>0</v>
      </c>
      <c r="X238" s="295">
        <f t="shared" si="377"/>
        <v>0</v>
      </c>
    </row>
    <row r="239" spans="1:24" ht="27" hidden="1" customHeight="1" x14ac:dyDescent="0.25">
      <c r="A239" s="453"/>
      <c r="B239" s="453">
        <v>36</v>
      </c>
      <c r="C239" s="453"/>
      <c r="D239" s="452" t="s">
        <v>48</v>
      </c>
      <c r="E239" s="295"/>
      <c r="F239" s="310"/>
      <c r="G239" s="298"/>
      <c r="H239" s="331"/>
      <c r="I239" s="202"/>
      <c r="J239" s="532"/>
      <c r="K239" s="532"/>
      <c r="L239" s="532"/>
      <c r="M239" s="532"/>
      <c r="N239" s="559"/>
      <c r="O239" s="465"/>
      <c r="P239" s="454"/>
      <c r="Q239" s="54"/>
      <c r="R239" s="310"/>
      <c r="S239" s="295"/>
      <c r="T239" s="295"/>
      <c r="U239" s="295"/>
      <c r="V239" s="295"/>
      <c r="W239" s="295"/>
      <c r="X239" s="295"/>
    </row>
    <row r="240" spans="1:24" ht="27" hidden="1" customHeight="1" x14ac:dyDescent="0.25">
      <c r="A240" s="453"/>
      <c r="B240" s="453"/>
      <c r="C240" s="453"/>
      <c r="D240" s="452" t="s">
        <v>49</v>
      </c>
      <c r="E240" s="295"/>
      <c r="F240" s="310"/>
      <c r="G240" s="298"/>
      <c r="H240" s="331"/>
      <c r="I240" s="202"/>
      <c r="J240" s="532"/>
      <c r="K240" s="532"/>
      <c r="L240" s="532"/>
      <c r="M240" s="532"/>
      <c r="N240" s="559"/>
      <c r="O240" s="465"/>
      <c r="P240" s="454"/>
      <c r="Q240" s="54"/>
      <c r="R240" s="310"/>
      <c r="S240" s="295">
        <v>38002</v>
      </c>
      <c r="T240" s="295">
        <v>38003</v>
      </c>
      <c r="U240" s="295">
        <v>38004</v>
      </c>
      <c r="V240" s="295">
        <v>38005</v>
      </c>
      <c r="W240" s="295">
        <v>38006</v>
      </c>
      <c r="X240" s="295">
        <v>38007</v>
      </c>
    </row>
    <row r="241" spans="1:24" ht="27" hidden="1" customHeight="1" x14ac:dyDescent="0.25">
      <c r="A241" s="453"/>
      <c r="B241" s="453"/>
      <c r="C241" s="453"/>
      <c r="D241" s="452" t="s">
        <v>47</v>
      </c>
      <c r="E241" s="295"/>
      <c r="F241" s="310"/>
      <c r="G241" s="298"/>
      <c r="H241" s="331"/>
      <c r="I241" s="202"/>
      <c r="J241" s="532"/>
      <c r="K241" s="532"/>
      <c r="L241" s="532"/>
      <c r="M241" s="532"/>
      <c r="N241" s="559"/>
      <c r="O241" s="465"/>
      <c r="P241" s="454"/>
      <c r="Q241" s="54"/>
      <c r="R241" s="310"/>
      <c r="S241" s="295">
        <f t="shared" ref="S241:X241" si="378">S239*S240/1000</f>
        <v>0</v>
      </c>
      <c r="T241" s="295">
        <f t="shared" si="378"/>
        <v>0</v>
      </c>
      <c r="U241" s="295">
        <f t="shared" si="378"/>
        <v>0</v>
      </c>
      <c r="V241" s="295">
        <f t="shared" si="378"/>
        <v>0</v>
      </c>
      <c r="W241" s="295">
        <f t="shared" si="378"/>
        <v>0</v>
      </c>
      <c r="X241" s="295">
        <f t="shared" si="378"/>
        <v>0</v>
      </c>
    </row>
    <row r="242" spans="1:24" ht="24" hidden="1" customHeight="1" x14ac:dyDescent="0.25">
      <c r="A242" s="453"/>
      <c r="B242" s="453">
        <v>37</v>
      </c>
      <c r="C242" s="453"/>
      <c r="D242" s="452"/>
      <c r="E242" s="295"/>
      <c r="F242" s="310"/>
      <c r="G242" s="298"/>
      <c r="H242" s="331"/>
      <c r="I242" s="202"/>
      <c r="J242" s="532"/>
      <c r="K242" s="532"/>
      <c r="L242" s="532"/>
      <c r="M242" s="532"/>
      <c r="N242" s="559"/>
      <c r="O242" s="465"/>
      <c r="P242" s="454"/>
      <c r="Q242" s="54"/>
      <c r="R242" s="310"/>
      <c r="S242" s="295"/>
      <c r="T242" s="295"/>
      <c r="U242" s="295"/>
      <c r="V242" s="295"/>
      <c r="W242" s="295"/>
      <c r="X242" s="295"/>
    </row>
    <row r="243" spans="1:24" ht="24" hidden="1" customHeight="1" x14ac:dyDescent="0.25">
      <c r="A243" s="453"/>
      <c r="B243" s="453"/>
      <c r="C243" s="453"/>
      <c r="D243" s="452"/>
      <c r="E243" s="295"/>
      <c r="F243" s="310"/>
      <c r="G243" s="298"/>
      <c r="H243" s="331"/>
      <c r="I243" s="202"/>
      <c r="J243" s="532"/>
      <c r="K243" s="532"/>
      <c r="L243" s="532"/>
      <c r="M243" s="532"/>
      <c r="N243" s="559"/>
      <c r="O243" s="465"/>
      <c r="P243" s="454"/>
      <c r="Q243" s="54"/>
      <c r="R243" s="310"/>
      <c r="S243" s="295">
        <v>55002</v>
      </c>
      <c r="T243" s="295">
        <v>55003</v>
      </c>
      <c r="U243" s="295">
        <v>55004</v>
      </c>
      <c r="V243" s="295">
        <v>55005</v>
      </c>
      <c r="W243" s="295">
        <v>55006</v>
      </c>
      <c r="X243" s="295">
        <v>55007</v>
      </c>
    </row>
    <row r="244" spans="1:24" ht="24" hidden="1" customHeight="1" x14ac:dyDescent="0.25">
      <c r="A244" s="453"/>
      <c r="B244" s="453"/>
      <c r="C244" s="453"/>
      <c r="D244" s="452"/>
      <c r="E244" s="295"/>
      <c r="F244" s="310"/>
      <c r="G244" s="298"/>
      <c r="H244" s="331"/>
      <c r="I244" s="202"/>
      <c r="J244" s="532"/>
      <c r="K244" s="532"/>
      <c r="L244" s="532"/>
      <c r="M244" s="532"/>
      <c r="N244" s="559"/>
      <c r="O244" s="465"/>
      <c r="P244" s="454"/>
      <c r="Q244" s="54"/>
      <c r="R244" s="310"/>
      <c r="S244" s="295">
        <f t="shared" ref="S244:X244" si="379">S242*S243/1000</f>
        <v>0</v>
      </c>
      <c r="T244" s="295">
        <f t="shared" si="379"/>
        <v>0</v>
      </c>
      <c r="U244" s="295">
        <f t="shared" si="379"/>
        <v>0</v>
      </c>
      <c r="V244" s="295">
        <f t="shared" si="379"/>
        <v>0</v>
      </c>
      <c r="W244" s="295">
        <f t="shared" si="379"/>
        <v>0</v>
      </c>
      <c r="X244" s="295">
        <f t="shared" si="379"/>
        <v>0</v>
      </c>
    </row>
    <row r="245" spans="1:24" ht="24" hidden="1" customHeight="1" x14ac:dyDescent="0.25">
      <c r="A245" s="453"/>
      <c r="B245" s="453">
        <v>38</v>
      </c>
      <c r="C245" s="453"/>
      <c r="D245" s="452"/>
      <c r="E245" s="295"/>
      <c r="F245" s="310"/>
      <c r="G245" s="298"/>
      <c r="H245" s="331"/>
      <c r="I245" s="202"/>
      <c r="J245" s="532"/>
      <c r="K245" s="532"/>
      <c r="L245" s="532"/>
      <c r="M245" s="532"/>
      <c r="N245" s="559"/>
      <c r="O245" s="465"/>
      <c r="P245" s="454"/>
      <c r="Q245" s="54"/>
      <c r="R245" s="310"/>
      <c r="S245" s="295"/>
      <c r="T245" s="295"/>
      <c r="U245" s="295"/>
      <c r="V245" s="295"/>
      <c r="W245" s="295"/>
      <c r="X245" s="295"/>
    </row>
    <row r="246" spans="1:24" ht="24" hidden="1" customHeight="1" x14ac:dyDescent="0.25">
      <c r="A246" s="453"/>
      <c r="B246" s="453"/>
      <c r="C246" s="453"/>
      <c r="D246" s="452"/>
      <c r="E246" s="295"/>
      <c r="F246" s="310"/>
      <c r="G246" s="298"/>
      <c r="H246" s="331"/>
      <c r="I246" s="202"/>
      <c r="J246" s="532"/>
      <c r="K246" s="532"/>
      <c r="L246" s="532"/>
      <c r="M246" s="532"/>
      <c r="N246" s="559"/>
      <c r="O246" s="465"/>
      <c r="P246" s="454"/>
      <c r="Q246" s="54"/>
      <c r="R246" s="310"/>
      <c r="S246" s="295">
        <v>48002</v>
      </c>
      <c r="T246" s="295">
        <v>48003</v>
      </c>
      <c r="U246" s="295">
        <v>48004</v>
      </c>
      <c r="V246" s="295">
        <v>48005</v>
      </c>
      <c r="W246" s="295">
        <v>48006</v>
      </c>
      <c r="X246" s="295">
        <v>48007</v>
      </c>
    </row>
    <row r="247" spans="1:24" ht="24" hidden="1" customHeight="1" x14ac:dyDescent="0.25">
      <c r="A247" s="453"/>
      <c r="B247" s="453"/>
      <c r="C247" s="453"/>
      <c r="D247" s="452"/>
      <c r="E247" s="295"/>
      <c r="F247" s="310"/>
      <c r="G247" s="298"/>
      <c r="H247" s="331"/>
      <c r="I247" s="202"/>
      <c r="J247" s="532"/>
      <c r="K247" s="532"/>
      <c r="L247" s="532"/>
      <c r="M247" s="532"/>
      <c r="N247" s="559"/>
      <c r="O247" s="465"/>
      <c r="P247" s="454"/>
      <c r="Q247" s="54"/>
      <c r="R247" s="310"/>
      <c r="S247" s="295">
        <f t="shared" ref="S247:X247" si="380">S245*S246/1000</f>
        <v>0</v>
      </c>
      <c r="T247" s="295">
        <f t="shared" si="380"/>
        <v>0</v>
      </c>
      <c r="U247" s="295">
        <f t="shared" si="380"/>
        <v>0</v>
      </c>
      <c r="V247" s="295">
        <f t="shared" si="380"/>
        <v>0</v>
      </c>
      <c r="W247" s="295">
        <f t="shared" si="380"/>
        <v>0</v>
      </c>
      <c r="X247" s="295">
        <f t="shared" si="380"/>
        <v>0</v>
      </c>
    </row>
    <row r="248" spans="1:24" ht="24" hidden="1" customHeight="1" x14ac:dyDescent="0.25">
      <c r="A248" s="453"/>
      <c r="B248" s="453">
        <v>39</v>
      </c>
      <c r="C248" s="453"/>
      <c r="D248" s="452"/>
      <c r="E248" s="295"/>
      <c r="F248" s="310"/>
      <c r="G248" s="298"/>
      <c r="H248" s="331"/>
      <c r="I248" s="202"/>
      <c r="J248" s="532"/>
      <c r="K248" s="532"/>
      <c r="L248" s="532"/>
      <c r="M248" s="532"/>
      <c r="N248" s="559"/>
      <c r="O248" s="465"/>
      <c r="P248" s="454"/>
      <c r="Q248" s="54"/>
      <c r="R248" s="310"/>
      <c r="S248" s="295"/>
      <c r="T248" s="295"/>
      <c r="U248" s="295"/>
      <c r="V248" s="295"/>
      <c r="W248" s="295"/>
      <c r="X248" s="295"/>
    </row>
    <row r="249" spans="1:24" ht="24" hidden="1" customHeight="1" x14ac:dyDescent="0.25">
      <c r="A249" s="453"/>
      <c r="B249" s="453"/>
      <c r="C249" s="453"/>
      <c r="D249" s="452"/>
      <c r="E249" s="295"/>
      <c r="F249" s="310"/>
      <c r="G249" s="298"/>
      <c r="H249" s="331"/>
      <c r="I249" s="202"/>
      <c r="J249" s="532"/>
      <c r="K249" s="532"/>
      <c r="L249" s="532"/>
      <c r="M249" s="532"/>
      <c r="N249" s="559"/>
      <c r="O249" s="465"/>
      <c r="P249" s="454"/>
      <c r="Q249" s="54"/>
      <c r="R249" s="310"/>
      <c r="S249" s="295">
        <v>48002</v>
      </c>
      <c r="T249" s="295">
        <v>48003</v>
      </c>
      <c r="U249" s="295">
        <v>48004</v>
      </c>
      <c r="V249" s="295">
        <v>48005</v>
      </c>
      <c r="W249" s="295">
        <v>48006</v>
      </c>
      <c r="X249" s="295">
        <v>48007</v>
      </c>
    </row>
    <row r="250" spans="1:24" ht="24" hidden="1" customHeight="1" x14ac:dyDescent="0.25">
      <c r="A250" s="453"/>
      <c r="B250" s="453"/>
      <c r="C250" s="453"/>
      <c r="D250" s="452"/>
      <c r="E250" s="295"/>
      <c r="F250" s="310"/>
      <c r="G250" s="298"/>
      <c r="H250" s="331"/>
      <c r="I250" s="202"/>
      <c r="J250" s="532"/>
      <c r="K250" s="532"/>
      <c r="L250" s="532"/>
      <c r="M250" s="532"/>
      <c r="N250" s="559"/>
      <c r="O250" s="465"/>
      <c r="P250" s="454"/>
      <c r="Q250" s="54"/>
      <c r="R250" s="310"/>
      <c r="S250" s="295">
        <f t="shared" ref="S250:X250" si="381">S248*S249/1000</f>
        <v>0</v>
      </c>
      <c r="T250" s="295">
        <f t="shared" si="381"/>
        <v>0</v>
      </c>
      <c r="U250" s="295">
        <f t="shared" si="381"/>
        <v>0</v>
      </c>
      <c r="V250" s="295">
        <f t="shared" si="381"/>
        <v>0</v>
      </c>
      <c r="W250" s="295">
        <f t="shared" si="381"/>
        <v>0</v>
      </c>
      <c r="X250" s="295">
        <f t="shared" si="381"/>
        <v>0</v>
      </c>
    </row>
    <row r="251" spans="1:24" ht="24" hidden="1" customHeight="1" x14ac:dyDescent="0.25">
      <c r="A251" s="453"/>
      <c r="B251" s="453">
        <v>40</v>
      </c>
      <c r="C251" s="453"/>
      <c r="D251" s="452"/>
      <c r="E251" s="295"/>
      <c r="F251" s="310"/>
      <c r="G251" s="298"/>
      <c r="H251" s="331"/>
      <c r="I251" s="202"/>
      <c r="J251" s="532"/>
      <c r="K251" s="532"/>
      <c r="L251" s="532"/>
      <c r="M251" s="532"/>
      <c r="N251" s="559"/>
      <c r="O251" s="465"/>
      <c r="P251" s="454"/>
      <c r="Q251" s="54"/>
      <c r="R251" s="310"/>
      <c r="S251" s="295"/>
      <c r="T251" s="295"/>
      <c r="U251" s="295"/>
      <c r="V251" s="295"/>
      <c r="W251" s="295"/>
      <c r="X251" s="295"/>
    </row>
    <row r="252" spans="1:24" ht="24" hidden="1" customHeight="1" x14ac:dyDescent="0.25">
      <c r="A252" s="453"/>
      <c r="B252" s="453"/>
      <c r="C252" s="453"/>
      <c r="D252" s="452"/>
      <c r="E252" s="295"/>
      <c r="F252" s="310"/>
      <c r="G252" s="298"/>
      <c r="H252" s="331"/>
      <c r="I252" s="202"/>
      <c r="J252" s="532"/>
      <c r="K252" s="532"/>
      <c r="L252" s="532"/>
      <c r="M252" s="532"/>
      <c r="N252" s="559"/>
      <c r="O252" s="465"/>
      <c r="P252" s="454"/>
      <c r="Q252" s="54"/>
      <c r="R252" s="310"/>
      <c r="S252" s="295">
        <v>48002</v>
      </c>
      <c r="T252" s="295">
        <v>48003</v>
      </c>
      <c r="U252" s="295">
        <v>48004</v>
      </c>
      <c r="V252" s="295">
        <v>48005</v>
      </c>
      <c r="W252" s="295">
        <v>48006</v>
      </c>
      <c r="X252" s="295">
        <v>48007</v>
      </c>
    </row>
    <row r="253" spans="1:24" ht="24" hidden="1" customHeight="1" x14ac:dyDescent="0.25">
      <c r="A253" s="453"/>
      <c r="B253" s="453"/>
      <c r="C253" s="453"/>
      <c r="D253" s="452"/>
      <c r="E253" s="295"/>
      <c r="F253" s="310"/>
      <c r="G253" s="298"/>
      <c r="H253" s="331"/>
      <c r="I253" s="202"/>
      <c r="J253" s="532"/>
      <c r="K253" s="532"/>
      <c r="L253" s="532"/>
      <c r="M253" s="532"/>
      <c r="N253" s="559"/>
      <c r="O253" s="465"/>
      <c r="P253" s="454"/>
      <c r="Q253" s="54"/>
      <c r="R253" s="310"/>
      <c r="S253" s="295">
        <f t="shared" ref="S253:X253" si="382">S251*S252/1000</f>
        <v>0</v>
      </c>
      <c r="T253" s="295">
        <f t="shared" si="382"/>
        <v>0</v>
      </c>
      <c r="U253" s="295">
        <f t="shared" si="382"/>
        <v>0</v>
      </c>
      <c r="V253" s="295">
        <f t="shared" si="382"/>
        <v>0</v>
      </c>
      <c r="W253" s="295">
        <f t="shared" si="382"/>
        <v>0</v>
      </c>
      <c r="X253" s="295">
        <f t="shared" si="382"/>
        <v>0</v>
      </c>
    </row>
    <row r="254" spans="1:24" ht="24" hidden="1" customHeight="1" x14ac:dyDescent="0.25">
      <c r="A254" s="453"/>
      <c r="B254" s="453">
        <v>41</v>
      </c>
      <c r="C254" s="453"/>
      <c r="D254" s="452"/>
      <c r="E254" s="295"/>
      <c r="F254" s="310"/>
      <c r="G254" s="298"/>
      <c r="H254" s="331"/>
      <c r="I254" s="202"/>
      <c r="J254" s="532"/>
      <c r="K254" s="532"/>
      <c r="L254" s="532"/>
      <c r="M254" s="532"/>
      <c r="N254" s="559"/>
      <c r="O254" s="465"/>
      <c r="P254" s="454"/>
      <c r="Q254" s="54"/>
      <c r="R254" s="310"/>
      <c r="S254" s="295"/>
      <c r="T254" s="295"/>
      <c r="U254" s="295"/>
      <c r="V254" s="295"/>
      <c r="W254" s="295"/>
      <c r="X254" s="295"/>
    </row>
    <row r="255" spans="1:24" ht="24" hidden="1" customHeight="1" x14ac:dyDescent="0.25">
      <c r="A255" s="453"/>
      <c r="B255" s="453"/>
      <c r="C255" s="453"/>
      <c r="D255" s="452"/>
      <c r="E255" s="295"/>
      <c r="F255" s="310"/>
      <c r="G255" s="298"/>
      <c r="H255" s="331"/>
      <c r="I255" s="202"/>
      <c r="J255" s="532"/>
      <c r="K255" s="532"/>
      <c r="L255" s="532"/>
      <c r="M255" s="532"/>
      <c r="N255" s="559"/>
      <c r="O255" s="465"/>
      <c r="P255" s="454"/>
      <c r="Q255" s="54"/>
      <c r="R255" s="310"/>
      <c r="S255" s="295">
        <v>40002</v>
      </c>
      <c r="T255" s="295">
        <v>40003</v>
      </c>
      <c r="U255" s="295">
        <v>40004</v>
      </c>
      <c r="V255" s="295">
        <v>40005</v>
      </c>
      <c r="W255" s="295">
        <v>40006</v>
      </c>
      <c r="X255" s="295">
        <v>40007</v>
      </c>
    </row>
    <row r="256" spans="1:24" ht="24" hidden="1" customHeight="1" x14ac:dyDescent="0.25">
      <c r="A256" s="453"/>
      <c r="B256" s="453"/>
      <c r="C256" s="453"/>
      <c r="D256" s="452"/>
      <c r="E256" s="295"/>
      <c r="F256" s="310"/>
      <c r="G256" s="298"/>
      <c r="H256" s="331"/>
      <c r="I256" s="202"/>
      <c r="J256" s="532"/>
      <c r="K256" s="532"/>
      <c r="L256" s="532"/>
      <c r="M256" s="532"/>
      <c r="N256" s="559"/>
      <c r="O256" s="465"/>
      <c r="P256" s="454"/>
      <c r="Q256" s="54"/>
      <c r="R256" s="310"/>
      <c r="S256" s="295">
        <f t="shared" ref="S256:X256" si="383">S254*S255/1000</f>
        <v>0</v>
      </c>
      <c r="T256" s="295">
        <f t="shared" si="383"/>
        <v>0</v>
      </c>
      <c r="U256" s="295">
        <f t="shared" si="383"/>
        <v>0</v>
      </c>
      <c r="V256" s="295">
        <f t="shared" si="383"/>
        <v>0</v>
      </c>
      <c r="W256" s="295">
        <f t="shared" si="383"/>
        <v>0</v>
      </c>
      <c r="X256" s="295">
        <f t="shared" si="383"/>
        <v>0</v>
      </c>
    </row>
    <row r="257" spans="1:24" ht="24" hidden="1" customHeight="1" x14ac:dyDescent="0.25">
      <c r="A257" s="453"/>
      <c r="B257" s="453">
        <v>42</v>
      </c>
      <c r="C257" s="453"/>
      <c r="D257" s="452"/>
      <c r="E257" s="295"/>
      <c r="F257" s="310"/>
      <c r="G257" s="298"/>
      <c r="H257" s="331"/>
      <c r="I257" s="202"/>
      <c r="J257" s="532"/>
      <c r="K257" s="532"/>
      <c r="L257" s="532"/>
      <c r="M257" s="532"/>
      <c r="N257" s="559"/>
      <c r="O257" s="465"/>
      <c r="P257" s="454"/>
      <c r="Q257" s="54"/>
      <c r="R257" s="310"/>
      <c r="S257" s="295"/>
      <c r="T257" s="295"/>
      <c r="U257" s="295"/>
      <c r="V257" s="295"/>
      <c r="W257" s="295"/>
      <c r="X257" s="295"/>
    </row>
    <row r="258" spans="1:24" ht="24" hidden="1" customHeight="1" x14ac:dyDescent="0.25">
      <c r="A258" s="453"/>
      <c r="B258" s="453"/>
      <c r="C258" s="453"/>
      <c r="D258" s="452"/>
      <c r="E258" s="295"/>
      <c r="F258" s="310"/>
      <c r="G258" s="298"/>
      <c r="H258" s="331"/>
      <c r="I258" s="202"/>
      <c r="J258" s="532"/>
      <c r="K258" s="532"/>
      <c r="L258" s="532"/>
      <c r="M258" s="532"/>
      <c r="N258" s="559"/>
      <c r="O258" s="465"/>
      <c r="P258" s="454"/>
      <c r="Q258" s="54"/>
      <c r="R258" s="310"/>
      <c r="S258" s="295">
        <v>48002</v>
      </c>
      <c r="T258" s="295">
        <v>48003</v>
      </c>
      <c r="U258" s="295">
        <v>48004</v>
      </c>
      <c r="V258" s="295">
        <v>48005</v>
      </c>
      <c r="W258" s="295">
        <v>48006</v>
      </c>
      <c r="X258" s="295">
        <v>48007</v>
      </c>
    </row>
    <row r="259" spans="1:24" ht="24" hidden="1" customHeight="1" x14ac:dyDescent="0.25">
      <c r="A259" s="453"/>
      <c r="B259" s="453"/>
      <c r="C259" s="453"/>
      <c r="D259" s="452"/>
      <c r="E259" s="295"/>
      <c r="F259" s="310"/>
      <c r="G259" s="298"/>
      <c r="H259" s="331"/>
      <c r="I259" s="202"/>
      <c r="J259" s="532"/>
      <c r="K259" s="532"/>
      <c r="L259" s="532"/>
      <c r="M259" s="532"/>
      <c r="N259" s="559"/>
      <c r="O259" s="465"/>
      <c r="P259" s="454"/>
      <c r="Q259" s="54"/>
      <c r="R259" s="310"/>
      <c r="S259" s="295">
        <f t="shared" ref="S259:X259" si="384">S257*S258/1000</f>
        <v>0</v>
      </c>
      <c r="T259" s="295">
        <f t="shared" si="384"/>
        <v>0</v>
      </c>
      <c r="U259" s="295">
        <f t="shared" si="384"/>
        <v>0</v>
      </c>
      <c r="V259" s="295">
        <f t="shared" si="384"/>
        <v>0</v>
      </c>
      <c r="W259" s="295">
        <f t="shared" si="384"/>
        <v>0</v>
      </c>
      <c r="X259" s="295">
        <f t="shared" si="384"/>
        <v>0</v>
      </c>
    </row>
    <row r="260" spans="1:24" ht="24" hidden="1" customHeight="1" x14ac:dyDescent="0.25">
      <c r="A260" s="453"/>
      <c r="B260" s="453">
        <v>43</v>
      </c>
      <c r="C260" s="453"/>
      <c r="D260" s="452"/>
      <c r="E260" s="295"/>
      <c r="F260" s="310"/>
      <c r="G260" s="298"/>
      <c r="H260" s="331"/>
      <c r="I260" s="202"/>
      <c r="J260" s="532"/>
      <c r="K260" s="532"/>
      <c r="L260" s="532"/>
      <c r="M260" s="532"/>
      <c r="N260" s="559"/>
      <c r="O260" s="465"/>
      <c r="P260" s="454"/>
      <c r="Q260" s="54"/>
      <c r="R260" s="310"/>
      <c r="S260" s="295"/>
      <c r="T260" s="295"/>
      <c r="U260" s="295"/>
      <c r="V260" s="295"/>
      <c r="W260" s="295"/>
      <c r="X260" s="295"/>
    </row>
    <row r="261" spans="1:24" ht="24" hidden="1" customHeight="1" x14ac:dyDescent="0.25">
      <c r="A261" s="453"/>
      <c r="B261" s="453"/>
      <c r="C261" s="453"/>
      <c r="D261" s="452"/>
      <c r="E261" s="295"/>
      <c r="F261" s="310"/>
      <c r="G261" s="298"/>
      <c r="H261" s="331"/>
      <c r="I261" s="202"/>
      <c r="J261" s="532"/>
      <c r="K261" s="532"/>
      <c r="L261" s="532"/>
      <c r="M261" s="532"/>
      <c r="N261" s="559"/>
      <c r="O261" s="465"/>
      <c r="P261" s="454"/>
      <c r="Q261" s="54"/>
      <c r="R261" s="310"/>
      <c r="S261" s="295">
        <v>68002</v>
      </c>
      <c r="T261" s="295">
        <v>68003</v>
      </c>
      <c r="U261" s="295">
        <v>68004</v>
      </c>
      <c r="V261" s="295">
        <v>68005</v>
      </c>
      <c r="W261" s="295">
        <v>68006</v>
      </c>
      <c r="X261" s="295">
        <v>68007</v>
      </c>
    </row>
    <row r="262" spans="1:24" ht="24" hidden="1" customHeight="1" x14ac:dyDescent="0.25">
      <c r="A262" s="453"/>
      <c r="B262" s="453"/>
      <c r="C262" s="453"/>
      <c r="D262" s="452"/>
      <c r="E262" s="295"/>
      <c r="F262" s="310"/>
      <c r="G262" s="298"/>
      <c r="H262" s="331"/>
      <c r="I262" s="202"/>
      <c r="J262" s="532"/>
      <c r="K262" s="532"/>
      <c r="L262" s="532"/>
      <c r="M262" s="532"/>
      <c r="N262" s="559"/>
      <c r="O262" s="465"/>
      <c r="P262" s="454"/>
      <c r="Q262" s="54"/>
      <c r="R262" s="310"/>
      <c r="S262" s="295">
        <f t="shared" ref="S262:X262" si="385">S260*S261/1000</f>
        <v>0</v>
      </c>
      <c r="T262" s="295">
        <f t="shared" si="385"/>
        <v>0</v>
      </c>
      <c r="U262" s="295">
        <f t="shared" si="385"/>
        <v>0</v>
      </c>
      <c r="V262" s="295">
        <f t="shared" si="385"/>
        <v>0</v>
      </c>
      <c r="W262" s="295">
        <f t="shared" si="385"/>
        <v>0</v>
      </c>
      <c r="X262" s="295">
        <f t="shared" si="385"/>
        <v>0</v>
      </c>
    </row>
    <row r="263" spans="1:24" ht="24" hidden="1" customHeight="1" x14ac:dyDescent="0.25">
      <c r="A263" s="453"/>
      <c r="B263" s="453">
        <v>44</v>
      </c>
      <c r="C263" s="453"/>
      <c r="D263" s="452"/>
      <c r="E263" s="295"/>
      <c r="F263" s="310"/>
      <c r="G263" s="298"/>
      <c r="H263" s="331"/>
      <c r="I263" s="202"/>
      <c r="J263" s="532"/>
      <c r="K263" s="532"/>
      <c r="L263" s="532"/>
      <c r="M263" s="532"/>
      <c r="N263" s="559"/>
      <c r="O263" s="465"/>
      <c r="P263" s="454"/>
      <c r="Q263" s="54"/>
      <c r="R263" s="310"/>
      <c r="S263" s="295"/>
      <c r="T263" s="295"/>
      <c r="U263" s="295"/>
      <c r="V263" s="295"/>
      <c r="W263" s="295"/>
      <c r="X263" s="295"/>
    </row>
    <row r="264" spans="1:24" ht="24" hidden="1" customHeight="1" x14ac:dyDescent="0.25">
      <c r="A264" s="453"/>
      <c r="B264" s="453"/>
      <c r="C264" s="453"/>
      <c r="D264" s="452"/>
      <c r="E264" s="295"/>
      <c r="F264" s="310"/>
      <c r="G264" s="298"/>
      <c r="H264" s="331"/>
      <c r="I264" s="202"/>
      <c r="J264" s="532"/>
      <c r="K264" s="532"/>
      <c r="L264" s="532"/>
      <c r="M264" s="532"/>
      <c r="N264" s="559"/>
      <c r="O264" s="465"/>
      <c r="P264" s="454"/>
      <c r="Q264" s="54"/>
      <c r="R264" s="310"/>
      <c r="S264" s="295">
        <v>53002</v>
      </c>
      <c r="T264" s="295">
        <v>53003</v>
      </c>
      <c r="U264" s="295">
        <v>53004</v>
      </c>
      <c r="V264" s="295">
        <v>53005</v>
      </c>
      <c r="W264" s="295">
        <v>53006</v>
      </c>
      <c r="X264" s="295">
        <v>53007</v>
      </c>
    </row>
    <row r="265" spans="1:24" ht="24" hidden="1" customHeight="1" x14ac:dyDescent="0.25">
      <c r="A265" s="453"/>
      <c r="B265" s="453"/>
      <c r="C265" s="453"/>
      <c r="D265" s="452"/>
      <c r="E265" s="295"/>
      <c r="F265" s="310"/>
      <c r="G265" s="298"/>
      <c r="H265" s="331"/>
      <c r="I265" s="202"/>
      <c r="J265" s="532"/>
      <c r="K265" s="532"/>
      <c r="L265" s="532"/>
      <c r="M265" s="532"/>
      <c r="N265" s="559"/>
      <c r="O265" s="465"/>
      <c r="P265" s="454"/>
      <c r="Q265" s="54"/>
      <c r="R265" s="310"/>
      <c r="S265" s="295">
        <f t="shared" ref="S265:X265" si="386">S263*S264/1000</f>
        <v>0</v>
      </c>
      <c r="T265" s="295">
        <f t="shared" si="386"/>
        <v>0</v>
      </c>
      <c r="U265" s="295">
        <f t="shared" si="386"/>
        <v>0</v>
      </c>
      <c r="V265" s="295">
        <f t="shared" si="386"/>
        <v>0</v>
      </c>
      <c r="W265" s="295">
        <f t="shared" si="386"/>
        <v>0</v>
      </c>
      <c r="X265" s="295">
        <f t="shared" si="386"/>
        <v>0</v>
      </c>
    </row>
    <row r="266" spans="1:24" ht="24" hidden="1" customHeight="1" x14ac:dyDescent="0.25">
      <c r="A266" s="453"/>
      <c r="B266" s="453">
        <v>45</v>
      </c>
      <c r="C266" s="453"/>
      <c r="D266" s="452"/>
      <c r="E266" s="295"/>
      <c r="F266" s="310"/>
      <c r="G266" s="298"/>
      <c r="H266" s="331"/>
      <c r="I266" s="202"/>
      <c r="J266" s="532"/>
      <c r="K266" s="532"/>
      <c r="L266" s="532"/>
      <c r="M266" s="532"/>
      <c r="N266" s="559"/>
      <c r="O266" s="465"/>
      <c r="P266" s="454"/>
      <c r="Q266" s="54"/>
      <c r="R266" s="310"/>
      <c r="S266" s="295"/>
      <c r="T266" s="295"/>
      <c r="U266" s="295"/>
      <c r="V266" s="295"/>
      <c r="W266" s="295"/>
      <c r="X266" s="295"/>
    </row>
    <row r="267" spans="1:24" ht="24" hidden="1" customHeight="1" x14ac:dyDescent="0.25">
      <c r="A267" s="453"/>
      <c r="B267" s="453"/>
      <c r="C267" s="453"/>
      <c r="D267" s="452"/>
      <c r="E267" s="295"/>
      <c r="F267" s="310"/>
      <c r="G267" s="298"/>
      <c r="H267" s="331"/>
      <c r="I267" s="202"/>
      <c r="J267" s="532"/>
      <c r="K267" s="532"/>
      <c r="L267" s="532"/>
      <c r="M267" s="532"/>
      <c r="N267" s="559"/>
      <c r="O267" s="465"/>
      <c r="P267" s="454"/>
      <c r="Q267" s="54"/>
      <c r="R267" s="310"/>
      <c r="S267" s="295">
        <v>60002</v>
      </c>
      <c r="T267" s="295">
        <v>60003</v>
      </c>
      <c r="U267" s="295">
        <v>60004</v>
      </c>
      <c r="V267" s="295">
        <v>60005</v>
      </c>
      <c r="W267" s="295">
        <v>60006</v>
      </c>
      <c r="X267" s="295">
        <v>60007</v>
      </c>
    </row>
    <row r="268" spans="1:24" ht="24" hidden="1" customHeight="1" x14ac:dyDescent="0.25">
      <c r="A268" s="453"/>
      <c r="B268" s="453"/>
      <c r="C268" s="453"/>
      <c r="D268" s="452"/>
      <c r="E268" s="295"/>
      <c r="F268" s="310"/>
      <c r="G268" s="298"/>
      <c r="H268" s="331"/>
      <c r="I268" s="202"/>
      <c r="J268" s="532"/>
      <c r="K268" s="532"/>
      <c r="L268" s="532"/>
      <c r="M268" s="532"/>
      <c r="N268" s="559"/>
      <c r="O268" s="465"/>
      <c r="P268" s="454"/>
      <c r="Q268" s="54"/>
      <c r="R268" s="310"/>
      <c r="S268" s="295">
        <f t="shared" ref="S268:X268" si="387">S266*S267/1000</f>
        <v>0</v>
      </c>
      <c r="T268" s="295">
        <f t="shared" si="387"/>
        <v>0</v>
      </c>
      <c r="U268" s="295">
        <f t="shared" si="387"/>
        <v>0</v>
      </c>
      <c r="V268" s="295">
        <f t="shared" si="387"/>
        <v>0</v>
      </c>
      <c r="W268" s="295">
        <f t="shared" si="387"/>
        <v>0</v>
      </c>
      <c r="X268" s="295">
        <f t="shared" si="387"/>
        <v>0</v>
      </c>
    </row>
    <row r="269" spans="1:24" ht="24" hidden="1" customHeight="1" x14ac:dyDescent="0.25">
      <c r="A269" s="453"/>
      <c r="B269" s="453">
        <v>46</v>
      </c>
      <c r="C269" s="453"/>
      <c r="D269" s="452"/>
      <c r="E269" s="295"/>
      <c r="F269" s="310"/>
      <c r="G269" s="298"/>
      <c r="H269" s="331"/>
      <c r="I269" s="202"/>
      <c r="J269" s="532"/>
      <c r="K269" s="532"/>
      <c r="L269" s="532"/>
      <c r="M269" s="532"/>
      <c r="N269" s="559"/>
      <c r="O269" s="465"/>
      <c r="P269" s="454"/>
      <c r="Q269" s="54"/>
      <c r="R269" s="310"/>
      <c r="S269" s="295"/>
      <c r="T269" s="295"/>
      <c r="U269" s="295"/>
      <c r="V269" s="295"/>
      <c r="W269" s="295"/>
      <c r="X269" s="295"/>
    </row>
    <row r="270" spans="1:24" ht="24" hidden="1" customHeight="1" x14ac:dyDescent="0.25">
      <c r="A270" s="453"/>
      <c r="B270" s="453"/>
      <c r="C270" s="453"/>
      <c r="D270" s="452"/>
      <c r="E270" s="295"/>
      <c r="F270" s="310"/>
      <c r="G270" s="298"/>
      <c r="H270" s="331"/>
      <c r="I270" s="202"/>
      <c r="J270" s="532"/>
      <c r="K270" s="532"/>
      <c r="L270" s="532"/>
      <c r="M270" s="532"/>
      <c r="N270" s="559"/>
      <c r="O270" s="465"/>
      <c r="P270" s="454"/>
      <c r="Q270" s="54"/>
      <c r="R270" s="310"/>
      <c r="S270" s="295">
        <v>100002</v>
      </c>
      <c r="T270" s="295">
        <v>100003</v>
      </c>
      <c r="U270" s="295">
        <v>100004</v>
      </c>
      <c r="V270" s="295">
        <v>100005</v>
      </c>
      <c r="W270" s="295">
        <v>100006</v>
      </c>
      <c r="X270" s="295">
        <v>100007</v>
      </c>
    </row>
    <row r="271" spans="1:24" ht="24" hidden="1" customHeight="1" x14ac:dyDescent="0.25">
      <c r="A271" s="453"/>
      <c r="B271" s="453"/>
      <c r="C271" s="453"/>
      <c r="D271" s="452"/>
      <c r="E271" s="295"/>
      <c r="F271" s="310"/>
      <c r="G271" s="298"/>
      <c r="H271" s="331"/>
      <c r="I271" s="202"/>
      <c r="J271" s="532"/>
      <c r="K271" s="532"/>
      <c r="L271" s="532"/>
      <c r="M271" s="532"/>
      <c r="N271" s="559"/>
      <c r="O271" s="465"/>
      <c r="P271" s="454"/>
      <c r="Q271" s="54"/>
      <c r="R271" s="310"/>
      <c r="S271" s="295">
        <f t="shared" ref="S271:X271" si="388">S269*S270/1000</f>
        <v>0</v>
      </c>
      <c r="T271" s="295">
        <f t="shared" si="388"/>
        <v>0</v>
      </c>
      <c r="U271" s="295">
        <f t="shared" si="388"/>
        <v>0</v>
      </c>
      <c r="V271" s="295">
        <f t="shared" si="388"/>
        <v>0</v>
      </c>
      <c r="W271" s="295">
        <f t="shared" si="388"/>
        <v>0</v>
      </c>
      <c r="X271" s="295">
        <f t="shared" si="388"/>
        <v>0</v>
      </c>
    </row>
    <row r="272" spans="1:24" ht="24" hidden="1" customHeight="1" x14ac:dyDescent="0.25">
      <c r="A272" s="453"/>
      <c r="B272" s="453">
        <v>47</v>
      </c>
      <c r="C272" s="453"/>
      <c r="D272" s="452"/>
      <c r="E272" s="295"/>
      <c r="F272" s="310"/>
      <c r="G272" s="298"/>
      <c r="H272" s="331"/>
      <c r="I272" s="202"/>
      <c r="J272" s="532"/>
      <c r="K272" s="532"/>
      <c r="L272" s="532"/>
      <c r="M272" s="532"/>
      <c r="N272" s="559"/>
      <c r="O272" s="465"/>
      <c r="P272" s="454"/>
      <c r="Q272" s="54"/>
      <c r="R272" s="310"/>
      <c r="S272" s="295"/>
      <c r="T272" s="295"/>
      <c r="U272" s="295"/>
      <c r="V272" s="295"/>
      <c r="W272" s="295"/>
      <c r="X272" s="295"/>
    </row>
    <row r="273" spans="1:24" ht="24" hidden="1" customHeight="1" x14ac:dyDescent="0.25">
      <c r="A273" s="453"/>
      <c r="B273" s="453"/>
      <c r="C273" s="453"/>
      <c r="D273" s="452"/>
      <c r="E273" s="295"/>
      <c r="F273" s="310"/>
      <c r="G273" s="298"/>
      <c r="H273" s="331"/>
      <c r="I273" s="202"/>
      <c r="J273" s="532"/>
      <c r="K273" s="532"/>
      <c r="L273" s="532"/>
      <c r="M273" s="532"/>
      <c r="N273" s="559"/>
      <c r="O273" s="465"/>
      <c r="P273" s="454"/>
      <c r="Q273" s="54"/>
      <c r="R273" s="310"/>
      <c r="S273" s="295">
        <v>50002</v>
      </c>
      <c r="T273" s="295">
        <v>50003</v>
      </c>
      <c r="U273" s="295">
        <v>50004</v>
      </c>
      <c r="V273" s="295">
        <v>50005</v>
      </c>
      <c r="W273" s="295">
        <v>50006</v>
      </c>
      <c r="X273" s="295">
        <v>50007</v>
      </c>
    </row>
    <row r="274" spans="1:24" ht="24" hidden="1" customHeight="1" x14ac:dyDescent="0.25">
      <c r="A274" s="453"/>
      <c r="B274" s="453"/>
      <c r="C274" s="453"/>
      <c r="D274" s="452"/>
      <c r="E274" s="295"/>
      <c r="F274" s="310"/>
      <c r="G274" s="298"/>
      <c r="H274" s="331"/>
      <c r="I274" s="202"/>
      <c r="J274" s="532"/>
      <c r="K274" s="532"/>
      <c r="L274" s="532"/>
      <c r="M274" s="532"/>
      <c r="N274" s="559"/>
      <c r="O274" s="465"/>
      <c r="P274" s="454"/>
      <c r="Q274" s="54"/>
      <c r="R274" s="310"/>
      <c r="S274" s="295">
        <f t="shared" ref="S274:X274" si="389">S272*S273/1000</f>
        <v>0</v>
      </c>
      <c r="T274" s="295">
        <f t="shared" si="389"/>
        <v>0</v>
      </c>
      <c r="U274" s="295">
        <f t="shared" si="389"/>
        <v>0</v>
      </c>
      <c r="V274" s="295">
        <f t="shared" si="389"/>
        <v>0</v>
      </c>
      <c r="W274" s="295">
        <f t="shared" si="389"/>
        <v>0</v>
      </c>
      <c r="X274" s="295">
        <f t="shared" si="389"/>
        <v>0</v>
      </c>
    </row>
    <row r="275" spans="1:24" ht="24" hidden="1" customHeight="1" x14ac:dyDescent="0.25">
      <c r="A275" s="453"/>
      <c r="B275" s="453">
        <v>48</v>
      </c>
      <c r="C275" s="453"/>
      <c r="D275" s="452"/>
      <c r="E275" s="295"/>
      <c r="F275" s="310"/>
      <c r="G275" s="298"/>
      <c r="H275" s="331"/>
      <c r="I275" s="202"/>
      <c r="J275" s="532"/>
      <c r="K275" s="532"/>
      <c r="L275" s="532"/>
      <c r="M275" s="532"/>
      <c r="N275" s="559"/>
      <c r="O275" s="465"/>
      <c r="P275" s="454"/>
      <c r="Q275" s="54"/>
      <c r="R275" s="310"/>
      <c r="S275" s="295"/>
      <c r="T275" s="295"/>
      <c r="U275" s="295"/>
      <c r="V275" s="295"/>
      <c r="W275" s="295"/>
      <c r="X275" s="295"/>
    </row>
    <row r="276" spans="1:24" ht="24" hidden="1" customHeight="1" x14ac:dyDescent="0.25">
      <c r="A276" s="453"/>
      <c r="B276" s="453"/>
      <c r="C276" s="453"/>
      <c r="D276" s="452"/>
      <c r="E276" s="295"/>
      <c r="F276" s="310"/>
      <c r="G276" s="298"/>
      <c r="H276" s="331"/>
      <c r="I276" s="202"/>
      <c r="J276" s="532"/>
      <c r="K276" s="532"/>
      <c r="L276" s="532"/>
      <c r="M276" s="532"/>
      <c r="N276" s="559"/>
      <c r="O276" s="465"/>
      <c r="P276" s="454"/>
      <c r="Q276" s="54"/>
      <c r="R276" s="310"/>
      <c r="S276" s="295">
        <v>40002</v>
      </c>
      <c r="T276" s="295">
        <v>40003</v>
      </c>
      <c r="U276" s="295">
        <v>40004</v>
      </c>
      <c r="V276" s="295">
        <v>40005</v>
      </c>
      <c r="W276" s="295">
        <v>40006</v>
      </c>
      <c r="X276" s="295">
        <v>40007</v>
      </c>
    </row>
    <row r="277" spans="1:24" ht="24" hidden="1" customHeight="1" x14ac:dyDescent="0.25">
      <c r="A277" s="453"/>
      <c r="B277" s="453"/>
      <c r="C277" s="453"/>
      <c r="D277" s="452"/>
      <c r="E277" s="295"/>
      <c r="F277" s="310"/>
      <c r="G277" s="298"/>
      <c r="H277" s="331"/>
      <c r="I277" s="202"/>
      <c r="J277" s="532"/>
      <c r="K277" s="532"/>
      <c r="L277" s="532"/>
      <c r="M277" s="532"/>
      <c r="N277" s="559"/>
      <c r="O277" s="465"/>
      <c r="P277" s="454"/>
      <c r="Q277" s="54"/>
      <c r="R277" s="310"/>
      <c r="S277" s="295">
        <f t="shared" ref="S277:X277" si="390">S275*S276/1000</f>
        <v>0</v>
      </c>
      <c r="T277" s="295">
        <f t="shared" si="390"/>
        <v>0</v>
      </c>
      <c r="U277" s="295">
        <f t="shared" si="390"/>
        <v>0</v>
      </c>
      <c r="V277" s="295">
        <f t="shared" si="390"/>
        <v>0</v>
      </c>
      <c r="W277" s="295">
        <f t="shared" si="390"/>
        <v>0</v>
      </c>
      <c r="X277" s="295">
        <f t="shared" si="390"/>
        <v>0</v>
      </c>
    </row>
    <row r="278" spans="1:24" ht="24" hidden="1" customHeight="1" x14ac:dyDescent="0.25">
      <c r="A278" s="453"/>
      <c r="B278" s="453">
        <v>49</v>
      </c>
      <c r="C278" s="453"/>
      <c r="D278" s="452"/>
      <c r="E278" s="295"/>
      <c r="F278" s="310"/>
      <c r="G278" s="298"/>
      <c r="H278" s="331"/>
      <c r="I278" s="202"/>
      <c r="J278" s="532"/>
      <c r="K278" s="532"/>
      <c r="L278" s="532"/>
      <c r="M278" s="532"/>
      <c r="N278" s="559"/>
      <c r="O278" s="465"/>
      <c r="P278" s="454"/>
      <c r="Q278" s="54"/>
      <c r="R278" s="310"/>
      <c r="S278" s="295"/>
      <c r="T278" s="295"/>
      <c r="U278" s="295"/>
      <c r="V278" s="295"/>
      <c r="W278" s="295"/>
      <c r="X278" s="295"/>
    </row>
    <row r="279" spans="1:24" ht="24" hidden="1" customHeight="1" x14ac:dyDescent="0.25">
      <c r="A279" s="453"/>
      <c r="B279" s="453"/>
      <c r="C279" s="453"/>
      <c r="D279" s="452"/>
      <c r="E279" s="295"/>
      <c r="F279" s="310"/>
      <c r="G279" s="298"/>
      <c r="H279" s="331"/>
      <c r="I279" s="202"/>
      <c r="J279" s="532"/>
      <c r="K279" s="532"/>
      <c r="L279" s="532"/>
      <c r="M279" s="532"/>
      <c r="N279" s="559"/>
      <c r="O279" s="465"/>
      <c r="P279" s="454"/>
      <c r="Q279" s="54"/>
      <c r="R279" s="310"/>
      <c r="S279" s="295">
        <v>50002</v>
      </c>
      <c r="T279" s="295">
        <v>50003</v>
      </c>
      <c r="U279" s="295">
        <v>50004</v>
      </c>
      <c r="V279" s="295">
        <v>50005</v>
      </c>
      <c r="W279" s="295">
        <v>50006</v>
      </c>
      <c r="X279" s="295">
        <v>50007</v>
      </c>
    </row>
    <row r="280" spans="1:24" ht="24" hidden="1" customHeight="1" x14ac:dyDescent="0.25">
      <c r="A280" s="453"/>
      <c r="B280" s="453"/>
      <c r="C280" s="453"/>
      <c r="D280" s="452"/>
      <c r="E280" s="295"/>
      <c r="F280" s="310"/>
      <c r="G280" s="298"/>
      <c r="H280" s="331"/>
      <c r="I280" s="202"/>
      <c r="J280" s="532"/>
      <c r="K280" s="532"/>
      <c r="L280" s="532"/>
      <c r="M280" s="532"/>
      <c r="N280" s="559"/>
      <c r="O280" s="465"/>
      <c r="P280" s="454"/>
      <c r="Q280" s="54"/>
      <c r="R280" s="310"/>
      <c r="S280" s="295">
        <f t="shared" ref="S280:X280" si="391">S278*S279/1000</f>
        <v>0</v>
      </c>
      <c r="T280" s="295">
        <f t="shared" si="391"/>
        <v>0</v>
      </c>
      <c r="U280" s="295">
        <f t="shared" si="391"/>
        <v>0</v>
      </c>
      <c r="V280" s="295">
        <f t="shared" si="391"/>
        <v>0</v>
      </c>
      <c r="W280" s="295">
        <f t="shared" si="391"/>
        <v>0</v>
      </c>
      <c r="X280" s="295">
        <f t="shared" si="391"/>
        <v>0</v>
      </c>
    </row>
    <row r="281" spans="1:24" ht="24" hidden="1" customHeight="1" x14ac:dyDescent="0.25">
      <c r="A281" s="453"/>
      <c r="B281" s="453">
        <v>50</v>
      </c>
      <c r="C281" s="453"/>
      <c r="D281" s="452"/>
      <c r="E281" s="295"/>
      <c r="F281" s="310"/>
      <c r="G281" s="298"/>
      <c r="H281" s="331"/>
      <c r="I281" s="202"/>
      <c r="J281" s="532"/>
      <c r="K281" s="532"/>
      <c r="L281" s="532"/>
      <c r="M281" s="532"/>
      <c r="N281" s="559"/>
      <c r="O281" s="465"/>
      <c r="P281" s="454"/>
      <c r="Q281" s="54"/>
      <c r="R281" s="310"/>
      <c r="S281" s="295"/>
      <c r="T281" s="295"/>
      <c r="U281" s="295"/>
      <c r="V281" s="295"/>
      <c r="W281" s="295"/>
      <c r="X281" s="295"/>
    </row>
    <row r="282" spans="1:24" ht="24" hidden="1" customHeight="1" x14ac:dyDescent="0.25">
      <c r="A282" s="453"/>
      <c r="B282" s="453"/>
      <c r="C282" s="453"/>
      <c r="D282" s="452"/>
      <c r="E282" s="295"/>
      <c r="F282" s="310"/>
      <c r="G282" s="298"/>
      <c r="H282" s="331"/>
      <c r="I282" s="202"/>
      <c r="J282" s="532"/>
      <c r="K282" s="532"/>
      <c r="L282" s="532"/>
      <c r="M282" s="532"/>
      <c r="N282" s="559"/>
      <c r="O282" s="465"/>
      <c r="P282" s="454"/>
      <c r="Q282" s="54"/>
      <c r="R282" s="310"/>
      <c r="S282" s="295">
        <v>39002</v>
      </c>
      <c r="T282" s="295">
        <v>39003</v>
      </c>
      <c r="U282" s="295">
        <v>39004</v>
      </c>
      <c r="V282" s="295">
        <v>39005</v>
      </c>
      <c r="W282" s="295">
        <v>39006</v>
      </c>
      <c r="X282" s="295">
        <v>39007</v>
      </c>
    </row>
    <row r="283" spans="1:24" ht="24" hidden="1" customHeight="1" x14ac:dyDescent="0.25">
      <c r="A283" s="453"/>
      <c r="B283" s="453"/>
      <c r="C283" s="453"/>
      <c r="D283" s="452"/>
      <c r="E283" s="295"/>
      <c r="F283" s="310"/>
      <c r="G283" s="298"/>
      <c r="H283" s="331"/>
      <c r="I283" s="202"/>
      <c r="J283" s="532"/>
      <c r="K283" s="532"/>
      <c r="L283" s="532"/>
      <c r="M283" s="532"/>
      <c r="N283" s="559"/>
      <c r="O283" s="465"/>
      <c r="P283" s="454"/>
      <c r="Q283" s="54"/>
      <c r="R283" s="310"/>
      <c r="S283" s="295">
        <f t="shared" ref="S283:X283" si="392">S281*S282/1000</f>
        <v>0</v>
      </c>
      <c r="T283" s="295">
        <f t="shared" si="392"/>
        <v>0</v>
      </c>
      <c r="U283" s="295">
        <f t="shared" si="392"/>
        <v>0</v>
      </c>
      <c r="V283" s="295">
        <f t="shared" si="392"/>
        <v>0</v>
      </c>
      <c r="W283" s="295">
        <f t="shared" si="392"/>
        <v>0</v>
      </c>
      <c r="X283" s="295">
        <f t="shared" si="392"/>
        <v>0</v>
      </c>
    </row>
    <row r="284" spans="1:24" ht="24" hidden="1" customHeight="1" x14ac:dyDescent="0.25">
      <c r="A284" s="453"/>
      <c r="B284" s="453">
        <v>51</v>
      </c>
      <c r="C284" s="453"/>
      <c r="D284" s="452"/>
      <c r="E284" s="295"/>
      <c r="F284" s="310"/>
      <c r="G284" s="298"/>
      <c r="H284" s="331"/>
      <c r="I284" s="202"/>
      <c r="J284" s="532"/>
      <c r="K284" s="532"/>
      <c r="L284" s="532"/>
      <c r="M284" s="532"/>
      <c r="N284" s="559"/>
      <c r="O284" s="465"/>
      <c r="P284" s="454"/>
      <c r="Q284" s="54"/>
      <c r="R284" s="310"/>
      <c r="S284" s="295"/>
      <c r="T284" s="295"/>
      <c r="U284" s="295"/>
      <c r="V284" s="295"/>
      <c r="W284" s="295"/>
      <c r="X284" s="295"/>
    </row>
    <row r="285" spans="1:24" ht="24" hidden="1" customHeight="1" x14ac:dyDescent="0.25">
      <c r="A285" s="453"/>
      <c r="B285" s="453"/>
      <c r="C285" s="453"/>
      <c r="D285" s="452"/>
      <c r="E285" s="295"/>
      <c r="F285" s="310"/>
      <c r="G285" s="298"/>
      <c r="H285" s="331"/>
      <c r="I285" s="202"/>
      <c r="J285" s="532"/>
      <c r="K285" s="532"/>
      <c r="L285" s="532"/>
      <c r="M285" s="532"/>
      <c r="N285" s="559"/>
      <c r="O285" s="465"/>
      <c r="P285" s="454"/>
      <c r="Q285" s="54"/>
      <c r="R285" s="310"/>
      <c r="S285" s="295">
        <v>40002</v>
      </c>
      <c r="T285" s="295">
        <v>40003</v>
      </c>
      <c r="U285" s="295">
        <v>40004</v>
      </c>
      <c r="V285" s="295">
        <v>40005</v>
      </c>
      <c r="W285" s="295">
        <v>40006</v>
      </c>
      <c r="X285" s="295">
        <v>40007</v>
      </c>
    </row>
    <row r="286" spans="1:24" ht="24" hidden="1" customHeight="1" x14ac:dyDescent="0.25">
      <c r="A286" s="453"/>
      <c r="B286" s="453"/>
      <c r="C286" s="453"/>
      <c r="D286" s="452"/>
      <c r="E286" s="295"/>
      <c r="F286" s="310"/>
      <c r="G286" s="298"/>
      <c r="H286" s="331"/>
      <c r="I286" s="202"/>
      <c r="J286" s="532"/>
      <c r="K286" s="532"/>
      <c r="L286" s="532"/>
      <c r="M286" s="532"/>
      <c r="N286" s="559"/>
      <c r="O286" s="465"/>
      <c r="P286" s="454"/>
      <c r="Q286" s="54"/>
      <c r="R286" s="310"/>
      <c r="S286" s="295">
        <f t="shared" ref="S286:X286" si="393">S284*S285/1000</f>
        <v>0</v>
      </c>
      <c r="T286" s="295">
        <f t="shared" si="393"/>
        <v>0</v>
      </c>
      <c r="U286" s="295">
        <f t="shared" si="393"/>
        <v>0</v>
      </c>
      <c r="V286" s="295">
        <f t="shared" si="393"/>
        <v>0</v>
      </c>
      <c r="W286" s="295">
        <f t="shared" si="393"/>
        <v>0</v>
      </c>
      <c r="X286" s="295">
        <f t="shared" si="393"/>
        <v>0</v>
      </c>
    </row>
    <row r="287" spans="1:24" ht="24" hidden="1" customHeight="1" x14ac:dyDescent="0.25">
      <c r="A287" s="453"/>
      <c r="B287" s="453">
        <v>52</v>
      </c>
      <c r="C287" s="453"/>
      <c r="D287" s="452"/>
      <c r="E287" s="295"/>
      <c r="F287" s="310"/>
      <c r="G287" s="298"/>
      <c r="H287" s="331"/>
      <c r="I287" s="202"/>
      <c r="J287" s="532"/>
      <c r="K287" s="532"/>
      <c r="L287" s="532"/>
      <c r="M287" s="532"/>
      <c r="N287" s="559"/>
      <c r="O287" s="465"/>
      <c r="P287" s="454"/>
      <c r="Q287" s="54"/>
      <c r="R287" s="310"/>
      <c r="S287" s="295"/>
      <c r="T287" s="295"/>
      <c r="U287" s="295"/>
      <c r="V287" s="295"/>
      <c r="W287" s="295"/>
      <c r="X287" s="295"/>
    </row>
    <row r="288" spans="1:24" ht="24" hidden="1" customHeight="1" x14ac:dyDescent="0.25">
      <c r="A288" s="453"/>
      <c r="B288" s="453"/>
      <c r="C288" s="453"/>
      <c r="D288" s="452"/>
      <c r="E288" s="295"/>
      <c r="F288" s="310"/>
      <c r="G288" s="298"/>
      <c r="H288" s="331"/>
      <c r="I288" s="202"/>
      <c r="J288" s="532"/>
      <c r="K288" s="532"/>
      <c r="L288" s="532"/>
      <c r="M288" s="532"/>
      <c r="N288" s="559"/>
      <c r="O288" s="465"/>
      <c r="P288" s="454"/>
      <c r="Q288" s="54"/>
      <c r="R288" s="310"/>
      <c r="S288" s="295">
        <v>38002</v>
      </c>
      <c r="T288" s="295">
        <v>38003</v>
      </c>
      <c r="U288" s="295">
        <v>38004</v>
      </c>
      <c r="V288" s="295">
        <v>38005</v>
      </c>
      <c r="W288" s="295">
        <v>38006</v>
      </c>
      <c r="X288" s="295">
        <v>38007</v>
      </c>
    </row>
    <row r="289" spans="1:24" ht="24" hidden="1" customHeight="1" x14ac:dyDescent="0.25">
      <c r="A289" s="453"/>
      <c r="B289" s="453"/>
      <c r="C289" s="453"/>
      <c r="D289" s="452"/>
      <c r="E289" s="295"/>
      <c r="F289" s="310"/>
      <c r="G289" s="298"/>
      <c r="H289" s="331"/>
      <c r="I289" s="202"/>
      <c r="J289" s="532"/>
      <c r="K289" s="532"/>
      <c r="L289" s="532"/>
      <c r="M289" s="532"/>
      <c r="N289" s="559"/>
      <c r="O289" s="465"/>
      <c r="P289" s="454"/>
      <c r="Q289" s="54"/>
      <c r="R289" s="310"/>
      <c r="S289" s="295">
        <f t="shared" ref="S289:X289" si="394">S287*S288/1000</f>
        <v>0</v>
      </c>
      <c r="T289" s="295">
        <f t="shared" si="394"/>
        <v>0</v>
      </c>
      <c r="U289" s="295">
        <f t="shared" si="394"/>
        <v>0</v>
      </c>
      <c r="V289" s="295">
        <f t="shared" si="394"/>
        <v>0</v>
      </c>
      <c r="W289" s="295">
        <f t="shared" si="394"/>
        <v>0</v>
      </c>
      <c r="X289" s="295">
        <f t="shared" si="394"/>
        <v>0</v>
      </c>
    </row>
    <row r="290" spans="1:24" ht="24" hidden="1" customHeight="1" x14ac:dyDescent="0.25">
      <c r="A290" s="453"/>
      <c r="B290" s="453">
        <v>53</v>
      </c>
      <c r="C290" s="453"/>
      <c r="D290" s="452"/>
      <c r="E290" s="295"/>
      <c r="F290" s="310"/>
      <c r="G290" s="298"/>
      <c r="H290" s="331"/>
      <c r="I290" s="202"/>
      <c r="J290" s="532"/>
      <c r="K290" s="532"/>
      <c r="L290" s="532"/>
      <c r="M290" s="532"/>
      <c r="N290" s="559"/>
      <c r="O290" s="465"/>
      <c r="P290" s="454"/>
      <c r="Q290" s="54"/>
      <c r="R290" s="310"/>
      <c r="S290" s="295"/>
      <c r="T290" s="295"/>
      <c r="U290" s="295"/>
      <c r="V290" s="295"/>
      <c r="W290" s="295"/>
      <c r="X290" s="295"/>
    </row>
    <row r="291" spans="1:24" ht="24" hidden="1" customHeight="1" x14ac:dyDescent="0.25">
      <c r="A291" s="453"/>
      <c r="B291" s="453"/>
      <c r="C291" s="453"/>
      <c r="D291" s="452"/>
      <c r="E291" s="295"/>
      <c r="F291" s="310"/>
      <c r="G291" s="298"/>
      <c r="H291" s="331"/>
      <c r="I291" s="202"/>
      <c r="J291" s="532"/>
      <c r="K291" s="532"/>
      <c r="L291" s="532"/>
      <c r="M291" s="532"/>
      <c r="N291" s="559"/>
      <c r="O291" s="465"/>
      <c r="P291" s="454"/>
      <c r="Q291" s="54"/>
      <c r="R291" s="310"/>
      <c r="S291" s="295">
        <v>25002</v>
      </c>
      <c r="T291" s="295">
        <v>25003</v>
      </c>
      <c r="U291" s="295">
        <v>25004</v>
      </c>
      <c r="V291" s="295">
        <v>25005</v>
      </c>
      <c r="W291" s="295">
        <v>25006</v>
      </c>
      <c r="X291" s="295">
        <v>25007</v>
      </c>
    </row>
    <row r="292" spans="1:24" ht="24" hidden="1" customHeight="1" x14ac:dyDescent="0.25">
      <c r="A292" s="453"/>
      <c r="B292" s="453"/>
      <c r="C292" s="453"/>
      <c r="D292" s="452"/>
      <c r="E292" s="295"/>
      <c r="F292" s="310"/>
      <c r="G292" s="298"/>
      <c r="H292" s="331"/>
      <c r="I292" s="202"/>
      <c r="J292" s="532"/>
      <c r="K292" s="532"/>
      <c r="L292" s="532"/>
      <c r="M292" s="532"/>
      <c r="N292" s="559"/>
      <c r="O292" s="465"/>
      <c r="P292" s="454"/>
      <c r="Q292" s="54"/>
      <c r="R292" s="310"/>
      <c r="S292" s="295">
        <f t="shared" ref="S292:X292" si="395">S290*S291/1000</f>
        <v>0</v>
      </c>
      <c r="T292" s="295">
        <f t="shared" si="395"/>
        <v>0</v>
      </c>
      <c r="U292" s="295">
        <f t="shared" si="395"/>
        <v>0</v>
      </c>
      <c r="V292" s="295">
        <f t="shared" si="395"/>
        <v>0</v>
      </c>
      <c r="W292" s="295">
        <f t="shared" si="395"/>
        <v>0</v>
      </c>
      <c r="X292" s="295">
        <f t="shared" si="395"/>
        <v>0</v>
      </c>
    </row>
    <row r="293" spans="1:24" ht="24" hidden="1" customHeight="1" x14ac:dyDescent="0.25">
      <c r="A293" s="453"/>
      <c r="B293" s="453">
        <v>54</v>
      </c>
      <c r="C293" s="453"/>
      <c r="D293" s="452"/>
      <c r="E293" s="295"/>
      <c r="F293" s="310"/>
      <c r="G293" s="298"/>
      <c r="H293" s="331"/>
      <c r="I293" s="202"/>
      <c r="J293" s="532"/>
      <c r="K293" s="532"/>
      <c r="L293" s="532"/>
      <c r="M293" s="532"/>
      <c r="N293" s="559"/>
      <c r="O293" s="465"/>
      <c r="P293" s="454"/>
      <c r="Q293" s="54"/>
      <c r="R293" s="310"/>
      <c r="S293" s="295"/>
      <c r="T293" s="295"/>
      <c r="U293" s="295"/>
      <c r="V293" s="295"/>
      <c r="W293" s="295"/>
      <c r="X293" s="295"/>
    </row>
    <row r="294" spans="1:24" ht="24" hidden="1" customHeight="1" x14ac:dyDescent="0.25">
      <c r="A294" s="453"/>
      <c r="B294" s="453"/>
      <c r="C294" s="453"/>
      <c r="D294" s="452"/>
      <c r="E294" s="295"/>
      <c r="F294" s="310"/>
      <c r="G294" s="298"/>
      <c r="H294" s="331"/>
      <c r="I294" s="202"/>
      <c r="J294" s="532"/>
      <c r="K294" s="532"/>
      <c r="L294" s="532"/>
      <c r="M294" s="532"/>
      <c r="N294" s="559"/>
      <c r="O294" s="465"/>
      <c r="P294" s="454"/>
      <c r="Q294" s="54"/>
      <c r="R294" s="310"/>
      <c r="S294" s="295">
        <v>70002</v>
      </c>
      <c r="T294" s="295">
        <v>70003</v>
      </c>
      <c r="U294" s="295">
        <v>70004</v>
      </c>
      <c r="V294" s="295">
        <v>70005</v>
      </c>
      <c r="W294" s="295">
        <v>70006</v>
      </c>
      <c r="X294" s="295">
        <v>70007</v>
      </c>
    </row>
    <row r="295" spans="1:24" ht="24" hidden="1" customHeight="1" x14ac:dyDescent="0.25">
      <c r="A295" s="453"/>
      <c r="B295" s="453"/>
      <c r="C295" s="453"/>
      <c r="D295" s="452"/>
      <c r="E295" s="295"/>
      <c r="F295" s="310"/>
      <c r="G295" s="298"/>
      <c r="H295" s="331"/>
      <c r="I295" s="202"/>
      <c r="J295" s="532"/>
      <c r="K295" s="532"/>
      <c r="L295" s="532"/>
      <c r="M295" s="532"/>
      <c r="N295" s="559"/>
      <c r="O295" s="465"/>
      <c r="P295" s="454"/>
      <c r="Q295" s="54"/>
      <c r="R295" s="310"/>
      <c r="S295" s="295">
        <f t="shared" ref="S295:X295" si="396">S293*S294/1000</f>
        <v>0</v>
      </c>
      <c r="T295" s="295">
        <f t="shared" si="396"/>
        <v>0</v>
      </c>
      <c r="U295" s="295">
        <f t="shared" si="396"/>
        <v>0</v>
      </c>
      <c r="V295" s="295">
        <f t="shared" si="396"/>
        <v>0</v>
      </c>
      <c r="W295" s="295">
        <f t="shared" si="396"/>
        <v>0</v>
      </c>
      <c r="X295" s="295">
        <f t="shared" si="396"/>
        <v>0</v>
      </c>
    </row>
    <row r="296" spans="1:24" ht="24" hidden="1" customHeight="1" x14ac:dyDescent="0.25">
      <c r="A296" s="453"/>
      <c r="B296" s="453">
        <v>55</v>
      </c>
      <c r="C296" s="453"/>
      <c r="D296" s="452"/>
      <c r="E296" s="295"/>
      <c r="F296" s="310"/>
      <c r="G296" s="298"/>
      <c r="H296" s="331"/>
      <c r="I296" s="202"/>
      <c r="J296" s="532"/>
      <c r="K296" s="532"/>
      <c r="L296" s="532"/>
      <c r="M296" s="532"/>
      <c r="N296" s="559"/>
      <c r="O296" s="465"/>
      <c r="P296" s="454"/>
      <c r="Q296" s="54"/>
      <c r="R296" s="310"/>
      <c r="S296" s="295"/>
      <c r="T296" s="295"/>
      <c r="U296" s="295"/>
      <c r="V296" s="295"/>
      <c r="W296" s="295"/>
      <c r="X296" s="295"/>
    </row>
    <row r="297" spans="1:24" ht="24" hidden="1" customHeight="1" x14ac:dyDescent="0.25">
      <c r="A297" s="453"/>
      <c r="B297" s="453"/>
      <c r="C297" s="453"/>
      <c r="D297" s="452"/>
      <c r="E297" s="295"/>
      <c r="F297" s="310"/>
      <c r="G297" s="298"/>
      <c r="H297" s="331"/>
      <c r="I297" s="202"/>
      <c r="J297" s="532"/>
      <c r="K297" s="532"/>
      <c r="L297" s="532"/>
      <c r="M297" s="532"/>
      <c r="N297" s="559"/>
      <c r="O297" s="465"/>
      <c r="P297" s="454"/>
      <c r="Q297" s="54"/>
      <c r="R297" s="310"/>
      <c r="S297" s="295">
        <v>100002</v>
      </c>
      <c r="T297" s="295">
        <v>100003</v>
      </c>
      <c r="U297" s="295">
        <v>100004</v>
      </c>
      <c r="V297" s="295">
        <v>100005</v>
      </c>
      <c r="W297" s="295">
        <v>100006</v>
      </c>
      <c r="X297" s="295">
        <v>100007</v>
      </c>
    </row>
    <row r="298" spans="1:24" ht="24" hidden="1" customHeight="1" x14ac:dyDescent="0.25">
      <c r="A298" s="453"/>
      <c r="B298" s="453"/>
      <c r="C298" s="453"/>
      <c r="D298" s="452"/>
      <c r="E298" s="295"/>
      <c r="F298" s="310"/>
      <c r="G298" s="298"/>
      <c r="H298" s="331"/>
      <c r="I298" s="202"/>
      <c r="J298" s="532"/>
      <c r="K298" s="532"/>
      <c r="L298" s="532"/>
      <c r="M298" s="532"/>
      <c r="N298" s="559"/>
      <c r="O298" s="465"/>
      <c r="P298" s="454"/>
      <c r="Q298" s="54"/>
      <c r="R298" s="310"/>
      <c r="S298" s="295">
        <f t="shared" ref="S298:X298" si="397">S296*S297/1000</f>
        <v>0</v>
      </c>
      <c r="T298" s="295">
        <f t="shared" si="397"/>
        <v>0</v>
      </c>
      <c r="U298" s="295">
        <f t="shared" si="397"/>
        <v>0</v>
      </c>
      <c r="V298" s="295">
        <f t="shared" si="397"/>
        <v>0</v>
      </c>
      <c r="W298" s="295">
        <f t="shared" si="397"/>
        <v>0</v>
      </c>
      <c r="X298" s="295">
        <f t="shared" si="397"/>
        <v>0</v>
      </c>
    </row>
    <row r="299" spans="1:24" ht="24" hidden="1" customHeight="1" x14ac:dyDescent="0.25">
      <c r="A299" s="453"/>
      <c r="B299" s="453">
        <v>56</v>
      </c>
      <c r="C299" s="453"/>
      <c r="D299" s="452"/>
      <c r="E299" s="295"/>
      <c r="F299" s="310"/>
      <c r="G299" s="298"/>
      <c r="H299" s="331"/>
      <c r="I299" s="202"/>
      <c r="J299" s="532"/>
      <c r="K299" s="532"/>
      <c r="L299" s="532"/>
      <c r="M299" s="532"/>
      <c r="N299" s="559"/>
      <c r="O299" s="465"/>
      <c r="P299" s="454"/>
      <c r="Q299" s="54"/>
      <c r="R299" s="310"/>
      <c r="S299" s="295"/>
      <c r="T299" s="295"/>
      <c r="U299" s="295"/>
      <c r="V299" s="295"/>
      <c r="W299" s="295"/>
      <c r="X299" s="295"/>
    </row>
    <row r="300" spans="1:24" ht="24" hidden="1" customHeight="1" x14ac:dyDescent="0.25">
      <c r="A300" s="453"/>
      <c r="B300" s="453"/>
      <c r="C300" s="453"/>
      <c r="D300" s="452"/>
      <c r="E300" s="295"/>
      <c r="F300" s="310"/>
      <c r="G300" s="298"/>
      <c r="H300" s="331"/>
      <c r="I300" s="202"/>
      <c r="J300" s="532"/>
      <c r="K300" s="532"/>
      <c r="L300" s="532"/>
      <c r="M300" s="532"/>
      <c r="N300" s="559"/>
      <c r="O300" s="465"/>
      <c r="P300" s="454"/>
      <c r="Q300" s="54"/>
      <c r="R300" s="310"/>
      <c r="S300" s="295">
        <v>130002</v>
      </c>
      <c r="T300" s="295">
        <v>130003</v>
      </c>
      <c r="U300" s="295">
        <v>130004</v>
      </c>
      <c r="V300" s="295">
        <v>130005</v>
      </c>
      <c r="W300" s="295">
        <v>130006</v>
      </c>
      <c r="X300" s="295">
        <v>130007</v>
      </c>
    </row>
    <row r="301" spans="1:24" ht="24" hidden="1" customHeight="1" x14ac:dyDescent="0.25">
      <c r="A301" s="453"/>
      <c r="B301" s="453"/>
      <c r="C301" s="453"/>
      <c r="D301" s="452"/>
      <c r="E301" s="295"/>
      <c r="F301" s="310"/>
      <c r="G301" s="298"/>
      <c r="H301" s="331"/>
      <c r="I301" s="202"/>
      <c r="J301" s="532"/>
      <c r="K301" s="532"/>
      <c r="L301" s="532"/>
      <c r="M301" s="532"/>
      <c r="N301" s="559"/>
      <c r="O301" s="465"/>
      <c r="P301" s="454"/>
      <c r="Q301" s="54"/>
      <c r="R301" s="310"/>
      <c r="S301" s="295">
        <f t="shared" ref="S301:X301" si="398">S299*S300/1000</f>
        <v>0</v>
      </c>
      <c r="T301" s="295">
        <f t="shared" si="398"/>
        <v>0</v>
      </c>
      <c r="U301" s="295">
        <f t="shared" si="398"/>
        <v>0</v>
      </c>
      <c r="V301" s="295">
        <f t="shared" si="398"/>
        <v>0</v>
      </c>
      <c r="W301" s="295">
        <f t="shared" si="398"/>
        <v>0</v>
      </c>
      <c r="X301" s="295">
        <f t="shared" si="398"/>
        <v>0</v>
      </c>
    </row>
    <row r="302" spans="1:24" ht="24" hidden="1" customHeight="1" x14ac:dyDescent="0.25">
      <c r="A302" s="453"/>
      <c r="B302" s="453">
        <v>57</v>
      </c>
      <c r="C302" s="453"/>
      <c r="D302" s="452"/>
      <c r="E302" s="295"/>
      <c r="F302" s="310"/>
      <c r="G302" s="298"/>
      <c r="H302" s="331"/>
      <c r="I302" s="202"/>
      <c r="J302" s="532"/>
      <c r="K302" s="532"/>
      <c r="L302" s="532"/>
      <c r="M302" s="532"/>
      <c r="N302" s="559"/>
      <c r="O302" s="465"/>
      <c r="P302" s="454"/>
      <c r="Q302" s="54"/>
      <c r="R302" s="310"/>
      <c r="S302" s="295"/>
      <c r="T302" s="295"/>
      <c r="U302" s="295"/>
      <c r="V302" s="295"/>
      <c r="W302" s="295"/>
      <c r="X302" s="295"/>
    </row>
    <row r="303" spans="1:24" ht="24" hidden="1" customHeight="1" x14ac:dyDescent="0.25">
      <c r="A303" s="453"/>
      <c r="B303" s="453"/>
      <c r="C303" s="453"/>
      <c r="D303" s="452"/>
      <c r="E303" s="295"/>
      <c r="F303" s="310"/>
      <c r="G303" s="298"/>
      <c r="H303" s="331"/>
      <c r="I303" s="202"/>
      <c r="J303" s="532"/>
      <c r="K303" s="532"/>
      <c r="L303" s="532"/>
      <c r="M303" s="532"/>
      <c r="N303" s="559"/>
      <c r="O303" s="465"/>
      <c r="P303" s="454"/>
      <c r="Q303" s="54"/>
      <c r="R303" s="310"/>
      <c r="S303" s="295">
        <v>92002</v>
      </c>
      <c r="T303" s="295">
        <v>92003</v>
      </c>
      <c r="U303" s="295">
        <v>92004</v>
      </c>
      <c r="V303" s="295">
        <v>92005</v>
      </c>
      <c r="W303" s="295">
        <v>92006</v>
      </c>
      <c r="X303" s="295">
        <v>92007</v>
      </c>
    </row>
    <row r="304" spans="1:24" ht="24" hidden="1" customHeight="1" x14ac:dyDescent="0.25">
      <c r="A304" s="453"/>
      <c r="B304" s="453"/>
      <c r="C304" s="453"/>
      <c r="D304" s="452"/>
      <c r="E304" s="295"/>
      <c r="F304" s="310"/>
      <c r="G304" s="298"/>
      <c r="H304" s="331"/>
      <c r="I304" s="202"/>
      <c r="J304" s="532"/>
      <c r="K304" s="532"/>
      <c r="L304" s="532"/>
      <c r="M304" s="532"/>
      <c r="N304" s="559"/>
      <c r="O304" s="465"/>
      <c r="P304" s="454"/>
      <c r="Q304" s="54"/>
      <c r="R304" s="310"/>
      <c r="S304" s="295">
        <f t="shared" ref="S304:X304" si="399">S302*S303/1000</f>
        <v>0</v>
      </c>
      <c r="T304" s="295">
        <f t="shared" si="399"/>
        <v>0</v>
      </c>
      <c r="U304" s="295">
        <f t="shared" si="399"/>
        <v>0</v>
      </c>
      <c r="V304" s="295">
        <f t="shared" si="399"/>
        <v>0</v>
      </c>
      <c r="W304" s="295">
        <f t="shared" si="399"/>
        <v>0</v>
      </c>
      <c r="X304" s="295">
        <f t="shared" si="399"/>
        <v>0</v>
      </c>
    </row>
    <row r="305" spans="1:24" ht="24" hidden="1" customHeight="1" x14ac:dyDescent="0.25">
      <c r="A305" s="453"/>
      <c r="B305" s="453">
        <v>58</v>
      </c>
      <c r="C305" s="453"/>
      <c r="D305" s="452"/>
      <c r="E305" s="295"/>
      <c r="F305" s="310"/>
      <c r="G305" s="298"/>
      <c r="H305" s="331"/>
      <c r="I305" s="202"/>
      <c r="J305" s="532"/>
      <c r="K305" s="532"/>
      <c r="L305" s="532"/>
      <c r="M305" s="532"/>
      <c r="N305" s="559"/>
      <c r="O305" s="465"/>
      <c r="P305" s="454"/>
      <c r="Q305" s="54"/>
      <c r="R305" s="310"/>
      <c r="S305" s="295"/>
      <c r="T305" s="295"/>
      <c r="U305" s="295"/>
      <c r="V305" s="295"/>
      <c r="W305" s="295"/>
      <c r="X305" s="295"/>
    </row>
    <row r="306" spans="1:24" ht="24" hidden="1" customHeight="1" x14ac:dyDescent="0.25">
      <c r="A306" s="453"/>
      <c r="B306" s="453"/>
      <c r="C306" s="453"/>
      <c r="D306" s="452"/>
      <c r="E306" s="295"/>
      <c r="F306" s="310"/>
      <c r="G306" s="298"/>
      <c r="H306" s="331"/>
      <c r="I306" s="202"/>
      <c r="J306" s="532"/>
      <c r="K306" s="532"/>
      <c r="L306" s="532"/>
      <c r="M306" s="532"/>
      <c r="N306" s="559"/>
      <c r="O306" s="465"/>
      <c r="P306" s="454"/>
      <c r="Q306" s="54"/>
      <c r="R306" s="310"/>
      <c r="S306" s="295">
        <v>82002</v>
      </c>
      <c r="T306" s="295">
        <v>82003</v>
      </c>
      <c r="U306" s="295">
        <v>82004</v>
      </c>
      <c r="V306" s="295">
        <v>82005</v>
      </c>
      <c r="W306" s="295">
        <v>82006</v>
      </c>
      <c r="X306" s="295">
        <v>82007</v>
      </c>
    </row>
    <row r="307" spans="1:24" ht="24" hidden="1" customHeight="1" x14ac:dyDescent="0.25">
      <c r="A307" s="453"/>
      <c r="B307" s="453"/>
      <c r="C307" s="453"/>
      <c r="D307" s="452"/>
      <c r="E307" s="295"/>
      <c r="F307" s="310"/>
      <c r="G307" s="298"/>
      <c r="H307" s="331"/>
      <c r="I307" s="202"/>
      <c r="J307" s="532"/>
      <c r="K307" s="532"/>
      <c r="L307" s="532"/>
      <c r="M307" s="532"/>
      <c r="N307" s="559"/>
      <c r="O307" s="465"/>
      <c r="P307" s="454"/>
      <c r="Q307" s="54"/>
      <c r="R307" s="310"/>
      <c r="S307" s="295">
        <f t="shared" ref="S307:X307" si="400">S305*S306/1000</f>
        <v>0</v>
      </c>
      <c r="T307" s="295">
        <f t="shared" si="400"/>
        <v>0</v>
      </c>
      <c r="U307" s="295">
        <f t="shared" si="400"/>
        <v>0</v>
      </c>
      <c r="V307" s="295">
        <f t="shared" si="400"/>
        <v>0</v>
      </c>
      <c r="W307" s="295">
        <f t="shared" si="400"/>
        <v>0</v>
      </c>
      <c r="X307" s="295">
        <f t="shared" si="400"/>
        <v>0</v>
      </c>
    </row>
    <row r="308" spans="1:24" ht="24" hidden="1" customHeight="1" x14ac:dyDescent="0.25">
      <c r="A308" s="453"/>
      <c r="B308" s="453">
        <v>59</v>
      </c>
      <c r="C308" s="453"/>
      <c r="D308" s="452"/>
      <c r="E308" s="295"/>
      <c r="F308" s="310"/>
      <c r="G308" s="298"/>
      <c r="H308" s="331"/>
      <c r="I308" s="202"/>
      <c r="J308" s="532"/>
      <c r="K308" s="532"/>
      <c r="L308" s="532"/>
      <c r="M308" s="532"/>
      <c r="N308" s="559"/>
      <c r="O308" s="465"/>
      <c r="P308" s="454"/>
      <c r="Q308" s="54"/>
      <c r="R308" s="310"/>
      <c r="S308" s="295"/>
      <c r="T308" s="295"/>
      <c r="U308" s="295"/>
      <c r="V308" s="295"/>
      <c r="W308" s="295"/>
      <c r="X308" s="295"/>
    </row>
    <row r="309" spans="1:24" ht="24" hidden="1" customHeight="1" x14ac:dyDescent="0.25">
      <c r="A309" s="453"/>
      <c r="B309" s="453"/>
      <c r="C309" s="453"/>
      <c r="D309" s="452"/>
      <c r="E309" s="295"/>
      <c r="F309" s="310"/>
      <c r="G309" s="298"/>
      <c r="H309" s="331"/>
      <c r="I309" s="202"/>
      <c r="J309" s="532"/>
      <c r="K309" s="532"/>
      <c r="L309" s="532"/>
      <c r="M309" s="532"/>
      <c r="N309" s="559"/>
      <c r="O309" s="465"/>
      <c r="P309" s="454"/>
      <c r="Q309" s="54"/>
      <c r="R309" s="310"/>
      <c r="S309" s="295">
        <v>130002</v>
      </c>
      <c r="T309" s="295">
        <v>130003</v>
      </c>
      <c r="U309" s="295">
        <v>130004</v>
      </c>
      <c r="V309" s="295">
        <v>130005</v>
      </c>
      <c r="W309" s="295">
        <v>130006</v>
      </c>
      <c r="X309" s="295">
        <v>130007</v>
      </c>
    </row>
    <row r="310" spans="1:24" ht="24" hidden="1" customHeight="1" x14ac:dyDescent="0.25">
      <c r="A310" s="453"/>
      <c r="B310" s="453"/>
      <c r="C310" s="453"/>
      <c r="D310" s="452"/>
      <c r="E310" s="295"/>
      <c r="F310" s="310"/>
      <c r="G310" s="298"/>
      <c r="H310" s="331"/>
      <c r="I310" s="202"/>
      <c r="J310" s="532"/>
      <c r="K310" s="532"/>
      <c r="L310" s="532"/>
      <c r="M310" s="532"/>
      <c r="N310" s="559"/>
      <c r="O310" s="465"/>
      <c r="P310" s="454"/>
      <c r="Q310" s="54"/>
      <c r="R310" s="310"/>
      <c r="S310" s="295">
        <f t="shared" ref="S310:X310" si="401">S308*S309/1000</f>
        <v>0</v>
      </c>
      <c r="T310" s="295">
        <f t="shared" si="401"/>
        <v>0</v>
      </c>
      <c r="U310" s="295">
        <f t="shared" si="401"/>
        <v>0</v>
      </c>
      <c r="V310" s="295">
        <f t="shared" si="401"/>
        <v>0</v>
      </c>
      <c r="W310" s="295">
        <f t="shared" si="401"/>
        <v>0</v>
      </c>
      <c r="X310" s="295">
        <f t="shared" si="401"/>
        <v>0</v>
      </c>
    </row>
    <row r="311" spans="1:24" ht="24" hidden="1" customHeight="1" x14ac:dyDescent="0.25">
      <c r="A311" s="453"/>
      <c r="B311" s="453">
        <v>60</v>
      </c>
      <c r="C311" s="453"/>
      <c r="D311" s="452"/>
      <c r="E311" s="295"/>
      <c r="F311" s="310"/>
      <c r="G311" s="298"/>
      <c r="H311" s="331"/>
      <c r="I311" s="202"/>
      <c r="J311" s="532"/>
      <c r="K311" s="532"/>
      <c r="L311" s="532"/>
      <c r="M311" s="532"/>
      <c r="N311" s="559"/>
      <c r="O311" s="465"/>
      <c r="P311" s="454"/>
      <c r="Q311" s="54"/>
      <c r="R311" s="310"/>
      <c r="S311" s="295"/>
      <c r="T311" s="295"/>
      <c r="U311" s="295"/>
      <c r="V311" s="295"/>
      <c r="W311" s="295"/>
      <c r="X311" s="295"/>
    </row>
    <row r="312" spans="1:24" ht="24" hidden="1" customHeight="1" x14ac:dyDescent="0.25">
      <c r="A312" s="453"/>
      <c r="B312" s="453"/>
      <c r="C312" s="453"/>
      <c r="D312" s="452"/>
      <c r="E312" s="295"/>
      <c r="F312" s="310"/>
      <c r="G312" s="298"/>
      <c r="H312" s="331"/>
      <c r="I312" s="202"/>
      <c r="J312" s="532"/>
      <c r="K312" s="532"/>
      <c r="L312" s="532"/>
      <c r="M312" s="532"/>
      <c r="N312" s="559"/>
      <c r="O312" s="465"/>
      <c r="P312" s="454"/>
      <c r="Q312" s="54"/>
      <c r="R312" s="310"/>
      <c r="S312" s="295">
        <v>25002</v>
      </c>
      <c r="T312" s="295">
        <v>25003</v>
      </c>
      <c r="U312" s="295">
        <v>25004</v>
      </c>
      <c r="V312" s="295">
        <v>25005</v>
      </c>
      <c r="W312" s="295">
        <v>25006</v>
      </c>
      <c r="X312" s="295">
        <v>25007</v>
      </c>
    </row>
    <row r="313" spans="1:24" ht="24" hidden="1" customHeight="1" x14ac:dyDescent="0.25">
      <c r="A313" s="453"/>
      <c r="B313" s="453"/>
      <c r="C313" s="453"/>
      <c r="D313" s="452"/>
      <c r="E313" s="295"/>
      <c r="F313" s="310"/>
      <c r="G313" s="298"/>
      <c r="H313" s="331"/>
      <c r="I313" s="202"/>
      <c r="J313" s="532"/>
      <c r="K313" s="532"/>
      <c r="L313" s="532"/>
      <c r="M313" s="532"/>
      <c r="N313" s="559"/>
      <c r="O313" s="465"/>
      <c r="P313" s="454"/>
      <c r="Q313" s="54"/>
      <c r="R313" s="310"/>
      <c r="S313" s="295">
        <f t="shared" ref="S313:X313" si="402">S311*S312/1000</f>
        <v>0</v>
      </c>
      <c r="T313" s="295">
        <f t="shared" si="402"/>
        <v>0</v>
      </c>
      <c r="U313" s="295">
        <f t="shared" si="402"/>
        <v>0</v>
      </c>
      <c r="V313" s="295">
        <f t="shared" si="402"/>
        <v>0</v>
      </c>
      <c r="W313" s="295">
        <f t="shared" si="402"/>
        <v>0</v>
      </c>
      <c r="X313" s="295">
        <f t="shared" si="402"/>
        <v>0</v>
      </c>
    </row>
    <row r="314" spans="1:24" ht="27" x14ac:dyDescent="0.25">
      <c r="A314" s="453">
        <v>2.2000000000000002</v>
      </c>
      <c r="B314" s="453"/>
      <c r="C314" s="504" t="s">
        <v>112</v>
      </c>
      <c r="D314" s="452" t="s">
        <v>48</v>
      </c>
      <c r="E314" s="8">
        <f t="shared" ref="E314:I314" si="403">E317+E320</f>
        <v>91</v>
      </c>
      <c r="F314" s="311">
        <f t="shared" si="403"/>
        <v>101</v>
      </c>
      <c r="G314" s="299">
        <f t="shared" si="403"/>
        <v>150</v>
      </c>
      <c r="H314" s="332">
        <f t="shared" si="403"/>
        <v>104</v>
      </c>
      <c r="I314" s="207">
        <f t="shared" si="403"/>
        <v>90</v>
      </c>
      <c r="J314" s="533">
        <v>95</v>
      </c>
      <c r="K314" s="533">
        <v>95</v>
      </c>
      <c r="L314" s="533">
        <v>95</v>
      </c>
      <c r="M314" s="533">
        <v>95</v>
      </c>
      <c r="N314" s="61">
        <f>N317+N320</f>
        <v>158</v>
      </c>
      <c r="O314" s="466">
        <v>160</v>
      </c>
      <c r="P314" s="455">
        <f>P317+P320</f>
        <v>140</v>
      </c>
      <c r="Q314" s="55">
        <f>Q317+Q320</f>
        <v>140</v>
      </c>
      <c r="R314" s="311">
        <f t="shared" ref="R314" si="404">R317+R320</f>
        <v>140</v>
      </c>
      <c r="S314" s="8">
        <f t="shared" ref="S314:X314" si="405">S317+S320</f>
        <v>32</v>
      </c>
      <c r="T314" s="8">
        <f t="shared" si="405"/>
        <v>32</v>
      </c>
      <c r="U314" s="8">
        <f t="shared" si="405"/>
        <v>64</v>
      </c>
      <c r="V314" s="8">
        <f t="shared" si="405"/>
        <v>32</v>
      </c>
      <c r="W314" s="8">
        <f t="shared" si="405"/>
        <v>96</v>
      </c>
      <c r="X314" s="8">
        <f t="shared" si="405"/>
        <v>44</v>
      </c>
    </row>
    <row r="315" spans="1:24" ht="27" x14ac:dyDescent="0.25">
      <c r="A315" s="453"/>
      <c r="B315" s="453"/>
      <c r="C315" s="453"/>
      <c r="D315" s="451" t="s">
        <v>49</v>
      </c>
      <c r="E315" s="8">
        <f t="shared" ref="E315:Q315" si="406">E316/E314*1000</f>
        <v>17098.9010989011</v>
      </c>
      <c r="F315" s="311">
        <f t="shared" si="406"/>
        <v>16733.108910891086</v>
      </c>
      <c r="G315" s="299">
        <f t="shared" si="406"/>
        <v>17200</v>
      </c>
      <c r="H315" s="332">
        <f t="shared" si="406"/>
        <v>17384.615384615383</v>
      </c>
      <c r="I315" s="207">
        <f t="shared" si="406"/>
        <v>17905.555555555555</v>
      </c>
      <c r="J315" s="533">
        <v>18127.894736842107</v>
      </c>
      <c r="K315" s="533">
        <v>18127.894736842107</v>
      </c>
      <c r="L315" s="533">
        <v>18127.894736842107</v>
      </c>
      <c r="M315" s="533">
        <v>18127.894736842107</v>
      </c>
      <c r="N315" s="61">
        <f t="shared" ref="N315" si="407">N316/N314*1000</f>
        <v>16792.405063291139</v>
      </c>
      <c r="O315" s="466">
        <f t="shared" si="406"/>
        <v>11375</v>
      </c>
      <c r="P315" s="455">
        <f>P316/P314*1000</f>
        <v>17428.571428571428</v>
      </c>
      <c r="Q315" s="55">
        <f t="shared" si="406"/>
        <v>17428.571428571428</v>
      </c>
      <c r="R315" s="311">
        <f t="shared" ref="R315" si="408">R316/R314*1000</f>
        <v>17428.571428571428</v>
      </c>
      <c r="S315" s="8">
        <f t="shared" ref="S315:X315" si="409">S316/S314*1000</f>
        <v>17375</v>
      </c>
      <c r="T315" s="8">
        <f t="shared" si="409"/>
        <v>17375</v>
      </c>
      <c r="U315" s="8">
        <f t="shared" si="409"/>
        <v>17375</v>
      </c>
      <c r="V315" s="8">
        <f t="shared" si="409"/>
        <v>17375</v>
      </c>
      <c r="W315" s="8">
        <f t="shared" si="409"/>
        <v>17375</v>
      </c>
      <c r="X315" s="8">
        <f t="shared" si="409"/>
        <v>17545.454545454548</v>
      </c>
    </row>
    <row r="316" spans="1:24" ht="27" x14ac:dyDescent="0.25">
      <c r="A316" s="453"/>
      <c r="B316" s="453"/>
      <c r="C316" s="504"/>
      <c r="D316" s="451" t="s">
        <v>47</v>
      </c>
      <c r="E316" s="8">
        <f t="shared" ref="E316:Q316" si="410">E319+E322</f>
        <v>1556</v>
      </c>
      <c r="F316" s="311">
        <f>F319+F322-0.4</f>
        <v>1690.0439999999999</v>
      </c>
      <c r="G316" s="299">
        <f t="shared" si="410"/>
        <v>2580</v>
      </c>
      <c r="H316" s="332">
        <f t="shared" si="410"/>
        <v>1808</v>
      </c>
      <c r="I316" s="207">
        <f>I319+I322</f>
        <v>1611.5</v>
      </c>
      <c r="J316" s="533">
        <v>1722.15</v>
      </c>
      <c r="K316" s="533">
        <v>1722.15</v>
      </c>
      <c r="L316" s="533">
        <v>1722.15</v>
      </c>
      <c r="M316" s="533">
        <v>1722.15</v>
      </c>
      <c r="N316" s="570">
        <v>2653.2</v>
      </c>
      <c r="O316" s="466">
        <f t="shared" si="410"/>
        <v>1820</v>
      </c>
      <c r="P316" s="455">
        <f>P319+P322</f>
        <v>2440</v>
      </c>
      <c r="Q316" s="55">
        <f t="shared" si="410"/>
        <v>2440</v>
      </c>
      <c r="R316" s="311">
        <f t="shared" ref="R316" si="411">R319+R322</f>
        <v>2440</v>
      </c>
      <c r="S316" s="8">
        <f t="shared" ref="S316:X316" si="412">S319+S322</f>
        <v>556</v>
      </c>
      <c r="T316" s="8">
        <f t="shared" si="412"/>
        <v>556</v>
      </c>
      <c r="U316" s="8">
        <f t="shared" si="412"/>
        <v>1112</v>
      </c>
      <c r="V316" s="8">
        <f t="shared" si="412"/>
        <v>556</v>
      </c>
      <c r="W316" s="8">
        <f t="shared" si="412"/>
        <v>1668</v>
      </c>
      <c r="X316" s="8">
        <f t="shared" si="412"/>
        <v>772</v>
      </c>
    </row>
    <row r="317" spans="1:24" ht="27" x14ac:dyDescent="0.25">
      <c r="A317" s="453"/>
      <c r="B317" s="453"/>
      <c r="C317" s="453" t="s">
        <v>31</v>
      </c>
      <c r="D317" s="451" t="s">
        <v>48</v>
      </c>
      <c r="E317" s="295">
        <v>41</v>
      </c>
      <c r="F317" s="310">
        <v>27</v>
      </c>
      <c r="G317" s="298">
        <v>60</v>
      </c>
      <c r="H317" s="331">
        <v>32</v>
      </c>
      <c r="I317" s="202">
        <v>41</v>
      </c>
      <c r="J317" s="532">
        <v>27</v>
      </c>
      <c r="K317" s="532">
        <v>27</v>
      </c>
      <c r="L317" s="532">
        <v>27</v>
      </c>
      <c r="M317" s="532">
        <v>27</v>
      </c>
      <c r="N317" s="559">
        <v>43</v>
      </c>
      <c r="O317" s="465">
        <v>35</v>
      </c>
      <c r="P317" s="454">
        <v>40</v>
      </c>
      <c r="Q317" s="54">
        <v>40</v>
      </c>
      <c r="R317" s="310">
        <v>40</v>
      </c>
      <c r="S317" s="295">
        <f>P317/4</f>
        <v>10</v>
      </c>
      <c r="T317" s="295">
        <f>S317</f>
        <v>10</v>
      </c>
      <c r="U317" s="295">
        <f>S317+T317</f>
        <v>20</v>
      </c>
      <c r="V317" s="295">
        <f>S317</f>
        <v>10</v>
      </c>
      <c r="W317" s="295">
        <f>U317+V317</f>
        <v>30</v>
      </c>
      <c r="X317" s="295">
        <f>P317-W317</f>
        <v>10</v>
      </c>
    </row>
    <row r="318" spans="1:24" ht="27" x14ac:dyDescent="0.25">
      <c r="A318" s="453"/>
      <c r="B318" s="453"/>
      <c r="C318" s="453"/>
      <c r="D318" s="451" t="s">
        <v>49</v>
      </c>
      <c r="E318" s="295">
        <v>16000</v>
      </c>
      <c r="F318" s="310">
        <v>16000</v>
      </c>
      <c r="G318" s="298">
        <v>16000</v>
      </c>
      <c r="H318" s="331">
        <v>16000</v>
      </c>
      <c r="I318" s="202">
        <v>18450</v>
      </c>
      <c r="J318" s="532">
        <v>18450</v>
      </c>
      <c r="K318" s="532">
        <v>18450</v>
      </c>
      <c r="L318" s="532">
        <v>18450</v>
      </c>
      <c r="M318" s="532">
        <v>18450</v>
      </c>
      <c r="N318" s="559">
        <v>16000</v>
      </c>
      <c r="O318" s="465">
        <v>16000</v>
      </c>
      <c r="P318" s="454">
        <v>16000</v>
      </c>
      <c r="Q318" s="54">
        <v>16000</v>
      </c>
      <c r="R318" s="310">
        <v>16000</v>
      </c>
      <c r="S318" s="295">
        <v>16000</v>
      </c>
      <c r="T318" s="295">
        <v>16000</v>
      </c>
      <c r="U318" s="295">
        <v>16000</v>
      </c>
      <c r="V318" s="295">
        <v>16000</v>
      </c>
      <c r="W318" s="295">
        <v>16000</v>
      </c>
      <c r="X318" s="295">
        <v>16000</v>
      </c>
    </row>
    <row r="319" spans="1:24" ht="27" x14ac:dyDescent="0.25">
      <c r="A319" s="453"/>
      <c r="B319" s="453"/>
      <c r="C319" s="504"/>
      <c r="D319" s="451" t="s">
        <v>47</v>
      </c>
      <c r="E319" s="295">
        <f t="shared" ref="E319:Q319" si="413">E317*E318/1000</f>
        <v>656</v>
      </c>
      <c r="F319" s="310">
        <f t="shared" si="413"/>
        <v>432</v>
      </c>
      <c r="G319" s="298">
        <f t="shared" si="413"/>
        <v>960</v>
      </c>
      <c r="H319" s="331">
        <f t="shared" si="413"/>
        <v>512</v>
      </c>
      <c r="I319" s="202">
        <f t="shared" si="413"/>
        <v>756.45</v>
      </c>
      <c r="J319" s="532">
        <v>498.15</v>
      </c>
      <c r="K319" s="532">
        <v>498.15</v>
      </c>
      <c r="L319" s="532">
        <v>498.15</v>
      </c>
      <c r="M319" s="532">
        <v>498.15</v>
      </c>
      <c r="N319" s="559">
        <f t="shared" ref="N319" si="414">N317*N318/1000</f>
        <v>688</v>
      </c>
      <c r="O319" s="465">
        <f t="shared" si="413"/>
        <v>560</v>
      </c>
      <c r="P319" s="454">
        <f t="shared" si="413"/>
        <v>640</v>
      </c>
      <c r="Q319" s="54">
        <f t="shared" si="413"/>
        <v>640</v>
      </c>
      <c r="R319" s="310">
        <f t="shared" ref="R319" si="415">R317*R318/1000</f>
        <v>640</v>
      </c>
      <c r="S319" s="295">
        <f t="shared" ref="S319:X319" si="416">S317*S318/1000</f>
        <v>160</v>
      </c>
      <c r="T319" s="295">
        <f t="shared" si="416"/>
        <v>160</v>
      </c>
      <c r="U319" s="295">
        <f t="shared" si="416"/>
        <v>320</v>
      </c>
      <c r="V319" s="295">
        <f t="shared" si="416"/>
        <v>160</v>
      </c>
      <c r="W319" s="295">
        <f t="shared" si="416"/>
        <v>480</v>
      </c>
      <c r="X319" s="295">
        <f t="shared" si="416"/>
        <v>160</v>
      </c>
    </row>
    <row r="320" spans="1:24" ht="27" x14ac:dyDescent="0.25">
      <c r="A320" s="453"/>
      <c r="B320" s="453"/>
      <c r="C320" s="453" t="s">
        <v>113</v>
      </c>
      <c r="D320" s="451" t="s">
        <v>48</v>
      </c>
      <c r="E320" s="295">
        <v>50</v>
      </c>
      <c r="F320" s="310">
        <v>74</v>
      </c>
      <c r="G320" s="298">
        <v>90</v>
      </c>
      <c r="H320" s="331">
        <v>72</v>
      </c>
      <c r="I320" s="202">
        <v>49</v>
      </c>
      <c r="J320" s="532">
        <v>68</v>
      </c>
      <c r="K320" s="532">
        <v>68</v>
      </c>
      <c r="L320" s="532">
        <v>68</v>
      </c>
      <c r="M320" s="532">
        <v>68</v>
      </c>
      <c r="N320" s="559">
        <v>115</v>
      </c>
      <c r="O320" s="465">
        <v>70</v>
      </c>
      <c r="P320" s="454">
        <v>100</v>
      </c>
      <c r="Q320" s="54">
        <v>100</v>
      </c>
      <c r="R320" s="310">
        <v>100</v>
      </c>
      <c r="S320" s="295">
        <v>22</v>
      </c>
      <c r="T320" s="295">
        <f>S320</f>
        <v>22</v>
      </c>
      <c r="U320" s="295">
        <f>S320+T320</f>
        <v>44</v>
      </c>
      <c r="V320" s="295">
        <f>S320</f>
        <v>22</v>
      </c>
      <c r="W320" s="295">
        <f>U320+V320</f>
        <v>66</v>
      </c>
      <c r="X320" s="295">
        <f>P320-W320</f>
        <v>34</v>
      </c>
    </row>
    <row r="321" spans="1:24" ht="27" x14ac:dyDescent="0.25">
      <c r="A321" s="453"/>
      <c r="B321" s="453"/>
      <c r="C321" s="504"/>
      <c r="D321" s="451" t="s">
        <v>49</v>
      </c>
      <c r="E321" s="295">
        <v>18000</v>
      </c>
      <c r="F321" s="310">
        <v>17006</v>
      </c>
      <c r="G321" s="298">
        <v>18000</v>
      </c>
      <c r="H321" s="331">
        <v>18000</v>
      </c>
      <c r="I321" s="202">
        <v>17450</v>
      </c>
      <c r="J321" s="532">
        <v>18000</v>
      </c>
      <c r="K321" s="532">
        <v>18000</v>
      </c>
      <c r="L321" s="532">
        <v>18000</v>
      </c>
      <c r="M321" s="532">
        <v>18000</v>
      </c>
      <c r="N321" s="559">
        <v>18000</v>
      </c>
      <c r="O321" s="465">
        <v>18000</v>
      </c>
      <c r="P321" s="454">
        <v>18000</v>
      </c>
      <c r="Q321" s="54">
        <v>18000</v>
      </c>
      <c r="R321" s="310">
        <v>18000</v>
      </c>
      <c r="S321" s="298">
        <v>18000</v>
      </c>
      <c r="T321" s="298">
        <v>18000</v>
      </c>
      <c r="U321" s="298">
        <v>18000</v>
      </c>
      <c r="V321" s="298">
        <v>18000</v>
      </c>
      <c r="W321" s="298">
        <v>18000</v>
      </c>
      <c r="X321" s="298">
        <v>18000</v>
      </c>
    </row>
    <row r="322" spans="1:24" ht="27" x14ac:dyDescent="0.25">
      <c r="A322" s="453"/>
      <c r="B322" s="453"/>
      <c r="C322" s="504"/>
      <c r="D322" s="451" t="s">
        <v>47</v>
      </c>
      <c r="E322" s="295">
        <f t="shared" ref="E322:I322" si="417">E320*E321/1000</f>
        <v>900</v>
      </c>
      <c r="F322" s="310">
        <f t="shared" si="417"/>
        <v>1258.444</v>
      </c>
      <c r="G322" s="298">
        <f t="shared" si="417"/>
        <v>1620</v>
      </c>
      <c r="H322" s="331">
        <f t="shared" si="417"/>
        <v>1296</v>
      </c>
      <c r="I322" s="202">
        <f t="shared" si="417"/>
        <v>855.05</v>
      </c>
      <c r="J322" s="532">
        <v>1224</v>
      </c>
      <c r="K322" s="532">
        <v>1224</v>
      </c>
      <c r="L322" s="532">
        <v>1224</v>
      </c>
      <c r="M322" s="532">
        <v>1224</v>
      </c>
      <c r="N322" s="559">
        <f t="shared" ref="N322" si="418">N320*N321/1000</f>
        <v>2070</v>
      </c>
      <c r="O322" s="465">
        <f t="shared" ref="O322:P322" si="419">O320*O321/1000</f>
        <v>1260</v>
      </c>
      <c r="P322" s="454">
        <f t="shared" si="419"/>
        <v>1800</v>
      </c>
      <c r="Q322" s="54">
        <f>Q320*Q321/1000</f>
        <v>1800</v>
      </c>
      <c r="R322" s="310">
        <f>R320*R321/1000</f>
        <v>1800</v>
      </c>
      <c r="S322" s="295">
        <f t="shared" ref="S322:X322" si="420">S320*S321/1000</f>
        <v>396</v>
      </c>
      <c r="T322" s="295">
        <f t="shared" si="420"/>
        <v>396</v>
      </c>
      <c r="U322" s="295">
        <f t="shared" si="420"/>
        <v>792</v>
      </c>
      <c r="V322" s="295">
        <f t="shared" si="420"/>
        <v>396</v>
      </c>
      <c r="W322" s="295">
        <f t="shared" si="420"/>
        <v>1188</v>
      </c>
      <c r="X322" s="295">
        <f t="shared" si="420"/>
        <v>612</v>
      </c>
    </row>
    <row r="323" spans="1:24" ht="27" x14ac:dyDescent="0.25">
      <c r="A323" s="453">
        <v>2.2999999999999998</v>
      </c>
      <c r="B323" s="453"/>
      <c r="C323" s="504" t="s">
        <v>114</v>
      </c>
      <c r="D323" s="451" t="s">
        <v>115</v>
      </c>
      <c r="E323" s="8">
        <f t="shared" ref="E323:F323" si="421">E326+E329</f>
        <v>57</v>
      </c>
      <c r="F323" s="311">
        <f t="shared" si="421"/>
        <v>21</v>
      </c>
      <c r="G323" s="299">
        <f t="shared" ref="G323:I323" si="422">G326+G329</f>
        <v>50</v>
      </c>
      <c r="H323" s="332">
        <f t="shared" si="422"/>
        <v>21</v>
      </c>
      <c r="I323" s="207">
        <f t="shared" si="422"/>
        <v>90</v>
      </c>
      <c r="J323" s="533">
        <v>23.9</v>
      </c>
      <c r="K323" s="533">
        <v>23.9</v>
      </c>
      <c r="L323" s="533">
        <v>23.9</v>
      </c>
      <c r="M323" s="533">
        <v>23.9</v>
      </c>
      <c r="N323" s="61">
        <f>N326+N329</f>
        <v>30</v>
      </c>
      <c r="O323" s="466">
        <v>90</v>
      </c>
      <c r="P323" s="455">
        <f>P326+P329</f>
        <v>25</v>
      </c>
      <c r="Q323" s="55">
        <f>Q326+Q329</f>
        <v>25</v>
      </c>
      <c r="R323" s="311">
        <f t="shared" ref="R323" si="423">R326+R329</f>
        <v>25</v>
      </c>
      <c r="S323" s="8">
        <f t="shared" ref="S323:X323" si="424">S326+S329</f>
        <v>11</v>
      </c>
      <c r="T323" s="8">
        <f t="shared" si="424"/>
        <v>11</v>
      </c>
      <c r="U323" s="8">
        <f t="shared" si="424"/>
        <v>22</v>
      </c>
      <c r="V323" s="8">
        <f t="shared" si="424"/>
        <v>11</v>
      </c>
      <c r="W323" s="8">
        <f t="shared" si="424"/>
        <v>33</v>
      </c>
      <c r="X323" s="8">
        <f t="shared" si="424"/>
        <v>-8</v>
      </c>
    </row>
    <row r="324" spans="1:24" ht="29.25" customHeight="1" x14ac:dyDescent="0.25">
      <c r="A324" s="453"/>
      <c r="B324" s="453"/>
      <c r="C324" s="504"/>
      <c r="D324" s="451" t="s">
        <v>49</v>
      </c>
      <c r="E324" s="8">
        <f t="shared" ref="E324:Q324" si="425">E325/E323*1000</f>
        <v>10368.421052631578</v>
      </c>
      <c r="F324" s="311">
        <f t="shared" si="425"/>
        <v>12175.238095238095</v>
      </c>
      <c r="G324" s="299">
        <f t="shared" si="425"/>
        <v>11500</v>
      </c>
      <c r="H324" s="332">
        <f t="shared" si="425"/>
        <v>11333.333333333334</v>
      </c>
      <c r="I324" s="207">
        <f t="shared" si="425"/>
        <v>10616.777777777777</v>
      </c>
      <c r="J324" s="533">
        <v>11138.075313807532</v>
      </c>
      <c r="K324" s="533">
        <v>11138.075313807532</v>
      </c>
      <c r="L324" s="533">
        <v>11138.075313807532</v>
      </c>
      <c r="M324" s="533">
        <v>11138.075313807532</v>
      </c>
      <c r="N324" s="61">
        <f t="shared" ref="N324" si="426">N325/N323*1000</f>
        <v>11166.666666666666</v>
      </c>
      <c r="O324" s="466">
        <f t="shared" si="425"/>
        <v>3055.5555555555552</v>
      </c>
      <c r="P324" s="455">
        <f t="shared" si="425"/>
        <v>11000</v>
      </c>
      <c r="Q324" s="55">
        <f t="shared" si="425"/>
        <v>11000</v>
      </c>
      <c r="R324" s="311">
        <f t="shared" ref="R324" si="427">R325/R323*1000</f>
        <v>11000</v>
      </c>
      <c r="S324" s="8">
        <f t="shared" ref="S324:X324" si="428">S325/S323*1000</f>
        <v>11636.363636363636</v>
      </c>
      <c r="T324" s="8">
        <f t="shared" si="428"/>
        <v>11636.363636363636</v>
      </c>
      <c r="U324" s="8">
        <f t="shared" si="428"/>
        <v>11636.363636363636</v>
      </c>
      <c r="V324" s="8">
        <f t="shared" si="428"/>
        <v>11636.363636363636</v>
      </c>
      <c r="W324" s="8">
        <f t="shared" si="428"/>
        <v>11636.363636363636</v>
      </c>
      <c r="X324" s="8">
        <f t="shared" si="428"/>
        <v>13625</v>
      </c>
    </row>
    <row r="325" spans="1:24" ht="27" x14ac:dyDescent="0.25">
      <c r="A325" s="453"/>
      <c r="B325" s="453"/>
      <c r="C325" s="504"/>
      <c r="D325" s="451" t="s">
        <v>47</v>
      </c>
      <c r="E325" s="8">
        <f t="shared" ref="E325:Q325" si="429">E328+E331</f>
        <v>591</v>
      </c>
      <c r="F325" s="311">
        <f t="shared" si="429"/>
        <v>255.68</v>
      </c>
      <c r="G325" s="299">
        <f t="shared" si="429"/>
        <v>575</v>
      </c>
      <c r="H325" s="332">
        <f t="shared" si="429"/>
        <v>238</v>
      </c>
      <c r="I325" s="207">
        <f t="shared" si="429"/>
        <v>955.51</v>
      </c>
      <c r="J325" s="533">
        <v>266.2</v>
      </c>
      <c r="K325" s="533">
        <v>266.2</v>
      </c>
      <c r="L325" s="533">
        <v>266.2</v>
      </c>
      <c r="M325" s="533">
        <v>266.2</v>
      </c>
      <c r="N325" s="61">
        <f t="shared" ref="N325" si="430">N328+N331</f>
        <v>335</v>
      </c>
      <c r="O325" s="466">
        <f t="shared" si="429"/>
        <v>275</v>
      </c>
      <c r="P325" s="455">
        <f t="shared" si="429"/>
        <v>275</v>
      </c>
      <c r="Q325" s="55">
        <f t="shared" si="429"/>
        <v>275</v>
      </c>
      <c r="R325" s="311">
        <f t="shared" ref="R325" si="431">R328+R331</f>
        <v>275</v>
      </c>
      <c r="S325" s="8">
        <f t="shared" ref="S325:X325" si="432">S328+S331</f>
        <v>128</v>
      </c>
      <c r="T325" s="8">
        <f t="shared" si="432"/>
        <v>128</v>
      </c>
      <c r="U325" s="8">
        <f t="shared" si="432"/>
        <v>256</v>
      </c>
      <c r="V325" s="8">
        <f t="shared" si="432"/>
        <v>128</v>
      </c>
      <c r="W325" s="8">
        <f t="shared" si="432"/>
        <v>384</v>
      </c>
      <c r="X325" s="8">
        <f t="shared" si="432"/>
        <v>-109</v>
      </c>
    </row>
    <row r="326" spans="1:24" ht="27" x14ac:dyDescent="0.25">
      <c r="A326" s="453"/>
      <c r="B326" s="453"/>
      <c r="C326" s="453" t="s">
        <v>33</v>
      </c>
      <c r="D326" s="451" t="s">
        <v>115</v>
      </c>
      <c r="E326" s="295">
        <v>30</v>
      </c>
      <c r="F326" s="310">
        <v>6</v>
      </c>
      <c r="G326" s="298">
        <v>15</v>
      </c>
      <c r="H326" s="331">
        <v>7</v>
      </c>
      <c r="I326" s="202">
        <v>41</v>
      </c>
      <c r="J326" s="537">
        <v>8.9</v>
      </c>
      <c r="K326" s="537">
        <v>8.9</v>
      </c>
      <c r="L326" s="537">
        <v>8.9</v>
      </c>
      <c r="M326" s="537">
        <v>8.9</v>
      </c>
      <c r="N326" s="563">
        <v>11</v>
      </c>
      <c r="O326" s="465">
        <v>10</v>
      </c>
      <c r="P326" s="454">
        <v>10</v>
      </c>
      <c r="Q326" s="54">
        <v>10</v>
      </c>
      <c r="R326" s="310">
        <v>10</v>
      </c>
      <c r="S326" s="295">
        <v>3</v>
      </c>
      <c r="T326" s="295">
        <f>S326</f>
        <v>3</v>
      </c>
      <c r="U326" s="295">
        <f>S326+T326</f>
        <v>6</v>
      </c>
      <c r="V326" s="295">
        <f>S326</f>
        <v>3</v>
      </c>
      <c r="W326" s="295">
        <f>U326+V326</f>
        <v>9</v>
      </c>
      <c r="X326" s="295">
        <f>P326-W326</f>
        <v>1</v>
      </c>
    </row>
    <row r="327" spans="1:24" ht="27" x14ac:dyDescent="0.25">
      <c r="A327" s="453"/>
      <c r="B327" s="453"/>
      <c r="C327" s="453"/>
      <c r="D327" s="451" t="s">
        <v>49</v>
      </c>
      <c r="E327" s="295">
        <v>8000</v>
      </c>
      <c r="F327" s="310">
        <v>8000</v>
      </c>
      <c r="G327" s="298">
        <v>8000</v>
      </c>
      <c r="H327" s="331">
        <v>8000</v>
      </c>
      <c r="I327" s="202">
        <v>7900</v>
      </c>
      <c r="J327" s="532">
        <v>8000</v>
      </c>
      <c r="K327" s="532">
        <v>8000</v>
      </c>
      <c r="L327" s="532">
        <v>8000</v>
      </c>
      <c r="M327" s="532">
        <v>8000</v>
      </c>
      <c r="N327" s="559">
        <v>8000</v>
      </c>
      <c r="O327" s="465">
        <v>8000</v>
      </c>
      <c r="P327" s="454">
        <v>8000</v>
      </c>
      <c r="Q327" s="54">
        <v>8000</v>
      </c>
      <c r="R327" s="310">
        <v>8000</v>
      </c>
      <c r="S327" s="295">
        <v>8000</v>
      </c>
      <c r="T327" s="295">
        <v>8000</v>
      </c>
      <c r="U327" s="295">
        <v>8000</v>
      </c>
      <c r="V327" s="295">
        <v>8000</v>
      </c>
      <c r="W327" s="295">
        <v>8000</v>
      </c>
      <c r="X327" s="295">
        <v>8000</v>
      </c>
    </row>
    <row r="328" spans="1:24" ht="27" x14ac:dyDescent="0.25">
      <c r="A328" s="453"/>
      <c r="B328" s="453"/>
      <c r="C328" s="504"/>
      <c r="D328" s="451" t="s">
        <v>47</v>
      </c>
      <c r="E328" s="295">
        <f t="shared" ref="E328:I328" si="433">E327*E326/1000</f>
        <v>240</v>
      </c>
      <c r="F328" s="310">
        <f>F327*F326/1000</f>
        <v>48</v>
      </c>
      <c r="G328" s="298">
        <f t="shared" si="433"/>
        <v>120</v>
      </c>
      <c r="H328" s="331">
        <f t="shared" si="433"/>
        <v>56</v>
      </c>
      <c r="I328" s="202">
        <f t="shared" si="433"/>
        <v>323.89999999999998</v>
      </c>
      <c r="J328" s="532">
        <v>71.2</v>
      </c>
      <c r="K328" s="532">
        <v>71.2</v>
      </c>
      <c r="L328" s="532">
        <v>71.2</v>
      </c>
      <c r="M328" s="532">
        <v>71.2</v>
      </c>
      <c r="N328" s="559">
        <f t="shared" ref="N328" si="434">N327*N326/1000</f>
        <v>88</v>
      </c>
      <c r="O328" s="465">
        <f t="shared" ref="O328:Q328" si="435">O327*O326/1000</f>
        <v>80</v>
      </c>
      <c r="P328" s="454">
        <f t="shared" si="435"/>
        <v>80</v>
      </c>
      <c r="Q328" s="54">
        <f t="shared" si="435"/>
        <v>80</v>
      </c>
      <c r="R328" s="310">
        <f t="shared" ref="R328" si="436">R327*R326/1000</f>
        <v>80</v>
      </c>
      <c r="S328" s="295">
        <f t="shared" ref="S328:X328" si="437">S327*S326/1000</f>
        <v>24</v>
      </c>
      <c r="T328" s="295">
        <f t="shared" si="437"/>
        <v>24</v>
      </c>
      <c r="U328" s="295">
        <f t="shared" si="437"/>
        <v>48</v>
      </c>
      <c r="V328" s="295">
        <f t="shared" si="437"/>
        <v>24</v>
      </c>
      <c r="W328" s="295">
        <f t="shared" si="437"/>
        <v>72</v>
      </c>
      <c r="X328" s="295">
        <f t="shared" si="437"/>
        <v>8</v>
      </c>
    </row>
    <row r="329" spans="1:24" ht="27" x14ac:dyDescent="0.25">
      <c r="A329" s="453"/>
      <c r="B329" s="453"/>
      <c r="C329" s="453" t="s">
        <v>34</v>
      </c>
      <c r="D329" s="451" t="s">
        <v>115</v>
      </c>
      <c r="E329" s="295">
        <v>27</v>
      </c>
      <c r="F329" s="310">
        <v>15</v>
      </c>
      <c r="G329" s="298">
        <v>35</v>
      </c>
      <c r="H329" s="331">
        <v>14</v>
      </c>
      <c r="I329" s="202">
        <v>49</v>
      </c>
      <c r="J329" s="532">
        <v>15</v>
      </c>
      <c r="K329" s="532">
        <v>15</v>
      </c>
      <c r="L329" s="532">
        <v>15</v>
      </c>
      <c r="M329" s="532">
        <v>15</v>
      </c>
      <c r="N329" s="559">
        <v>19</v>
      </c>
      <c r="O329" s="465">
        <v>15</v>
      </c>
      <c r="P329" s="454">
        <v>15</v>
      </c>
      <c r="Q329" s="54">
        <v>15</v>
      </c>
      <c r="R329" s="310">
        <v>15</v>
      </c>
      <c r="S329" s="295">
        <v>8</v>
      </c>
      <c r="T329" s="295">
        <f>S329</f>
        <v>8</v>
      </c>
      <c r="U329" s="295">
        <f>S329+T329</f>
        <v>16</v>
      </c>
      <c r="V329" s="295">
        <f>S329</f>
        <v>8</v>
      </c>
      <c r="W329" s="295">
        <f>U329+V329</f>
        <v>24</v>
      </c>
      <c r="X329" s="295">
        <f>P329-W329</f>
        <v>-9</v>
      </c>
    </row>
    <row r="330" spans="1:24" ht="27" x14ac:dyDescent="0.25">
      <c r="A330" s="453"/>
      <c r="B330" s="453"/>
      <c r="C330" s="504"/>
      <c r="D330" s="451" t="s">
        <v>49</v>
      </c>
      <c r="E330" s="295">
        <v>13000</v>
      </c>
      <c r="F330" s="310">
        <v>13852</v>
      </c>
      <c r="G330" s="298">
        <v>13000</v>
      </c>
      <c r="H330" s="331">
        <v>13000</v>
      </c>
      <c r="I330" s="202">
        <v>12890</v>
      </c>
      <c r="J330" s="532">
        <v>13000</v>
      </c>
      <c r="K330" s="532">
        <v>13000</v>
      </c>
      <c r="L330" s="532">
        <v>13000</v>
      </c>
      <c r="M330" s="532">
        <v>13000</v>
      </c>
      <c r="N330" s="559">
        <v>13000</v>
      </c>
      <c r="O330" s="465">
        <v>13000</v>
      </c>
      <c r="P330" s="454">
        <v>13000</v>
      </c>
      <c r="Q330" s="54">
        <v>13000</v>
      </c>
      <c r="R330" s="310">
        <v>13000</v>
      </c>
      <c r="S330" s="295">
        <v>13000</v>
      </c>
      <c r="T330" s="295">
        <v>13000</v>
      </c>
      <c r="U330" s="295">
        <v>13000</v>
      </c>
      <c r="V330" s="295">
        <v>13000</v>
      </c>
      <c r="W330" s="295">
        <v>13000</v>
      </c>
      <c r="X330" s="295">
        <v>13000</v>
      </c>
    </row>
    <row r="331" spans="1:24" ht="27" x14ac:dyDescent="0.25">
      <c r="A331" s="453"/>
      <c r="B331" s="453"/>
      <c r="C331" s="504"/>
      <c r="D331" s="451" t="s">
        <v>47</v>
      </c>
      <c r="E331" s="295">
        <f t="shared" ref="E331:I331" si="438">E330*E329/1000</f>
        <v>351</v>
      </c>
      <c r="F331" s="310">
        <f>F330*F329/1000-0.1</f>
        <v>207.68</v>
      </c>
      <c r="G331" s="298">
        <f t="shared" si="438"/>
        <v>455</v>
      </c>
      <c r="H331" s="331">
        <f t="shared" si="438"/>
        <v>182</v>
      </c>
      <c r="I331" s="202">
        <f t="shared" si="438"/>
        <v>631.61</v>
      </c>
      <c r="J331" s="532">
        <v>195</v>
      </c>
      <c r="K331" s="532">
        <v>195</v>
      </c>
      <c r="L331" s="532">
        <v>195</v>
      </c>
      <c r="M331" s="532">
        <v>195</v>
      </c>
      <c r="N331" s="559">
        <f t="shared" ref="N331" si="439">N330*N329/1000</f>
        <v>247</v>
      </c>
      <c r="O331" s="465">
        <f t="shared" ref="O331:Q331" si="440">O330*O329/1000</f>
        <v>195</v>
      </c>
      <c r="P331" s="454">
        <f t="shared" si="440"/>
        <v>195</v>
      </c>
      <c r="Q331" s="54">
        <f t="shared" si="440"/>
        <v>195</v>
      </c>
      <c r="R331" s="310">
        <f t="shared" ref="R331" si="441">R330*R329/1000</f>
        <v>195</v>
      </c>
      <c r="S331" s="295">
        <f t="shared" ref="S331:X331" si="442">S330*S329/1000</f>
        <v>104</v>
      </c>
      <c r="T331" s="295">
        <f t="shared" si="442"/>
        <v>104</v>
      </c>
      <c r="U331" s="295">
        <f t="shared" si="442"/>
        <v>208</v>
      </c>
      <c r="V331" s="295">
        <f t="shared" si="442"/>
        <v>104</v>
      </c>
      <c r="W331" s="295">
        <f t="shared" si="442"/>
        <v>312</v>
      </c>
      <c r="X331" s="295">
        <f t="shared" si="442"/>
        <v>-117</v>
      </c>
    </row>
    <row r="332" spans="1:24" ht="27" x14ac:dyDescent="0.25">
      <c r="A332" s="453">
        <v>2.4</v>
      </c>
      <c r="B332" s="453"/>
      <c r="C332" s="467" t="s">
        <v>32</v>
      </c>
      <c r="D332" s="452" t="s">
        <v>115</v>
      </c>
      <c r="E332" s="295">
        <f>E335</f>
        <v>0</v>
      </c>
      <c r="F332" s="310">
        <v>4</v>
      </c>
      <c r="G332" s="298">
        <v>50</v>
      </c>
      <c r="H332" s="331">
        <v>7</v>
      </c>
      <c r="I332" s="202">
        <v>50</v>
      </c>
      <c r="J332" s="533">
        <v>4</v>
      </c>
      <c r="K332" s="533">
        <v>3</v>
      </c>
      <c r="L332" s="533">
        <v>3</v>
      </c>
      <c r="M332" s="533">
        <v>3</v>
      </c>
      <c r="N332" s="61">
        <v>25</v>
      </c>
      <c r="O332" s="466">
        <v>10</v>
      </c>
      <c r="P332" s="454">
        <v>10</v>
      </c>
      <c r="Q332" s="55">
        <v>10</v>
      </c>
      <c r="R332" s="311">
        <v>10</v>
      </c>
      <c r="S332" s="295">
        <v>12</v>
      </c>
      <c r="T332" s="295">
        <f>S332</f>
        <v>12</v>
      </c>
      <c r="U332" s="295">
        <f>S332+T332</f>
        <v>24</v>
      </c>
      <c r="V332" s="295">
        <f>S332</f>
        <v>12</v>
      </c>
      <c r="W332" s="295">
        <f>U332+V332</f>
        <v>36</v>
      </c>
      <c r="X332" s="295">
        <f>P332-W332</f>
        <v>-26</v>
      </c>
    </row>
    <row r="333" spans="1:24" ht="27" x14ac:dyDescent="0.25">
      <c r="A333" s="453"/>
      <c r="B333" s="453"/>
      <c r="C333" s="453"/>
      <c r="D333" s="452" t="s">
        <v>49</v>
      </c>
      <c r="E333" s="295">
        <v>8000</v>
      </c>
      <c r="F333" s="310">
        <v>8000</v>
      </c>
      <c r="G333" s="298">
        <v>8000</v>
      </c>
      <c r="H333" s="331">
        <v>8000</v>
      </c>
      <c r="I333" s="202">
        <v>35000</v>
      </c>
      <c r="J333" s="533">
        <v>8000</v>
      </c>
      <c r="K333" s="533">
        <v>8000</v>
      </c>
      <c r="L333" s="533">
        <v>8000</v>
      </c>
      <c r="M333" s="533">
        <v>8000</v>
      </c>
      <c r="N333" s="61">
        <v>8000</v>
      </c>
      <c r="O333" s="466">
        <v>8000</v>
      </c>
      <c r="P333" s="455">
        <v>8000</v>
      </c>
      <c r="Q333" s="55">
        <v>8000</v>
      </c>
      <c r="R333" s="311">
        <v>8000</v>
      </c>
      <c r="S333" s="295">
        <v>8000</v>
      </c>
      <c r="T333" s="295">
        <v>8000</v>
      </c>
      <c r="U333" s="295">
        <v>8000</v>
      </c>
      <c r="V333" s="295">
        <v>8000</v>
      </c>
      <c r="W333" s="295">
        <v>8000</v>
      </c>
      <c r="X333" s="295">
        <v>8000</v>
      </c>
    </row>
    <row r="334" spans="1:24" ht="27" x14ac:dyDescent="0.25">
      <c r="A334" s="453"/>
      <c r="B334" s="453"/>
      <c r="C334" s="453"/>
      <c r="D334" s="452" t="s">
        <v>47</v>
      </c>
      <c r="E334" s="295">
        <f>E332*E333/1000</f>
        <v>0</v>
      </c>
      <c r="F334" s="310">
        <f t="shared" ref="F334" si="443">F332*F333/1000</f>
        <v>32</v>
      </c>
      <c r="G334" s="298">
        <f t="shared" ref="G334:Q334" si="444">G332*G333/1000</f>
        <v>400</v>
      </c>
      <c r="H334" s="331">
        <f t="shared" si="444"/>
        <v>56</v>
      </c>
      <c r="I334" s="202">
        <f t="shared" si="444"/>
        <v>1750</v>
      </c>
      <c r="J334" s="532">
        <v>32</v>
      </c>
      <c r="K334" s="532">
        <f t="shared" si="444"/>
        <v>24</v>
      </c>
      <c r="L334" s="532">
        <f t="shared" ref="L334:M334" si="445">L332*L333/1000</f>
        <v>24</v>
      </c>
      <c r="M334" s="532">
        <f t="shared" si="445"/>
        <v>24</v>
      </c>
      <c r="N334" s="559">
        <f>N332*N333/1000</f>
        <v>200</v>
      </c>
      <c r="O334" s="465">
        <f t="shared" ref="O334" si="446">O332*O333/1000</f>
        <v>80</v>
      </c>
      <c r="P334" s="454">
        <f t="shared" si="444"/>
        <v>80</v>
      </c>
      <c r="Q334" s="54">
        <f t="shared" si="444"/>
        <v>80</v>
      </c>
      <c r="R334" s="310">
        <f t="shared" ref="R334" si="447">R332*R333/1000</f>
        <v>80</v>
      </c>
      <c r="S334" s="295">
        <f t="shared" ref="S334:X334" si="448">S333*S332/1000</f>
        <v>96</v>
      </c>
      <c r="T334" s="295">
        <f t="shared" si="448"/>
        <v>96</v>
      </c>
      <c r="U334" s="295">
        <f t="shared" si="448"/>
        <v>192</v>
      </c>
      <c r="V334" s="295">
        <f t="shared" si="448"/>
        <v>96</v>
      </c>
      <c r="W334" s="295">
        <f t="shared" si="448"/>
        <v>288</v>
      </c>
      <c r="X334" s="295">
        <f t="shared" si="448"/>
        <v>-208</v>
      </c>
    </row>
    <row r="335" spans="1:24" s="259" customFormat="1" ht="33" x14ac:dyDescent="0.25">
      <c r="A335" s="453"/>
      <c r="B335" s="453"/>
      <c r="C335" s="460" t="s">
        <v>164</v>
      </c>
      <c r="D335" s="452" t="s">
        <v>115</v>
      </c>
      <c r="E335" s="295"/>
      <c r="F335" s="310">
        <v>902</v>
      </c>
      <c r="G335" s="298">
        <v>1000</v>
      </c>
      <c r="H335" s="331">
        <v>765</v>
      </c>
      <c r="I335" s="202">
        <v>1000</v>
      </c>
      <c r="J335" s="532">
        <v>650</v>
      </c>
      <c r="K335" s="532">
        <v>650</v>
      </c>
      <c r="L335" s="532">
        <v>650</v>
      </c>
      <c r="M335" s="532">
        <v>650</v>
      </c>
      <c r="N335" s="559">
        <v>1454</v>
      </c>
      <c r="O335" s="465">
        <v>770</v>
      </c>
      <c r="P335" s="454">
        <v>1400</v>
      </c>
      <c r="Q335" s="54">
        <v>1400</v>
      </c>
      <c r="R335" s="310">
        <v>1400</v>
      </c>
      <c r="S335" s="295">
        <v>12</v>
      </c>
      <c r="T335" s="295">
        <f>S335</f>
        <v>12</v>
      </c>
      <c r="U335" s="295">
        <f>S335+T335</f>
        <v>24</v>
      </c>
      <c r="V335" s="295">
        <f>S335</f>
        <v>12</v>
      </c>
      <c r="W335" s="295">
        <f>U335+V335</f>
        <v>36</v>
      </c>
      <c r="X335" s="295">
        <f>P335-W335</f>
        <v>1364</v>
      </c>
    </row>
    <row r="336" spans="1:24" s="260" customFormat="1" ht="27" x14ac:dyDescent="0.25">
      <c r="A336" s="453"/>
      <c r="B336" s="453"/>
      <c r="C336" s="453"/>
      <c r="D336" s="452" t="s">
        <v>49</v>
      </c>
      <c r="E336" s="295"/>
      <c r="F336" s="310">
        <v>30000</v>
      </c>
      <c r="G336" s="298">
        <v>30000</v>
      </c>
      <c r="H336" s="331">
        <v>30000</v>
      </c>
      <c r="I336" s="202">
        <v>30000</v>
      </c>
      <c r="J336" s="532">
        <v>42000</v>
      </c>
      <c r="K336" s="532">
        <v>42000</v>
      </c>
      <c r="L336" s="532">
        <v>42000</v>
      </c>
      <c r="M336" s="532">
        <v>42000</v>
      </c>
      <c r="N336" s="559">
        <v>30000</v>
      </c>
      <c r="O336" s="465">
        <v>30000</v>
      </c>
      <c r="P336" s="454">
        <v>30000</v>
      </c>
      <c r="Q336" s="54">
        <v>30000</v>
      </c>
      <c r="R336" s="310">
        <v>30000</v>
      </c>
      <c r="S336" s="295">
        <v>35000</v>
      </c>
      <c r="T336" s="295">
        <v>35000</v>
      </c>
      <c r="U336" s="295">
        <v>35000</v>
      </c>
      <c r="V336" s="295">
        <v>35000</v>
      </c>
      <c r="W336" s="295">
        <v>35000</v>
      </c>
      <c r="X336" s="295">
        <v>35000</v>
      </c>
    </row>
    <row r="337" spans="1:37" ht="27" x14ac:dyDescent="0.25">
      <c r="A337" s="453"/>
      <c r="B337" s="453"/>
      <c r="C337" s="453"/>
      <c r="D337" s="452" t="s">
        <v>47</v>
      </c>
      <c r="E337" s="295">
        <f>(E335*E336)/1000</f>
        <v>0</v>
      </c>
      <c r="F337" s="310">
        <f t="shared" ref="F337" si="449">(F335*F336)/1000</f>
        <v>27060</v>
      </c>
      <c r="G337" s="298">
        <f t="shared" ref="G337:Q337" si="450">(G335*G336)/1000</f>
        <v>30000</v>
      </c>
      <c r="H337" s="331">
        <f t="shared" si="450"/>
        <v>22950</v>
      </c>
      <c r="I337" s="202">
        <f t="shared" si="450"/>
        <v>30000</v>
      </c>
      <c r="J337" s="532">
        <v>27300</v>
      </c>
      <c r="K337" s="532">
        <v>27300</v>
      </c>
      <c r="L337" s="532">
        <v>27300</v>
      </c>
      <c r="M337" s="532">
        <v>27300</v>
      </c>
      <c r="N337" s="559">
        <f>(N335*N336)/1000</f>
        <v>43620</v>
      </c>
      <c r="O337" s="465">
        <f t="shared" ref="O337" si="451">(O335*O336)/1000</f>
        <v>23100</v>
      </c>
      <c r="P337" s="454">
        <f t="shared" si="450"/>
        <v>42000</v>
      </c>
      <c r="Q337" s="54">
        <f t="shared" si="450"/>
        <v>42000</v>
      </c>
      <c r="R337" s="310">
        <f t="shared" ref="R337" si="452">(R335*R336)/1000</f>
        <v>42000</v>
      </c>
      <c r="S337" s="295">
        <f t="shared" ref="S337:X337" si="453">(S335*S336)/1000</f>
        <v>420</v>
      </c>
      <c r="T337" s="295">
        <f t="shared" si="453"/>
        <v>420</v>
      </c>
      <c r="U337" s="295">
        <f t="shared" si="453"/>
        <v>840</v>
      </c>
      <c r="V337" s="295">
        <f t="shared" si="453"/>
        <v>420</v>
      </c>
      <c r="W337" s="295">
        <f t="shared" si="453"/>
        <v>1260</v>
      </c>
      <c r="X337" s="295">
        <f t="shared" si="453"/>
        <v>47740</v>
      </c>
    </row>
    <row r="338" spans="1:37" s="351" customFormat="1" ht="27" customHeight="1" x14ac:dyDescent="0.25">
      <c r="A338" s="453">
        <v>2.5</v>
      </c>
      <c r="B338" s="453"/>
      <c r="C338" s="460" t="s">
        <v>116</v>
      </c>
      <c r="D338" s="452" t="s">
        <v>115</v>
      </c>
      <c r="E338" s="8">
        <v>2000</v>
      </c>
      <c r="F338" s="311">
        <v>1877</v>
      </c>
      <c r="G338" s="299">
        <v>1950</v>
      </c>
      <c r="H338" s="332">
        <v>2181</v>
      </c>
      <c r="I338" s="207">
        <v>1950</v>
      </c>
      <c r="J338" s="533">
        <v>2000</v>
      </c>
      <c r="K338" s="533">
        <v>2000</v>
      </c>
      <c r="L338" s="533">
        <v>2000</v>
      </c>
      <c r="M338" s="533">
        <v>2000</v>
      </c>
      <c r="N338" s="61">
        <v>2670</v>
      </c>
      <c r="O338" s="466">
        <v>2100</v>
      </c>
      <c r="P338" s="455">
        <v>2600</v>
      </c>
      <c r="Q338" s="55">
        <v>2600</v>
      </c>
      <c r="R338" s="311">
        <v>2600</v>
      </c>
      <c r="S338" s="295">
        <v>487</v>
      </c>
      <c r="T338" s="295">
        <f>S338</f>
        <v>487</v>
      </c>
      <c r="U338" s="295">
        <f>S338+T338</f>
        <v>974</v>
      </c>
      <c r="V338" s="295">
        <f>S338</f>
        <v>487</v>
      </c>
      <c r="W338" s="295">
        <f>U338+V338</f>
        <v>1461</v>
      </c>
      <c r="X338" s="295">
        <f>P338-W338</f>
        <v>1139</v>
      </c>
      <c r="Y338" s="261"/>
      <c r="Z338" s="261"/>
      <c r="AA338" s="261"/>
      <c r="AB338" s="261"/>
      <c r="AC338" s="261"/>
      <c r="AD338" s="261"/>
      <c r="AE338" s="261"/>
      <c r="AF338" s="261"/>
      <c r="AG338" s="261"/>
      <c r="AH338" s="261"/>
      <c r="AI338" s="261"/>
      <c r="AJ338" s="261"/>
      <c r="AK338" s="261"/>
    </row>
    <row r="339" spans="1:37" s="351" customFormat="1" ht="35.25" customHeight="1" x14ac:dyDescent="0.25">
      <c r="A339" s="453"/>
      <c r="B339" s="453"/>
      <c r="C339" s="460"/>
      <c r="D339" s="452" t="s">
        <v>49</v>
      </c>
      <c r="E339" s="8">
        <v>13500</v>
      </c>
      <c r="F339" s="311">
        <v>13500</v>
      </c>
      <c r="G339" s="299">
        <v>13500</v>
      </c>
      <c r="H339" s="332">
        <v>13500</v>
      </c>
      <c r="I339" s="207">
        <v>13500</v>
      </c>
      <c r="J339" s="533">
        <v>14500</v>
      </c>
      <c r="K339" s="533">
        <v>14500</v>
      </c>
      <c r="L339" s="533">
        <v>14500</v>
      </c>
      <c r="M339" s="533">
        <v>14500</v>
      </c>
      <c r="N339" s="61">
        <v>13500</v>
      </c>
      <c r="O339" s="466">
        <v>13500</v>
      </c>
      <c r="P339" s="455">
        <v>13500</v>
      </c>
      <c r="Q339" s="55">
        <v>13500</v>
      </c>
      <c r="R339" s="311">
        <v>13500</v>
      </c>
      <c r="S339" s="296">
        <v>13500</v>
      </c>
      <c r="T339" s="296">
        <v>13500</v>
      </c>
      <c r="U339" s="296">
        <v>13500</v>
      </c>
      <c r="V339" s="296">
        <v>13500</v>
      </c>
      <c r="W339" s="296">
        <v>13500</v>
      </c>
      <c r="X339" s="296">
        <v>13500</v>
      </c>
      <c r="Y339" s="261"/>
      <c r="Z339" s="261"/>
      <c r="AA339" s="261"/>
      <c r="AB339" s="261"/>
      <c r="AC339" s="261"/>
      <c r="AD339" s="261"/>
      <c r="AE339" s="261"/>
      <c r="AF339" s="261"/>
      <c r="AG339" s="261"/>
      <c r="AH339" s="261"/>
      <c r="AI339" s="261"/>
      <c r="AJ339" s="261"/>
      <c r="AK339" s="261"/>
    </row>
    <row r="340" spans="1:37" s="351" customFormat="1" ht="27" x14ac:dyDescent="0.25">
      <c r="A340" s="453"/>
      <c r="B340" s="453"/>
      <c r="C340" s="460"/>
      <c r="D340" s="452" t="s">
        <v>47</v>
      </c>
      <c r="E340" s="8">
        <f t="shared" ref="E340:Q340" si="454">E338*E339/1000</f>
        <v>27000</v>
      </c>
      <c r="F340" s="311">
        <f t="shared" si="454"/>
        <v>25339.5</v>
      </c>
      <c r="G340" s="299">
        <f t="shared" si="454"/>
        <v>26325</v>
      </c>
      <c r="H340" s="332">
        <f t="shared" si="454"/>
        <v>29443.5</v>
      </c>
      <c r="I340" s="207">
        <f t="shared" si="454"/>
        <v>26325</v>
      </c>
      <c r="J340" s="533">
        <v>29000</v>
      </c>
      <c r="K340" s="533">
        <v>29000</v>
      </c>
      <c r="L340" s="533">
        <v>29000</v>
      </c>
      <c r="M340" s="533">
        <v>29000</v>
      </c>
      <c r="N340" s="61">
        <f t="shared" ref="N340" si="455">N338*N339/1000</f>
        <v>36045</v>
      </c>
      <c r="O340" s="466">
        <f t="shared" si="454"/>
        <v>28350</v>
      </c>
      <c r="P340" s="455">
        <f t="shared" si="454"/>
        <v>35100</v>
      </c>
      <c r="Q340" s="55">
        <f t="shared" si="454"/>
        <v>35100</v>
      </c>
      <c r="R340" s="311">
        <f t="shared" ref="R340" si="456">R338*R339/1000</f>
        <v>35100</v>
      </c>
      <c r="S340" s="8">
        <f t="shared" ref="S340:X340" si="457">S338*S339/1000</f>
        <v>6574.5</v>
      </c>
      <c r="T340" s="8">
        <f t="shared" si="457"/>
        <v>6574.5</v>
      </c>
      <c r="U340" s="8">
        <f t="shared" si="457"/>
        <v>13149</v>
      </c>
      <c r="V340" s="8">
        <f t="shared" si="457"/>
        <v>6574.5</v>
      </c>
      <c r="W340" s="8">
        <f t="shared" si="457"/>
        <v>19723.5</v>
      </c>
      <c r="X340" s="8">
        <f t="shared" si="457"/>
        <v>15376.5</v>
      </c>
      <c r="Y340" s="261"/>
      <c r="Z340" s="261"/>
      <c r="AA340" s="261"/>
      <c r="AB340" s="261"/>
      <c r="AC340" s="261"/>
      <c r="AD340" s="261"/>
      <c r="AE340" s="261"/>
      <c r="AF340" s="261"/>
      <c r="AG340" s="261"/>
      <c r="AH340" s="261"/>
      <c r="AI340" s="261"/>
      <c r="AJ340" s="261"/>
      <c r="AK340" s="261"/>
    </row>
    <row r="341" spans="1:37" s="351" customFormat="1" ht="27" x14ac:dyDescent="0.25">
      <c r="A341" s="453">
        <v>2.6</v>
      </c>
      <c r="B341" s="453"/>
      <c r="C341" s="460" t="s">
        <v>117</v>
      </c>
      <c r="D341" s="452" t="s">
        <v>115</v>
      </c>
      <c r="E341" s="8">
        <v>738</v>
      </c>
      <c r="F341" s="311">
        <v>669</v>
      </c>
      <c r="G341" s="299">
        <v>140</v>
      </c>
      <c r="H341" s="332">
        <v>1320</v>
      </c>
      <c r="I341" s="207">
        <v>140</v>
      </c>
      <c r="J341" s="533">
        <v>1000</v>
      </c>
      <c r="K341" s="533">
        <v>1000</v>
      </c>
      <c r="L341" s="533">
        <v>1000</v>
      </c>
      <c r="M341" s="533">
        <v>1000</v>
      </c>
      <c r="N341" s="61">
        <v>1756</v>
      </c>
      <c r="O341" s="466">
        <v>1320</v>
      </c>
      <c r="P341" s="455">
        <v>1700</v>
      </c>
      <c r="Q341" s="55">
        <v>1700</v>
      </c>
      <c r="R341" s="311">
        <v>1700</v>
      </c>
      <c r="S341" s="295">
        <f>P341/4</f>
        <v>425</v>
      </c>
      <c r="T341" s="295">
        <f>S341</f>
        <v>425</v>
      </c>
      <c r="U341" s="295">
        <f>S341+T341</f>
        <v>850</v>
      </c>
      <c r="V341" s="295">
        <f>S341</f>
        <v>425</v>
      </c>
      <c r="W341" s="295">
        <f>U341+V341</f>
        <v>1275</v>
      </c>
      <c r="X341" s="295">
        <f>P341-W341</f>
        <v>425</v>
      </c>
      <c r="Y341" s="261"/>
      <c r="Z341" s="261"/>
      <c r="AA341" s="261"/>
      <c r="AB341" s="261"/>
      <c r="AC341" s="261"/>
      <c r="AD341" s="261"/>
      <c r="AE341" s="261"/>
      <c r="AF341" s="261"/>
      <c r="AG341" s="261"/>
      <c r="AH341" s="261"/>
      <c r="AI341" s="261"/>
      <c r="AJ341" s="261"/>
      <c r="AK341" s="261"/>
    </row>
    <row r="342" spans="1:37" s="351" customFormat="1" ht="27" x14ac:dyDescent="0.25">
      <c r="A342" s="453"/>
      <c r="B342" s="453"/>
      <c r="C342" s="460"/>
      <c r="D342" s="452" t="s">
        <v>49</v>
      </c>
      <c r="E342" s="8">
        <v>18500</v>
      </c>
      <c r="F342" s="311">
        <v>18500</v>
      </c>
      <c r="G342" s="299">
        <v>18500</v>
      </c>
      <c r="H342" s="332">
        <v>18500</v>
      </c>
      <c r="I342" s="207">
        <v>18500</v>
      </c>
      <c r="J342" s="533">
        <v>20000</v>
      </c>
      <c r="K342" s="533">
        <v>20000</v>
      </c>
      <c r="L342" s="533">
        <v>20000</v>
      </c>
      <c r="M342" s="533">
        <v>20000</v>
      </c>
      <c r="N342" s="61">
        <v>18500</v>
      </c>
      <c r="O342" s="466">
        <v>18500</v>
      </c>
      <c r="P342" s="455">
        <v>18500</v>
      </c>
      <c r="Q342" s="55">
        <v>18500</v>
      </c>
      <c r="R342" s="311">
        <v>18500</v>
      </c>
      <c r="S342" s="299">
        <v>18500</v>
      </c>
      <c r="T342" s="299">
        <v>18500</v>
      </c>
      <c r="U342" s="299">
        <v>18500</v>
      </c>
      <c r="V342" s="299">
        <v>18500</v>
      </c>
      <c r="W342" s="299">
        <v>18500</v>
      </c>
      <c r="X342" s="299">
        <v>18500</v>
      </c>
      <c r="Y342" s="261"/>
      <c r="Z342" s="261"/>
      <c r="AA342" s="261"/>
      <c r="AB342" s="261"/>
      <c r="AC342" s="261"/>
      <c r="AD342" s="261"/>
      <c r="AE342" s="261"/>
      <c r="AF342" s="261"/>
      <c r="AG342" s="261"/>
      <c r="AH342" s="261"/>
      <c r="AI342" s="261"/>
      <c r="AJ342" s="261"/>
      <c r="AK342" s="261"/>
    </row>
    <row r="343" spans="1:37" s="351" customFormat="1" ht="27" x14ac:dyDescent="0.25">
      <c r="A343" s="453"/>
      <c r="B343" s="453"/>
      <c r="C343" s="460"/>
      <c r="D343" s="452" t="s">
        <v>47</v>
      </c>
      <c r="E343" s="8">
        <f t="shared" ref="E343:Q343" si="458">E341*E342/1000</f>
        <v>13653</v>
      </c>
      <c r="F343" s="311">
        <f t="shared" si="458"/>
        <v>12376.5</v>
      </c>
      <c r="G343" s="299">
        <f t="shared" si="458"/>
        <v>2590</v>
      </c>
      <c r="H343" s="332">
        <f t="shared" si="458"/>
        <v>24420</v>
      </c>
      <c r="I343" s="207">
        <f t="shared" si="458"/>
        <v>2590</v>
      </c>
      <c r="J343" s="533">
        <v>20000</v>
      </c>
      <c r="K343" s="533">
        <v>20000</v>
      </c>
      <c r="L343" s="533">
        <v>20000</v>
      </c>
      <c r="M343" s="533">
        <v>20000</v>
      </c>
      <c r="N343" s="570">
        <v>32486</v>
      </c>
      <c r="O343" s="466">
        <f t="shared" si="458"/>
        <v>24420</v>
      </c>
      <c r="P343" s="455">
        <f t="shared" si="458"/>
        <v>31450</v>
      </c>
      <c r="Q343" s="55">
        <f t="shared" si="458"/>
        <v>31450</v>
      </c>
      <c r="R343" s="311">
        <f t="shared" ref="R343" si="459">R341*R342/1000</f>
        <v>31450</v>
      </c>
      <c r="S343" s="8">
        <f t="shared" ref="S343:X343" si="460">S341*S342/1000</f>
        <v>7862.5</v>
      </c>
      <c r="T343" s="8">
        <f t="shared" si="460"/>
        <v>7862.5</v>
      </c>
      <c r="U343" s="8">
        <f t="shared" si="460"/>
        <v>15725</v>
      </c>
      <c r="V343" s="8">
        <f t="shared" si="460"/>
        <v>7862.5</v>
      </c>
      <c r="W343" s="8">
        <f t="shared" si="460"/>
        <v>23587.5</v>
      </c>
      <c r="X343" s="8">
        <f t="shared" si="460"/>
        <v>7862.5</v>
      </c>
      <c r="Y343" s="261"/>
      <c r="Z343" s="261"/>
      <c r="AA343" s="261"/>
      <c r="AB343" s="261"/>
      <c r="AC343" s="261"/>
      <c r="AD343" s="261"/>
      <c r="AE343" s="261"/>
      <c r="AF343" s="261"/>
      <c r="AG343" s="261"/>
      <c r="AH343" s="261"/>
      <c r="AI343" s="261"/>
      <c r="AJ343" s="261"/>
      <c r="AK343" s="261"/>
    </row>
    <row r="344" spans="1:37" s="351" customFormat="1" ht="27" x14ac:dyDescent="0.25">
      <c r="A344" s="453">
        <v>2.7</v>
      </c>
      <c r="B344" s="453"/>
      <c r="C344" s="460" t="s">
        <v>140</v>
      </c>
      <c r="D344" s="452" t="s">
        <v>115</v>
      </c>
      <c r="E344" s="8">
        <v>724</v>
      </c>
      <c r="F344" s="311">
        <v>1245</v>
      </c>
      <c r="G344" s="299">
        <v>800</v>
      </c>
      <c r="H344" s="332">
        <v>1767</v>
      </c>
      <c r="I344" s="207">
        <v>630</v>
      </c>
      <c r="J344" s="533">
        <v>1500</v>
      </c>
      <c r="K344" s="533">
        <v>1500</v>
      </c>
      <c r="L344" s="533">
        <v>1499</v>
      </c>
      <c r="M344" s="533">
        <v>1499</v>
      </c>
      <c r="N344" s="61">
        <v>1741</v>
      </c>
      <c r="O344" s="466">
        <v>1767</v>
      </c>
      <c r="P344" s="455">
        <v>1767</v>
      </c>
      <c r="Q344" s="55">
        <v>1767</v>
      </c>
      <c r="R344" s="311">
        <v>1767</v>
      </c>
      <c r="S344" s="295">
        <v>562</v>
      </c>
      <c r="T344" s="295">
        <f>S344</f>
        <v>562</v>
      </c>
      <c r="U344" s="295">
        <f>S344+T344</f>
        <v>1124</v>
      </c>
      <c r="V344" s="295">
        <f>S344</f>
        <v>562</v>
      </c>
      <c r="W344" s="295">
        <f>U344+V344</f>
        <v>1686</v>
      </c>
      <c r="X344" s="295">
        <f>P344-W344</f>
        <v>81</v>
      </c>
      <c r="Y344" s="261"/>
      <c r="Z344" s="261"/>
      <c r="AA344" s="261"/>
      <c r="AB344" s="261"/>
      <c r="AC344" s="261"/>
      <c r="AD344" s="261"/>
      <c r="AE344" s="261"/>
      <c r="AF344" s="261"/>
      <c r="AG344" s="261"/>
      <c r="AH344" s="261"/>
      <c r="AI344" s="261"/>
      <c r="AJ344" s="261"/>
      <c r="AK344" s="261"/>
    </row>
    <row r="345" spans="1:37" s="351" customFormat="1" ht="27" x14ac:dyDescent="0.25">
      <c r="A345" s="453"/>
      <c r="B345" s="453"/>
      <c r="C345" s="463"/>
      <c r="D345" s="452" t="s">
        <v>49</v>
      </c>
      <c r="E345" s="8">
        <v>18500</v>
      </c>
      <c r="F345" s="311">
        <v>18500</v>
      </c>
      <c r="G345" s="299">
        <v>18500</v>
      </c>
      <c r="H345" s="332">
        <v>18500</v>
      </c>
      <c r="I345" s="207">
        <v>18500</v>
      </c>
      <c r="J345" s="533">
        <v>22000</v>
      </c>
      <c r="K345" s="533">
        <v>22000</v>
      </c>
      <c r="L345" s="533">
        <v>22000</v>
      </c>
      <c r="M345" s="533">
        <v>22000</v>
      </c>
      <c r="N345" s="61">
        <v>18500</v>
      </c>
      <c r="O345" s="466">
        <v>18500</v>
      </c>
      <c r="P345" s="455">
        <v>18500</v>
      </c>
      <c r="Q345" s="55">
        <v>18500</v>
      </c>
      <c r="R345" s="311">
        <v>18500</v>
      </c>
      <c r="S345" s="8">
        <v>18500</v>
      </c>
      <c r="T345" s="8">
        <v>18500</v>
      </c>
      <c r="U345" s="8">
        <v>18500</v>
      </c>
      <c r="V345" s="8">
        <v>18500</v>
      </c>
      <c r="W345" s="8">
        <v>18500</v>
      </c>
      <c r="X345" s="8">
        <v>18500</v>
      </c>
      <c r="Y345" s="261"/>
      <c r="Z345" s="261"/>
      <c r="AA345" s="261"/>
      <c r="AB345" s="261"/>
      <c r="AC345" s="261"/>
      <c r="AD345" s="261"/>
      <c r="AE345" s="261"/>
      <c r="AF345" s="261"/>
      <c r="AG345" s="261"/>
      <c r="AH345" s="261"/>
      <c r="AI345" s="261"/>
      <c r="AJ345" s="261"/>
      <c r="AK345" s="261"/>
    </row>
    <row r="346" spans="1:37" s="351" customFormat="1" ht="27" x14ac:dyDescent="0.25">
      <c r="A346" s="453"/>
      <c r="B346" s="453"/>
      <c r="C346" s="463"/>
      <c r="D346" s="452" t="s">
        <v>47</v>
      </c>
      <c r="E346" s="8">
        <f t="shared" ref="E346:Q346" si="461">E344*E345/1000</f>
        <v>13394</v>
      </c>
      <c r="F346" s="311">
        <f>F344*F345/1000-1.5</f>
        <v>23031</v>
      </c>
      <c r="G346" s="299">
        <f t="shared" si="461"/>
        <v>14800</v>
      </c>
      <c r="H346" s="332">
        <f t="shared" si="461"/>
        <v>32689.5</v>
      </c>
      <c r="I346" s="207">
        <v>11625</v>
      </c>
      <c r="J346" s="533">
        <v>33000</v>
      </c>
      <c r="K346" s="533">
        <f t="shared" si="461"/>
        <v>33000</v>
      </c>
      <c r="L346" s="533">
        <f t="shared" ref="L346:M346" si="462">L344*L345/1000</f>
        <v>32978</v>
      </c>
      <c r="M346" s="533">
        <f t="shared" si="462"/>
        <v>32978</v>
      </c>
      <c r="N346" s="570">
        <v>32208.5</v>
      </c>
      <c r="O346" s="466">
        <f t="shared" si="461"/>
        <v>32689.5</v>
      </c>
      <c r="P346" s="455">
        <f t="shared" si="461"/>
        <v>32689.5</v>
      </c>
      <c r="Q346" s="55">
        <f t="shared" si="461"/>
        <v>32689.5</v>
      </c>
      <c r="R346" s="311">
        <f t="shared" ref="R346" si="463">R344*R345/1000</f>
        <v>32689.5</v>
      </c>
      <c r="S346" s="8">
        <f t="shared" ref="S346:X346" si="464">S344*S345/1000</f>
        <v>10397</v>
      </c>
      <c r="T346" s="8">
        <f t="shared" si="464"/>
        <v>10397</v>
      </c>
      <c r="U346" s="8">
        <f t="shared" si="464"/>
        <v>20794</v>
      </c>
      <c r="V346" s="8">
        <f t="shared" si="464"/>
        <v>10397</v>
      </c>
      <c r="W346" s="8">
        <f t="shared" si="464"/>
        <v>31191</v>
      </c>
      <c r="X346" s="8">
        <f t="shared" si="464"/>
        <v>1498.5</v>
      </c>
      <c r="Y346" s="261"/>
      <c r="Z346" s="261"/>
      <c r="AA346" s="261"/>
      <c r="AB346" s="261"/>
      <c r="AC346" s="261"/>
      <c r="AD346" s="261"/>
      <c r="AE346" s="261"/>
      <c r="AF346" s="261"/>
      <c r="AG346" s="261"/>
      <c r="AH346" s="261"/>
      <c r="AI346" s="261"/>
      <c r="AJ346" s="261"/>
      <c r="AK346" s="261"/>
    </row>
    <row r="347" spans="1:37" s="261" customFormat="1" ht="27" x14ac:dyDescent="0.25">
      <c r="A347" s="453">
        <v>2.8</v>
      </c>
      <c r="B347" s="453"/>
      <c r="C347" s="467" t="s">
        <v>35</v>
      </c>
      <c r="D347" s="452" t="s">
        <v>115</v>
      </c>
      <c r="E347" s="8"/>
      <c r="F347" s="311"/>
      <c r="G347" s="299">
        <v>100</v>
      </c>
      <c r="H347" s="332">
        <v>0</v>
      </c>
      <c r="I347" s="207">
        <v>100</v>
      </c>
      <c r="J347" s="533">
        <v>0</v>
      </c>
      <c r="K347" s="533">
        <v>0</v>
      </c>
      <c r="L347" s="533">
        <v>0</v>
      </c>
      <c r="M347" s="533">
        <v>0</v>
      </c>
      <c r="N347" s="61"/>
      <c r="O347" s="466">
        <v>0</v>
      </c>
      <c r="P347" s="455">
        <v>0</v>
      </c>
      <c r="Q347" s="55">
        <v>0</v>
      </c>
      <c r="R347" s="311">
        <v>0</v>
      </c>
      <c r="S347" s="295">
        <f>P347/4</f>
        <v>0</v>
      </c>
      <c r="T347" s="295">
        <f>S347</f>
        <v>0</v>
      </c>
      <c r="U347" s="295">
        <f>S347+T347</f>
        <v>0</v>
      </c>
      <c r="V347" s="295">
        <f>S347</f>
        <v>0</v>
      </c>
      <c r="W347" s="295">
        <f>U347+V347</f>
        <v>0</v>
      </c>
      <c r="X347" s="295">
        <f>P347-W347</f>
        <v>0</v>
      </c>
    </row>
    <row r="348" spans="1:37" s="259" customFormat="1" ht="27" x14ac:dyDescent="0.25">
      <c r="A348" s="453"/>
      <c r="B348" s="453"/>
      <c r="C348" s="463"/>
      <c r="D348" s="452" t="s">
        <v>49</v>
      </c>
      <c r="E348" s="8"/>
      <c r="F348" s="311"/>
      <c r="G348" s="299">
        <v>10000</v>
      </c>
      <c r="H348" s="332"/>
      <c r="I348" s="207">
        <v>9900</v>
      </c>
      <c r="J348" s="533">
        <v>0</v>
      </c>
      <c r="K348" s="533">
        <v>0</v>
      </c>
      <c r="L348" s="533">
        <v>0</v>
      </c>
      <c r="M348" s="533">
        <v>0</v>
      </c>
      <c r="N348" s="61"/>
      <c r="O348" s="466"/>
      <c r="P348" s="455"/>
      <c r="Q348" s="55">
        <v>0</v>
      </c>
      <c r="R348" s="311">
        <v>0</v>
      </c>
      <c r="S348" s="8">
        <v>10000</v>
      </c>
      <c r="T348" s="8">
        <v>10000</v>
      </c>
      <c r="U348" s="8">
        <v>10000</v>
      </c>
      <c r="V348" s="8">
        <v>10000</v>
      </c>
      <c r="W348" s="8">
        <v>10000</v>
      </c>
      <c r="X348" s="8">
        <v>10000</v>
      </c>
    </row>
    <row r="349" spans="1:37" s="259" customFormat="1" ht="27" x14ac:dyDescent="0.25">
      <c r="A349" s="453"/>
      <c r="B349" s="453"/>
      <c r="C349" s="463"/>
      <c r="D349" s="452" t="s">
        <v>47</v>
      </c>
      <c r="E349" s="8">
        <f t="shared" ref="E349:Q349" si="465">E347*E348/1000</f>
        <v>0</v>
      </c>
      <c r="F349" s="311">
        <f t="shared" si="465"/>
        <v>0</v>
      </c>
      <c r="G349" s="299">
        <f t="shared" si="465"/>
        <v>1000</v>
      </c>
      <c r="H349" s="332">
        <f t="shared" si="465"/>
        <v>0</v>
      </c>
      <c r="I349" s="207">
        <f t="shared" si="465"/>
        <v>990</v>
      </c>
      <c r="J349" s="533">
        <f t="shared" ref="J349:K349" si="466">J347*J348/1000</f>
        <v>0</v>
      </c>
      <c r="K349" s="533">
        <f t="shared" si="466"/>
        <v>0</v>
      </c>
      <c r="L349" s="533">
        <f t="shared" ref="L349:M349" si="467">L347*L348/1000</f>
        <v>0</v>
      </c>
      <c r="M349" s="533">
        <f t="shared" si="467"/>
        <v>0</v>
      </c>
      <c r="N349" s="61"/>
      <c r="O349" s="466"/>
      <c r="P349" s="455">
        <f t="shared" si="465"/>
        <v>0</v>
      </c>
      <c r="Q349" s="55">
        <f t="shared" si="465"/>
        <v>0</v>
      </c>
      <c r="R349" s="311">
        <f t="shared" ref="R349" si="468">R347*R348/1000</f>
        <v>0</v>
      </c>
      <c r="S349" s="8">
        <f t="shared" ref="S349:X349" si="469">S347*S348/1000</f>
        <v>0</v>
      </c>
      <c r="T349" s="8">
        <f t="shared" si="469"/>
        <v>0</v>
      </c>
      <c r="U349" s="8">
        <f t="shared" si="469"/>
        <v>0</v>
      </c>
      <c r="V349" s="8">
        <f t="shared" si="469"/>
        <v>0</v>
      </c>
      <c r="W349" s="8">
        <f t="shared" si="469"/>
        <v>0</v>
      </c>
      <c r="X349" s="8">
        <f t="shared" si="469"/>
        <v>0</v>
      </c>
    </row>
    <row r="350" spans="1:37" s="261" customFormat="1" ht="27" x14ac:dyDescent="0.25">
      <c r="A350" s="453">
        <v>2.9</v>
      </c>
      <c r="B350" s="453"/>
      <c r="C350" s="460" t="s">
        <v>118</v>
      </c>
      <c r="D350" s="452" t="s">
        <v>115</v>
      </c>
      <c r="E350" s="8">
        <f t="shared" ref="E350:Q350" si="470">E353+E356</f>
        <v>954</v>
      </c>
      <c r="F350" s="311">
        <f t="shared" si="470"/>
        <v>1037</v>
      </c>
      <c r="G350" s="299">
        <f t="shared" si="470"/>
        <v>1210</v>
      </c>
      <c r="H350" s="332">
        <f t="shared" si="470"/>
        <v>1572</v>
      </c>
      <c r="I350" s="207">
        <f t="shared" si="470"/>
        <v>952</v>
      </c>
      <c r="J350" s="533">
        <v>1040</v>
      </c>
      <c r="K350" s="533">
        <v>1040</v>
      </c>
      <c r="L350" s="533">
        <v>1040</v>
      </c>
      <c r="M350" s="533">
        <v>1040</v>
      </c>
      <c r="N350" s="61">
        <f>N353+N356</f>
        <v>1828</v>
      </c>
      <c r="O350" s="466">
        <f t="shared" ref="O350" si="471">O353+O356</f>
        <v>1600</v>
      </c>
      <c r="P350" s="455">
        <f>P353+P356</f>
        <v>1736</v>
      </c>
      <c r="Q350" s="55">
        <f t="shared" si="470"/>
        <v>1736</v>
      </c>
      <c r="R350" s="311">
        <f t="shared" ref="R350" si="472">R353+R356</f>
        <v>1736</v>
      </c>
      <c r="S350" s="8">
        <f t="shared" ref="S350:X350" si="473">S353+S356</f>
        <v>302</v>
      </c>
      <c r="T350" s="8">
        <f t="shared" si="473"/>
        <v>302</v>
      </c>
      <c r="U350" s="8">
        <f t="shared" si="473"/>
        <v>604</v>
      </c>
      <c r="V350" s="8">
        <f t="shared" si="473"/>
        <v>302</v>
      </c>
      <c r="W350" s="8">
        <f t="shared" si="473"/>
        <v>906</v>
      </c>
      <c r="X350" s="8">
        <f t="shared" si="473"/>
        <v>830</v>
      </c>
    </row>
    <row r="351" spans="1:37" s="351" customFormat="1" ht="27" x14ac:dyDescent="0.25">
      <c r="A351" s="453"/>
      <c r="B351" s="453"/>
      <c r="C351" s="463"/>
      <c r="D351" s="452" t="s">
        <v>49</v>
      </c>
      <c r="E351" s="8">
        <f t="shared" ref="E351:P351" si="474">E352/E350*1000</f>
        <v>4935.8490566037735</v>
      </c>
      <c r="F351" s="311">
        <f t="shared" si="474"/>
        <v>4993.5814850530378</v>
      </c>
      <c r="G351" s="299">
        <f t="shared" si="474"/>
        <v>5017.1900826446281</v>
      </c>
      <c r="H351" s="332">
        <f t="shared" si="474"/>
        <v>5105.4707379134861</v>
      </c>
      <c r="I351" s="207">
        <f t="shared" si="474"/>
        <v>4934.6638655462184</v>
      </c>
      <c r="J351" s="533">
        <v>4999.8076923076924</v>
      </c>
      <c r="K351" s="533">
        <v>4999.8076923076924</v>
      </c>
      <c r="L351" s="533">
        <v>4999.8076923076924</v>
      </c>
      <c r="M351" s="533">
        <v>4999.8076923076924</v>
      </c>
      <c r="N351" s="61">
        <f t="shared" ref="N351" si="475">N352/N350*1000</f>
        <v>5090.3391684901526</v>
      </c>
      <c r="O351" s="466">
        <f t="shared" si="474"/>
        <v>5124.8749999999991</v>
      </c>
      <c r="P351" s="455">
        <f t="shared" si="474"/>
        <v>5093.202764976958</v>
      </c>
      <c r="Q351" s="55">
        <f>Q352/Q350*1000</f>
        <v>5093.202764976958</v>
      </c>
      <c r="R351" s="311">
        <f>R352/R350*1000</f>
        <v>5093.202764976958</v>
      </c>
      <c r="S351" s="8">
        <f t="shared" ref="S351:X351" si="476">S352/S350*1000</f>
        <v>5016.5562913907288</v>
      </c>
      <c r="T351" s="8">
        <f t="shared" si="476"/>
        <v>5016.5562913907288</v>
      </c>
      <c r="U351" s="8">
        <f t="shared" si="476"/>
        <v>5016.5562913907288</v>
      </c>
      <c r="V351" s="8">
        <f t="shared" si="476"/>
        <v>5016.5562913907288</v>
      </c>
      <c r="W351" s="8">
        <f t="shared" si="476"/>
        <v>5016.5562913907288</v>
      </c>
      <c r="X351" s="8">
        <f t="shared" si="476"/>
        <v>5177.1084337349403</v>
      </c>
      <c r="Y351" s="261"/>
      <c r="Z351" s="261"/>
      <c r="AA351" s="261"/>
      <c r="AB351" s="261"/>
      <c r="AC351" s="261"/>
      <c r="AD351" s="261"/>
      <c r="AE351" s="261"/>
      <c r="AF351" s="261"/>
      <c r="AG351" s="261"/>
      <c r="AH351" s="261"/>
      <c r="AI351" s="261"/>
      <c r="AJ351" s="261"/>
      <c r="AK351" s="261"/>
    </row>
    <row r="352" spans="1:37" s="351" customFormat="1" ht="27" x14ac:dyDescent="0.25">
      <c r="A352" s="453"/>
      <c r="B352" s="453"/>
      <c r="C352" s="463"/>
      <c r="D352" s="452" t="s">
        <v>47</v>
      </c>
      <c r="E352" s="8">
        <f t="shared" ref="E352:P352" si="477">E355+E358</f>
        <v>4708.8</v>
      </c>
      <c r="F352" s="311">
        <f t="shared" si="477"/>
        <v>5178.3440000000001</v>
      </c>
      <c r="G352" s="299">
        <f t="shared" si="477"/>
        <v>6070.8</v>
      </c>
      <c r="H352" s="332">
        <f t="shared" si="477"/>
        <v>8025.8</v>
      </c>
      <c r="I352" s="207">
        <f t="shared" si="477"/>
        <v>4697.8</v>
      </c>
      <c r="J352" s="533">
        <v>5199.8</v>
      </c>
      <c r="K352" s="533">
        <v>5199.8</v>
      </c>
      <c r="L352" s="533">
        <v>5199.8</v>
      </c>
      <c r="M352" s="533">
        <v>5199.8</v>
      </c>
      <c r="N352" s="570">
        <v>9305.14</v>
      </c>
      <c r="O352" s="466">
        <f t="shared" si="477"/>
        <v>8199.7999999999993</v>
      </c>
      <c r="P352" s="455">
        <f t="shared" si="477"/>
        <v>8841.7999999999993</v>
      </c>
      <c r="Q352" s="55">
        <f>Q355+Q358</f>
        <v>8841.7999999999993</v>
      </c>
      <c r="R352" s="311">
        <f>R355+R358</f>
        <v>8841.7999999999993</v>
      </c>
      <c r="S352" s="8">
        <f t="shared" ref="S352:X352" si="478">S355+S358</f>
        <v>1515</v>
      </c>
      <c r="T352" s="8">
        <f t="shared" si="478"/>
        <v>1515</v>
      </c>
      <c r="U352" s="8">
        <f t="shared" si="478"/>
        <v>3030</v>
      </c>
      <c r="V352" s="8">
        <f t="shared" si="478"/>
        <v>1515</v>
      </c>
      <c r="W352" s="8">
        <f t="shared" si="478"/>
        <v>4545</v>
      </c>
      <c r="X352" s="8">
        <f t="shared" si="478"/>
        <v>4297</v>
      </c>
      <c r="Y352" s="261"/>
      <c r="Z352" s="261"/>
      <c r="AA352" s="261"/>
      <c r="AB352" s="261"/>
      <c r="AC352" s="261"/>
      <c r="AD352" s="261"/>
      <c r="AE352" s="261"/>
      <c r="AF352" s="261"/>
      <c r="AG352" s="261"/>
      <c r="AH352" s="261"/>
      <c r="AI352" s="261"/>
      <c r="AJ352" s="261"/>
      <c r="AK352" s="261"/>
    </row>
    <row r="353" spans="1:37" s="351" customFormat="1" ht="27" x14ac:dyDescent="0.25">
      <c r="A353" s="453"/>
      <c r="B353" s="453"/>
      <c r="C353" s="453" t="s">
        <v>36</v>
      </c>
      <c r="D353" s="452" t="s">
        <v>115</v>
      </c>
      <c r="E353" s="295">
        <v>208</v>
      </c>
      <c r="F353" s="310">
        <v>257</v>
      </c>
      <c r="G353" s="298">
        <v>313</v>
      </c>
      <c r="H353" s="331">
        <v>476</v>
      </c>
      <c r="I353" s="202">
        <v>207</v>
      </c>
      <c r="J353" s="532">
        <v>260</v>
      </c>
      <c r="K353" s="532">
        <v>260</v>
      </c>
      <c r="L353" s="532">
        <v>260</v>
      </c>
      <c r="M353" s="532">
        <v>260</v>
      </c>
      <c r="N353" s="559">
        <v>541</v>
      </c>
      <c r="O353" s="465">
        <v>500</v>
      </c>
      <c r="P353" s="454">
        <v>515</v>
      </c>
      <c r="Q353" s="54">
        <v>515</v>
      </c>
      <c r="R353" s="310">
        <v>515</v>
      </c>
      <c r="S353" s="295">
        <v>78</v>
      </c>
      <c r="T353" s="295">
        <f>S353</f>
        <v>78</v>
      </c>
      <c r="U353" s="295">
        <f>S353+T353</f>
        <v>156</v>
      </c>
      <c r="V353" s="295">
        <f>S353</f>
        <v>78</v>
      </c>
      <c r="W353" s="295">
        <f>U353+V353</f>
        <v>234</v>
      </c>
      <c r="X353" s="295">
        <f>P353-W353</f>
        <v>281</v>
      </c>
      <c r="Y353" s="261"/>
      <c r="Z353" s="261"/>
      <c r="AA353" s="261"/>
      <c r="AB353" s="261"/>
      <c r="AC353" s="261"/>
      <c r="AD353" s="261"/>
      <c r="AE353" s="261"/>
      <c r="AF353" s="261"/>
      <c r="AG353" s="261"/>
      <c r="AH353" s="261"/>
      <c r="AI353" s="261"/>
      <c r="AJ353" s="261"/>
      <c r="AK353" s="261"/>
    </row>
    <row r="354" spans="1:37" s="351" customFormat="1" ht="27" x14ac:dyDescent="0.25">
      <c r="A354" s="453"/>
      <c r="B354" s="453"/>
      <c r="C354" s="453"/>
      <c r="D354" s="452" t="s">
        <v>49</v>
      </c>
      <c r="E354" s="295">
        <v>6500</v>
      </c>
      <c r="F354" s="310">
        <v>6500</v>
      </c>
      <c r="G354" s="298">
        <v>6500</v>
      </c>
      <c r="H354" s="331">
        <v>6500</v>
      </c>
      <c r="I354" s="202">
        <v>6500</v>
      </c>
      <c r="J354" s="532">
        <v>6500</v>
      </c>
      <c r="K354" s="532">
        <v>6500</v>
      </c>
      <c r="L354" s="532">
        <v>6500</v>
      </c>
      <c r="M354" s="532">
        <v>6500</v>
      </c>
      <c r="N354" s="559">
        <v>6500</v>
      </c>
      <c r="O354" s="465">
        <v>6500</v>
      </c>
      <c r="P354" s="454">
        <v>6500</v>
      </c>
      <c r="Q354" s="54">
        <v>6500</v>
      </c>
      <c r="R354" s="310">
        <v>6500</v>
      </c>
      <c r="S354" s="295">
        <v>6500</v>
      </c>
      <c r="T354" s="295">
        <v>6500</v>
      </c>
      <c r="U354" s="295">
        <v>6500</v>
      </c>
      <c r="V354" s="295">
        <v>6500</v>
      </c>
      <c r="W354" s="295">
        <v>6500</v>
      </c>
      <c r="X354" s="295">
        <v>6500</v>
      </c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1"/>
      <c r="AK354" s="261"/>
    </row>
    <row r="355" spans="1:37" s="351" customFormat="1" ht="27" x14ac:dyDescent="0.25">
      <c r="A355" s="453"/>
      <c r="B355" s="453"/>
      <c r="C355" s="463"/>
      <c r="D355" s="452" t="s">
        <v>47</v>
      </c>
      <c r="E355" s="295">
        <f t="shared" ref="E355:Q355" si="479">E353*E354/1000</f>
        <v>1352</v>
      </c>
      <c r="F355" s="310">
        <f>F353*F354/1000-2</f>
        <v>1668.5</v>
      </c>
      <c r="G355" s="298">
        <f t="shared" si="479"/>
        <v>2034.5</v>
      </c>
      <c r="H355" s="331">
        <f t="shared" si="479"/>
        <v>3094</v>
      </c>
      <c r="I355" s="202">
        <f t="shared" si="479"/>
        <v>1345.5</v>
      </c>
      <c r="J355" s="532">
        <v>1690</v>
      </c>
      <c r="K355" s="532">
        <v>1690</v>
      </c>
      <c r="L355" s="532">
        <v>1690</v>
      </c>
      <c r="M355" s="532">
        <v>1690</v>
      </c>
      <c r="N355" s="559">
        <f t="shared" ref="N355" si="480">N353*N354/1000</f>
        <v>3516.5</v>
      </c>
      <c r="O355" s="465">
        <f t="shared" si="479"/>
        <v>3250</v>
      </c>
      <c r="P355" s="454">
        <f t="shared" si="479"/>
        <v>3347.5</v>
      </c>
      <c r="Q355" s="54">
        <f t="shared" si="479"/>
        <v>3347.5</v>
      </c>
      <c r="R355" s="310">
        <f t="shared" ref="R355" si="481">R353*R354/1000</f>
        <v>3347.5</v>
      </c>
      <c r="S355" s="295">
        <f t="shared" ref="S355:X355" si="482">S353*S354/1000</f>
        <v>507</v>
      </c>
      <c r="T355" s="295">
        <f t="shared" si="482"/>
        <v>507</v>
      </c>
      <c r="U355" s="295">
        <f t="shared" si="482"/>
        <v>1014</v>
      </c>
      <c r="V355" s="295">
        <f t="shared" si="482"/>
        <v>507</v>
      </c>
      <c r="W355" s="295">
        <f t="shared" si="482"/>
        <v>1521</v>
      </c>
      <c r="X355" s="295">
        <f t="shared" si="482"/>
        <v>1826.5</v>
      </c>
      <c r="Y355" s="261"/>
      <c r="Z355" s="261"/>
      <c r="AA355" s="261"/>
      <c r="AB355" s="261"/>
      <c r="AC355" s="261"/>
      <c r="AD355" s="261"/>
      <c r="AE355" s="261"/>
      <c r="AF355" s="261"/>
      <c r="AG355" s="261"/>
      <c r="AH355" s="261"/>
      <c r="AI355" s="261"/>
      <c r="AJ355" s="261"/>
      <c r="AK355" s="261"/>
    </row>
    <row r="356" spans="1:37" s="351" customFormat="1" ht="27" x14ac:dyDescent="0.25">
      <c r="A356" s="453"/>
      <c r="B356" s="453"/>
      <c r="C356" s="453" t="s">
        <v>40</v>
      </c>
      <c r="D356" s="452" t="s">
        <v>115</v>
      </c>
      <c r="E356" s="295">
        <v>746</v>
      </c>
      <c r="F356" s="310">
        <v>780</v>
      </c>
      <c r="G356" s="298">
        <v>897</v>
      </c>
      <c r="H356" s="331">
        <v>1096</v>
      </c>
      <c r="I356" s="202">
        <v>745</v>
      </c>
      <c r="J356" s="532">
        <v>780</v>
      </c>
      <c r="K356" s="532">
        <v>780</v>
      </c>
      <c r="L356" s="532">
        <v>780</v>
      </c>
      <c r="M356" s="532">
        <v>780</v>
      </c>
      <c r="N356" s="559">
        <v>1287</v>
      </c>
      <c r="O356" s="465">
        <v>1100</v>
      </c>
      <c r="P356" s="454">
        <v>1221</v>
      </c>
      <c r="Q356" s="54">
        <v>1221</v>
      </c>
      <c r="R356" s="310">
        <v>1221</v>
      </c>
      <c r="S356" s="295">
        <v>224</v>
      </c>
      <c r="T356" s="295">
        <f>S356</f>
        <v>224</v>
      </c>
      <c r="U356" s="295">
        <f>S356+T356</f>
        <v>448</v>
      </c>
      <c r="V356" s="295">
        <f>S356</f>
        <v>224</v>
      </c>
      <c r="W356" s="295">
        <f>U356+V356</f>
        <v>672</v>
      </c>
      <c r="X356" s="295">
        <f>P356-W356</f>
        <v>549</v>
      </c>
      <c r="Y356" s="261"/>
      <c r="Z356" s="261"/>
      <c r="AA356" s="261"/>
      <c r="AB356" s="261"/>
      <c r="AC356" s="261"/>
      <c r="AD356" s="261"/>
      <c r="AE356" s="261"/>
      <c r="AF356" s="261"/>
      <c r="AG356" s="261"/>
      <c r="AH356" s="261"/>
      <c r="AI356" s="261"/>
      <c r="AJ356" s="261"/>
      <c r="AK356" s="261"/>
    </row>
    <row r="357" spans="1:37" s="351" customFormat="1" ht="27" x14ac:dyDescent="0.25">
      <c r="A357" s="453"/>
      <c r="B357" s="453"/>
      <c r="C357" s="453"/>
      <c r="D357" s="452" t="s">
        <v>49</v>
      </c>
      <c r="E357" s="295">
        <v>4500</v>
      </c>
      <c r="F357" s="310">
        <v>4499.8</v>
      </c>
      <c r="G357" s="298">
        <v>4500</v>
      </c>
      <c r="H357" s="331">
        <v>4500</v>
      </c>
      <c r="I357" s="202">
        <v>4500</v>
      </c>
      <c r="J357" s="532">
        <v>4500</v>
      </c>
      <c r="K357" s="532">
        <v>4500</v>
      </c>
      <c r="L357" s="532">
        <v>4500</v>
      </c>
      <c r="M357" s="532">
        <v>4500</v>
      </c>
      <c r="N357" s="559">
        <v>4500</v>
      </c>
      <c r="O357" s="465">
        <v>4500</v>
      </c>
      <c r="P357" s="454">
        <v>4500</v>
      </c>
      <c r="Q357" s="54">
        <v>4500</v>
      </c>
      <c r="R357" s="310">
        <v>4500</v>
      </c>
      <c r="S357" s="298">
        <v>4500</v>
      </c>
      <c r="T357" s="298">
        <v>4500</v>
      </c>
      <c r="U357" s="298">
        <v>4500</v>
      </c>
      <c r="V357" s="298">
        <v>4500</v>
      </c>
      <c r="W357" s="298">
        <v>4500</v>
      </c>
      <c r="X357" s="298">
        <v>4500</v>
      </c>
      <c r="Y357" s="261"/>
      <c r="Z357" s="261"/>
      <c r="AA357" s="261"/>
      <c r="AB357" s="261"/>
      <c r="AC357" s="261"/>
      <c r="AD357" s="261"/>
      <c r="AE357" s="261"/>
      <c r="AF357" s="261"/>
      <c r="AG357" s="261"/>
      <c r="AH357" s="261"/>
      <c r="AI357" s="261"/>
      <c r="AJ357" s="261"/>
      <c r="AK357" s="261"/>
    </row>
    <row r="358" spans="1:37" s="351" customFormat="1" ht="27" x14ac:dyDescent="0.25">
      <c r="A358" s="453"/>
      <c r="B358" s="453"/>
      <c r="C358" s="453"/>
      <c r="D358" s="452" t="s">
        <v>47</v>
      </c>
      <c r="E358" s="295">
        <f>E356*E357/1000-0.2</f>
        <v>3356.8</v>
      </c>
      <c r="F358" s="310">
        <f>F356*F357/1000</f>
        <v>3509.8440000000001</v>
      </c>
      <c r="G358" s="298">
        <f t="shared" ref="G358:Q358" si="483">G356*G357/1000-0.2</f>
        <v>4036.3</v>
      </c>
      <c r="H358" s="331">
        <f t="shared" si="483"/>
        <v>4931.8</v>
      </c>
      <c r="I358" s="202">
        <f t="shared" si="483"/>
        <v>3352.3</v>
      </c>
      <c r="J358" s="532">
        <v>3509.8</v>
      </c>
      <c r="K358" s="532">
        <v>3509.8</v>
      </c>
      <c r="L358" s="532">
        <v>3509.8</v>
      </c>
      <c r="M358" s="533">
        <v>3509.8</v>
      </c>
      <c r="N358" s="559">
        <f t="shared" ref="N358" si="484">N356*N357/1000-0.2</f>
        <v>5791.3</v>
      </c>
      <c r="O358" s="465">
        <f t="shared" si="483"/>
        <v>4949.8</v>
      </c>
      <c r="P358" s="454">
        <f t="shared" si="483"/>
        <v>5494.3</v>
      </c>
      <c r="Q358" s="54">
        <f t="shared" si="483"/>
        <v>5494.3</v>
      </c>
      <c r="R358" s="310">
        <f t="shared" ref="R358" si="485">R356*R357/1000-0.2</f>
        <v>5494.3</v>
      </c>
      <c r="S358" s="295">
        <f t="shared" ref="S358:X358" si="486">S356*S357/1000</f>
        <v>1008</v>
      </c>
      <c r="T358" s="295">
        <f t="shared" si="486"/>
        <v>1008</v>
      </c>
      <c r="U358" s="295">
        <f t="shared" si="486"/>
        <v>2016</v>
      </c>
      <c r="V358" s="295">
        <f t="shared" si="486"/>
        <v>1008</v>
      </c>
      <c r="W358" s="295">
        <f t="shared" si="486"/>
        <v>3024</v>
      </c>
      <c r="X358" s="295">
        <f t="shared" si="486"/>
        <v>2470.5</v>
      </c>
      <c r="Y358" s="261"/>
      <c r="Z358" s="261"/>
      <c r="AA358" s="261"/>
      <c r="AB358" s="261"/>
      <c r="AC358" s="261"/>
      <c r="AD358" s="261"/>
      <c r="AE358" s="261"/>
      <c r="AF358" s="261"/>
      <c r="AG358" s="261"/>
      <c r="AH358" s="261"/>
      <c r="AI358" s="261"/>
      <c r="AJ358" s="261"/>
      <c r="AK358" s="261"/>
    </row>
    <row r="359" spans="1:37" s="351" customFormat="1" ht="27" x14ac:dyDescent="0.25">
      <c r="A359" s="524">
        <v>2.1</v>
      </c>
      <c r="B359" s="453"/>
      <c r="C359" s="460" t="s">
        <v>134</v>
      </c>
      <c r="D359" s="452" t="s">
        <v>115</v>
      </c>
      <c r="E359" s="8">
        <f t="shared" ref="E359:I359" si="487">E362+E365</f>
        <v>520</v>
      </c>
      <c r="F359" s="311">
        <f t="shared" si="487"/>
        <v>553</v>
      </c>
      <c r="G359" s="299">
        <f t="shared" si="487"/>
        <v>440</v>
      </c>
      <c r="H359" s="332">
        <f t="shared" si="487"/>
        <v>695</v>
      </c>
      <c r="I359" s="207">
        <f t="shared" si="487"/>
        <v>520</v>
      </c>
      <c r="J359" s="533">
        <v>560</v>
      </c>
      <c r="K359" s="533">
        <v>560</v>
      </c>
      <c r="L359" s="533">
        <v>560</v>
      </c>
      <c r="M359" s="533">
        <v>559</v>
      </c>
      <c r="N359" s="61">
        <f>N362+N365</f>
        <v>937</v>
      </c>
      <c r="O359" s="466">
        <v>820</v>
      </c>
      <c r="P359" s="455">
        <f t="shared" ref="P359" si="488">P362+P365</f>
        <v>874</v>
      </c>
      <c r="Q359" s="55">
        <f>Q362+Q365</f>
        <v>880</v>
      </c>
      <c r="R359" s="311">
        <f t="shared" ref="R359" si="489">R362+R365</f>
        <v>880</v>
      </c>
      <c r="S359" s="8">
        <f t="shared" ref="S359:X359" si="490">S362+S365</f>
        <v>218.5</v>
      </c>
      <c r="T359" s="8">
        <f t="shared" si="490"/>
        <v>218.5</v>
      </c>
      <c r="U359" s="8">
        <f t="shared" si="490"/>
        <v>437</v>
      </c>
      <c r="V359" s="8">
        <f t="shared" si="490"/>
        <v>218.5</v>
      </c>
      <c r="W359" s="8">
        <f t="shared" si="490"/>
        <v>655.5</v>
      </c>
      <c r="X359" s="8">
        <f t="shared" si="490"/>
        <v>218.5</v>
      </c>
      <c r="Y359" s="261"/>
      <c r="Z359" s="261"/>
      <c r="AA359" s="261"/>
      <c r="AB359" s="261"/>
      <c r="AC359" s="261"/>
      <c r="AD359" s="261"/>
      <c r="AE359" s="261"/>
      <c r="AF359" s="261"/>
      <c r="AG359" s="261"/>
      <c r="AH359" s="261"/>
      <c r="AI359" s="261"/>
      <c r="AJ359" s="261"/>
      <c r="AK359" s="261"/>
    </row>
    <row r="360" spans="1:37" s="351" customFormat="1" ht="27" x14ac:dyDescent="0.25">
      <c r="A360" s="453"/>
      <c r="B360" s="453"/>
      <c r="C360" s="463"/>
      <c r="D360" s="452" t="s">
        <v>49</v>
      </c>
      <c r="E360" s="8">
        <f t="shared" ref="E360:Q360" si="491">E361/E359*1000</f>
        <v>3153.8461538461538</v>
      </c>
      <c r="F360" s="311">
        <f t="shared" si="491"/>
        <v>3114.823869801085</v>
      </c>
      <c r="G360" s="299">
        <f t="shared" si="491"/>
        <v>3181.8181818181815</v>
      </c>
      <c r="H360" s="332">
        <f t="shared" si="491"/>
        <v>3103.5971223021584</v>
      </c>
      <c r="I360" s="207">
        <f t="shared" si="491"/>
        <v>3153.8461538461538</v>
      </c>
      <c r="J360" s="533">
        <v>3142.8571428571427</v>
      </c>
      <c r="K360" s="533">
        <v>3142.8571428571427</v>
      </c>
      <c r="L360" s="533">
        <v>3142.8571428571427</v>
      </c>
      <c r="M360" s="533">
        <f t="shared" si="491"/>
        <v>3135.9570661896241</v>
      </c>
      <c r="N360" s="61">
        <f t="shared" ref="N360" si="492">N361/N359*1000</f>
        <v>3080.128068303095</v>
      </c>
      <c r="O360" s="466">
        <f t="shared" si="491"/>
        <v>2658.5365853658536</v>
      </c>
      <c r="P360" s="455">
        <f t="shared" si="491"/>
        <v>3091.5331807780321</v>
      </c>
      <c r="Q360" s="55">
        <f t="shared" si="491"/>
        <v>3090.909090909091</v>
      </c>
      <c r="R360" s="311">
        <f t="shared" ref="R360" si="493">R361/R359*1000</f>
        <v>3090.909090909091</v>
      </c>
      <c r="S360" s="8">
        <f t="shared" ref="S360:X360" si="494">S361/S359*1000</f>
        <v>3091.5331807780321</v>
      </c>
      <c r="T360" s="8">
        <f t="shared" si="494"/>
        <v>3091.5331807780321</v>
      </c>
      <c r="U360" s="8">
        <f t="shared" si="494"/>
        <v>3091.5331807780321</v>
      </c>
      <c r="V360" s="8">
        <f t="shared" si="494"/>
        <v>3091.5331807780321</v>
      </c>
      <c r="W360" s="8">
        <f t="shared" si="494"/>
        <v>3091.5331807780321</v>
      </c>
      <c r="X360" s="8">
        <f t="shared" si="494"/>
        <v>3091.5331807780321</v>
      </c>
      <c r="Y360" s="261"/>
      <c r="Z360" s="261"/>
      <c r="AA360" s="261"/>
      <c r="AB360" s="261"/>
      <c r="AC360" s="261"/>
      <c r="AD360" s="261"/>
      <c r="AE360" s="261"/>
      <c r="AF360" s="261"/>
      <c r="AG360" s="261"/>
      <c r="AH360" s="261"/>
      <c r="AI360" s="261"/>
      <c r="AJ360" s="261"/>
      <c r="AK360" s="261"/>
    </row>
    <row r="361" spans="1:37" s="351" customFormat="1" ht="27" x14ac:dyDescent="0.25">
      <c r="A361" s="453"/>
      <c r="B361" s="453"/>
      <c r="C361" s="463"/>
      <c r="D361" s="452" t="s">
        <v>47</v>
      </c>
      <c r="E361" s="8">
        <f t="shared" ref="E361:Q361" si="495">E364+E367</f>
        <v>1640</v>
      </c>
      <c r="F361" s="311">
        <f t="shared" si="495"/>
        <v>1722.4975999999999</v>
      </c>
      <c r="G361" s="299">
        <f t="shared" si="495"/>
        <v>1400</v>
      </c>
      <c r="H361" s="332">
        <f t="shared" si="495"/>
        <v>2157</v>
      </c>
      <c r="I361" s="207">
        <f t="shared" si="495"/>
        <v>1640</v>
      </c>
      <c r="J361" s="533">
        <v>1760</v>
      </c>
      <c r="K361" s="533">
        <v>1760</v>
      </c>
      <c r="L361" s="533">
        <v>1760</v>
      </c>
      <c r="M361" s="533">
        <f t="shared" si="495"/>
        <v>1753</v>
      </c>
      <c r="N361" s="570">
        <v>2886.08</v>
      </c>
      <c r="O361" s="466">
        <f t="shared" si="495"/>
        <v>2180</v>
      </c>
      <c r="P361" s="455">
        <f t="shared" si="495"/>
        <v>2702</v>
      </c>
      <c r="Q361" s="55">
        <f t="shared" si="495"/>
        <v>2720</v>
      </c>
      <c r="R361" s="311">
        <f t="shared" ref="R361" si="496">R364+R367</f>
        <v>2720</v>
      </c>
      <c r="S361" s="8">
        <f t="shared" ref="S361:X361" si="497">S364+S367</f>
        <v>675.5</v>
      </c>
      <c r="T361" s="8">
        <f t="shared" si="497"/>
        <v>675.5</v>
      </c>
      <c r="U361" s="8">
        <f t="shared" si="497"/>
        <v>1351</v>
      </c>
      <c r="V361" s="8">
        <f t="shared" si="497"/>
        <v>675.5</v>
      </c>
      <c r="W361" s="8">
        <f t="shared" si="497"/>
        <v>2026.5</v>
      </c>
      <c r="X361" s="8">
        <f t="shared" si="497"/>
        <v>675.5</v>
      </c>
      <c r="Y361" s="261"/>
      <c r="Z361" s="261"/>
      <c r="AA361" s="261"/>
      <c r="AB361" s="261"/>
      <c r="AC361" s="261"/>
      <c r="AD361" s="261"/>
      <c r="AE361" s="261"/>
      <c r="AF361" s="261"/>
      <c r="AG361" s="261"/>
      <c r="AH361" s="261"/>
      <c r="AI361" s="261"/>
      <c r="AJ361" s="261"/>
      <c r="AK361" s="261"/>
    </row>
    <row r="362" spans="1:37" s="351" customFormat="1" ht="27" x14ac:dyDescent="0.25">
      <c r="A362" s="453"/>
      <c r="B362" s="453"/>
      <c r="C362" s="463" t="s">
        <v>119</v>
      </c>
      <c r="D362" s="452" t="s">
        <v>115</v>
      </c>
      <c r="E362" s="295">
        <v>500</v>
      </c>
      <c r="F362" s="310">
        <v>536</v>
      </c>
      <c r="G362" s="322">
        <v>420</v>
      </c>
      <c r="H362" s="203">
        <v>677</v>
      </c>
      <c r="I362" s="202">
        <v>500</v>
      </c>
      <c r="J362" s="532">
        <v>540</v>
      </c>
      <c r="K362" s="532">
        <v>540</v>
      </c>
      <c r="L362" s="532">
        <v>540</v>
      </c>
      <c r="M362" s="533">
        <v>540</v>
      </c>
      <c r="N362" s="61">
        <v>918</v>
      </c>
      <c r="O362" s="465">
        <v>680</v>
      </c>
      <c r="P362" s="454">
        <v>854</v>
      </c>
      <c r="Q362" s="54">
        <v>860</v>
      </c>
      <c r="R362" s="310">
        <v>860</v>
      </c>
      <c r="S362" s="295">
        <f>P362/4</f>
        <v>213.5</v>
      </c>
      <c r="T362" s="295">
        <f>S362</f>
        <v>213.5</v>
      </c>
      <c r="U362" s="295">
        <f>S362+T362</f>
        <v>427</v>
      </c>
      <c r="V362" s="295">
        <f>S362</f>
        <v>213.5</v>
      </c>
      <c r="W362" s="295">
        <f>U362+V362</f>
        <v>640.5</v>
      </c>
      <c r="X362" s="295">
        <f>P362-W362</f>
        <v>213.5</v>
      </c>
      <c r="Y362" s="261"/>
      <c r="Z362" s="261"/>
      <c r="AA362" s="261"/>
      <c r="AB362" s="261"/>
      <c r="AC362" s="261"/>
      <c r="AD362" s="261"/>
      <c r="AE362" s="261"/>
      <c r="AF362" s="261"/>
      <c r="AG362" s="261"/>
      <c r="AH362" s="261"/>
      <c r="AI362" s="261"/>
      <c r="AJ362" s="261"/>
      <c r="AK362" s="261"/>
    </row>
    <row r="363" spans="1:37" s="351" customFormat="1" ht="27" x14ac:dyDescent="0.25">
      <c r="A363" s="453"/>
      <c r="B363" s="453"/>
      <c r="C363" s="463"/>
      <c r="D363" s="452" t="s">
        <v>49</v>
      </c>
      <c r="E363" s="295">
        <v>3000</v>
      </c>
      <c r="F363" s="310">
        <v>2991.6</v>
      </c>
      <c r="G363" s="298">
        <v>3000</v>
      </c>
      <c r="H363" s="331">
        <v>3000</v>
      </c>
      <c r="I363" s="202">
        <v>3000</v>
      </c>
      <c r="J363" s="532">
        <v>3000</v>
      </c>
      <c r="K363" s="532">
        <v>3000</v>
      </c>
      <c r="L363" s="532">
        <v>3000</v>
      </c>
      <c r="M363" s="533">
        <v>3000</v>
      </c>
      <c r="N363" s="559">
        <v>3000</v>
      </c>
      <c r="O363" s="465">
        <v>3000</v>
      </c>
      <c r="P363" s="454">
        <v>3000</v>
      </c>
      <c r="Q363" s="54">
        <v>3000</v>
      </c>
      <c r="R363" s="310">
        <v>3000</v>
      </c>
      <c r="S363" s="295">
        <v>3000</v>
      </c>
      <c r="T363" s="295">
        <v>3000</v>
      </c>
      <c r="U363" s="295">
        <v>3000</v>
      </c>
      <c r="V363" s="295">
        <v>3000</v>
      </c>
      <c r="W363" s="295">
        <v>3000</v>
      </c>
      <c r="X363" s="295">
        <v>3000</v>
      </c>
      <c r="Y363" s="261"/>
      <c r="Z363" s="261"/>
      <c r="AA363" s="261"/>
      <c r="AB363" s="261"/>
      <c r="AC363" s="261"/>
      <c r="AD363" s="261"/>
      <c r="AE363" s="261"/>
      <c r="AF363" s="261"/>
      <c r="AG363" s="261"/>
      <c r="AH363" s="261"/>
      <c r="AI363" s="261"/>
      <c r="AJ363" s="261"/>
      <c r="AK363" s="261"/>
    </row>
    <row r="364" spans="1:37" s="351" customFormat="1" ht="27" x14ac:dyDescent="0.25">
      <c r="A364" s="453"/>
      <c r="B364" s="453"/>
      <c r="C364" s="463"/>
      <c r="D364" s="452" t="s">
        <v>47</v>
      </c>
      <c r="E364" s="295">
        <f t="shared" ref="E364:Q364" si="498">E363*E362/1000</f>
        <v>1500</v>
      </c>
      <c r="F364" s="310">
        <f>F363*F362/1000</f>
        <v>1603.4975999999999</v>
      </c>
      <c r="G364" s="298">
        <f t="shared" si="498"/>
        <v>1260</v>
      </c>
      <c r="H364" s="331">
        <f t="shared" si="498"/>
        <v>2031</v>
      </c>
      <c r="I364" s="202">
        <f t="shared" si="498"/>
        <v>1500</v>
      </c>
      <c r="J364" s="532">
        <v>1620</v>
      </c>
      <c r="K364" s="532">
        <v>1620</v>
      </c>
      <c r="L364" s="532">
        <v>1620</v>
      </c>
      <c r="M364" s="533">
        <f t="shared" si="498"/>
        <v>1620</v>
      </c>
      <c r="N364" s="559">
        <f t="shared" ref="N364" si="499">N363*N362/1000</f>
        <v>2754</v>
      </c>
      <c r="O364" s="465">
        <f t="shared" si="498"/>
        <v>2040</v>
      </c>
      <c r="P364" s="454">
        <f t="shared" si="498"/>
        <v>2562</v>
      </c>
      <c r="Q364" s="54">
        <f t="shared" si="498"/>
        <v>2580</v>
      </c>
      <c r="R364" s="310">
        <f t="shared" ref="R364" si="500">R363*R362/1000</f>
        <v>2580</v>
      </c>
      <c r="S364" s="295">
        <f t="shared" ref="S364:X364" si="501">S363*S362/1000</f>
        <v>640.5</v>
      </c>
      <c r="T364" s="295">
        <f t="shared" si="501"/>
        <v>640.5</v>
      </c>
      <c r="U364" s="295">
        <f t="shared" si="501"/>
        <v>1281</v>
      </c>
      <c r="V364" s="295">
        <f t="shared" si="501"/>
        <v>640.5</v>
      </c>
      <c r="W364" s="295">
        <f t="shared" si="501"/>
        <v>1921.5</v>
      </c>
      <c r="X364" s="295">
        <f t="shared" si="501"/>
        <v>640.5</v>
      </c>
      <c r="Y364" s="261"/>
      <c r="Z364" s="261"/>
      <c r="AA364" s="261"/>
      <c r="AB364" s="261"/>
      <c r="AC364" s="261"/>
      <c r="AD364" s="261"/>
      <c r="AE364" s="261"/>
      <c r="AF364" s="261"/>
      <c r="AG364" s="261"/>
      <c r="AH364" s="261"/>
      <c r="AI364" s="261"/>
      <c r="AJ364" s="261"/>
      <c r="AK364" s="261"/>
    </row>
    <row r="365" spans="1:37" s="351" customFormat="1" ht="33" x14ac:dyDescent="0.25">
      <c r="A365" s="453"/>
      <c r="B365" s="453"/>
      <c r="C365" s="463" t="s">
        <v>120</v>
      </c>
      <c r="D365" s="452" t="s">
        <v>115</v>
      </c>
      <c r="E365" s="295">
        <v>20</v>
      </c>
      <c r="F365" s="310">
        <v>17</v>
      </c>
      <c r="G365" s="298">
        <v>20</v>
      </c>
      <c r="H365" s="331">
        <v>18</v>
      </c>
      <c r="I365" s="202">
        <v>20</v>
      </c>
      <c r="J365" s="532">
        <v>20</v>
      </c>
      <c r="K365" s="532">
        <v>20</v>
      </c>
      <c r="L365" s="532">
        <v>20</v>
      </c>
      <c r="M365" s="532">
        <v>19</v>
      </c>
      <c r="N365" s="559">
        <v>19</v>
      </c>
      <c r="O365" s="465">
        <v>20</v>
      </c>
      <c r="P365" s="454">
        <v>20</v>
      </c>
      <c r="Q365" s="54">
        <v>20</v>
      </c>
      <c r="R365" s="310">
        <v>20</v>
      </c>
      <c r="S365" s="295">
        <f>P365/4</f>
        <v>5</v>
      </c>
      <c r="T365" s="295">
        <f>S365</f>
        <v>5</v>
      </c>
      <c r="U365" s="295">
        <f>S365+T365</f>
        <v>10</v>
      </c>
      <c r="V365" s="295">
        <f>S365</f>
        <v>5</v>
      </c>
      <c r="W365" s="295">
        <f>U365+V365</f>
        <v>15</v>
      </c>
      <c r="X365" s="295">
        <f>P365-W365</f>
        <v>5</v>
      </c>
      <c r="Y365" s="261"/>
      <c r="Z365" s="261"/>
      <c r="AA365" s="261"/>
      <c r="AB365" s="261"/>
      <c r="AC365" s="261"/>
      <c r="AD365" s="261"/>
      <c r="AE365" s="261"/>
      <c r="AF365" s="261"/>
      <c r="AG365" s="261"/>
      <c r="AH365" s="261"/>
      <c r="AI365" s="261"/>
      <c r="AJ365" s="261"/>
      <c r="AK365" s="261"/>
    </row>
    <row r="366" spans="1:37" s="351" customFormat="1" ht="27" x14ac:dyDescent="0.25">
      <c r="A366" s="453"/>
      <c r="B366" s="453"/>
      <c r="C366" s="463"/>
      <c r="D366" s="452" t="s">
        <v>49</v>
      </c>
      <c r="E366" s="295">
        <v>7000</v>
      </c>
      <c r="F366" s="310">
        <v>7000</v>
      </c>
      <c r="G366" s="298">
        <v>7000</v>
      </c>
      <c r="H366" s="331">
        <v>7000</v>
      </c>
      <c r="I366" s="202">
        <v>7000</v>
      </c>
      <c r="J366" s="532">
        <v>7000</v>
      </c>
      <c r="K366" s="532">
        <v>7000</v>
      </c>
      <c r="L366" s="532">
        <v>7000</v>
      </c>
      <c r="M366" s="532">
        <v>7000</v>
      </c>
      <c r="N366" s="559">
        <v>7000</v>
      </c>
      <c r="O366" s="465">
        <v>7000</v>
      </c>
      <c r="P366" s="454">
        <v>7000</v>
      </c>
      <c r="Q366" s="54">
        <v>7000</v>
      </c>
      <c r="R366" s="310">
        <v>7000</v>
      </c>
      <c r="S366" s="295">
        <v>7000</v>
      </c>
      <c r="T366" s="295">
        <v>7000</v>
      </c>
      <c r="U366" s="295">
        <v>7000</v>
      </c>
      <c r="V366" s="295">
        <v>7000</v>
      </c>
      <c r="W366" s="295">
        <v>7000</v>
      </c>
      <c r="X366" s="295">
        <v>7000</v>
      </c>
      <c r="Y366" s="261"/>
      <c r="Z366" s="261"/>
      <c r="AA366" s="261"/>
      <c r="AB366" s="261"/>
      <c r="AC366" s="261"/>
      <c r="AD366" s="261"/>
      <c r="AE366" s="261"/>
      <c r="AF366" s="261"/>
      <c r="AG366" s="261"/>
      <c r="AH366" s="261"/>
      <c r="AI366" s="261"/>
      <c r="AJ366" s="261"/>
      <c r="AK366" s="261"/>
    </row>
    <row r="367" spans="1:37" s="351" customFormat="1" ht="27" x14ac:dyDescent="0.25">
      <c r="A367" s="453"/>
      <c r="B367" s="453"/>
      <c r="C367" s="463"/>
      <c r="D367" s="452" t="s">
        <v>47</v>
      </c>
      <c r="E367" s="8">
        <f t="shared" ref="E367:Q367" si="502">E366*E365/1000</f>
        <v>140</v>
      </c>
      <c r="F367" s="311">
        <f t="shared" si="502"/>
        <v>119</v>
      </c>
      <c r="G367" s="299">
        <f t="shared" si="502"/>
        <v>140</v>
      </c>
      <c r="H367" s="332">
        <f t="shared" si="502"/>
        <v>126</v>
      </c>
      <c r="I367" s="207">
        <f t="shared" si="502"/>
        <v>140</v>
      </c>
      <c r="J367" s="533">
        <v>140</v>
      </c>
      <c r="K367" s="533">
        <v>140</v>
      </c>
      <c r="L367" s="533">
        <v>140</v>
      </c>
      <c r="M367" s="533">
        <f t="shared" si="502"/>
        <v>133</v>
      </c>
      <c r="N367" s="61">
        <f t="shared" ref="N367" si="503">N366*N365/1000</f>
        <v>133</v>
      </c>
      <c r="O367" s="466">
        <f t="shared" si="502"/>
        <v>140</v>
      </c>
      <c r="P367" s="455">
        <f t="shared" si="502"/>
        <v>140</v>
      </c>
      <c r="Q367" s="55">
        <f t="shared" si="502"/>
        <v>140</v>
      </c>
      <c r="R367" s="311">
        <f t="shared" ref="R367" si="504">R366*R365/1000</f>
        <v>140</v>
      </c>
      <c r="S367" s="295">
        <f t="shared" ref="S367:X367" si="505">S366*S365/1000</f>
        <v>35</v>
      </c>
      <c r="T367" s="295">
        <f t="shared" si="505"/>
        <v>35</v>
      </c>
      <c r="U367" s="295">
        <f t="shared" si="505"/>
        <v>70</v>
      </c>
      <c r="V367" s="295">
        <f t="shared" si="505"/>
        <v>35</v>
      </c>
      <c r="W367" s="295">
        <f t="shared" si="505"/>
        <v>105</v>
      </c>
      <c r="X367" s="295">
        <f t="shared" si="505"/>
        <v>35</v>
      </c>
      <c r="Y367" s="261"/>
      <c r="Z367" s="261"/>
      <c r="AA367" s="261"/>
      <c r="AB367" s="261"/>
      <c r="AC367" s="261"/>
      <c r="AD367" s="261"/>
      <c r="AE367" s="261"/>
      <c r="AF367" s="261"/>
      <c r="AG367" s="261"/>
      <c r="AH367" s="261"/>
      <c r="AI367" s="261"/>
      <c r="AJ367" s="261"/>
      <c r="AK367" s="261"/>
    </row>
    <row r="368" spans="1:37" s="351" customFormat="1" ht="27" x14ac:dyDescent="0.25">
      <c r="A368" s="453">
        <v>2.11</v>
      </c>
      <c r="B368" s="453"/>
      <c r="C368" s="460" t="s">
        <v>121</v>
      </c>
      <c r="D368" s="452" t="s">
        <v>115</v>
      </c>
      <c r="E368" s="8">
        <f t="shared" ref="E368:Q368" si="506">E371+E374</f>
        <v>248</v>
      </c>
      <c r="F368" s="311">
        <f t="shared" si="506"/>
        <v>353</v>
      </c>
      <c r="G368" s="299">
        <f>G371+G374</f>
        <v>410</v>
      </c>
      <c r="H368" s="332">
        <f t="shared" ref="H368:I368" si="507">H371+H374</f>
        <v>476</v>
      </c>
      <c r="I368" s="207">
        <f t="shared" si="507"/>
        <v>248</v>
      </c>
      <c r="J368" s="533">
        <v>420</v>
      </c>
      <c r="K368" s="533">
        <v>420</v>
      </c>
      <c r="L368" s="533">
        <v>420</v>
      </c>
      <c r="M368" s="533">
        <f t="shared" si="506"/>
        <v>420</v>
      </c>
      <c r="N368" s="61">
        <f>N371+N374</f>
        <v>635</v>
      </c>
      <c r="O368" s="466">
        <f t="shared" ref="O368" si="508">O371+O374</f>
        <v>346</v>
      </c>
      <c r="P368" s="455">
        <f t="shared" si="506"/>
        <v>510</v>
      </c>
      <c r="Q368" s="55">
        <f t="shared" si="506"/>
        <v>592</v>
      </c>
      <c r="R368" s="311">
        <f t="shared" ref="R368" si="509">R371+R374</f>
        <v>488</v>
      </c>
      <c r="S368" s="8">
        <f t="shared" ref="S368:X368" si="510">S371+S374</f>
        <v>102</v>
      </c>
      <c r="T368" s="8">
        <f t="shared" si="510"/>
        <v>102</v>
      </c>
      <c r="U368" s="8">
        <f t="shared" si="510"/>
        <v>204</v>
      </c>
      <c r="V368" s="8">
        <f t="shared" si="510"/>
        <v>102</v>
      </c>
      <c r="W368" s="8">
        <f t="shared" si="510"/>
        <v>306</v>
      </c>
      <c r="X368" s="8">
        <f t="shared" si="510"/>
        <v>204</v>
      </c>
      <c r="Y368" s="261"/>
      <c r="Z368" s="261"/>
      <c r="AA368" s="261"/>
      <c r="AB368" s="261"/>
      <c r="AC368" s="261"/>
      <c r="AD368" s="261"/>
      <c r="AE368" s="261"/>
      <c r="AF368" s="261"/>
      <c r="AG368" s="261"/>
      <c r="AH368" s="261"/>
      <c r="AI368" s="261"/>
      <c r="AJ368" s="261"/>
      <c r="AK368" s="261"/>
    </row>
    <row r="369" spans="1:37" s="351" customFormat="1" ht="27" x14ac:dyDescent="0.25">
      <c r="A369" s="453"/>
      <c r="B369" s="453"/>
      <c r="C369" s="453"/>
      <c r="D369" s="452" t="s">
        <v>49</v>
      </c>
      <c r="E369" s="8">
        <f t="shared" ref="E369:Q369" si="511">E370/E368*1000</f>
        <v>25346.774193548386</v>
      </c>
      <c r="F369" s="311">
        <f t="shared" si="511"/>
        <v>29098.615297450426</v>
      </c>
      <c r="G369" s="299">
        <f>G370/G368*1000</f>
        <v>31304.878048780487</v>
      </c>
      <c r="H369" s="332">
        <f>H370/H368*1000</f>
        <v>24247.899159663866</v>
      </c>
      <c r="I369" s="207">
        <f t="shared" si="511"/>
        <v>25346.774193548386</v>
      </c>
      <c r="J369" s="533">
        <v>26857.142857142859</v>
      </c>
      <c r="K369" s="533">
        <v>26857.142857142859</v>
      </c>
      <c r="L369" s="533">
        <v>26857.142857142859</v>
      </c>
      <c r="M369" s="533">
        <f t="shared" si="511"/>
        <v>26857.142857142859</v>
      </c>
      <c r="N369" s="61">
        <f t="shared" ref="N369" si="512">N370/N368*1000</f>
        <v>24931.181102362203</v>
      </c>
      <c r="O369" s="466">
        <f t="shared" si="511"/>
        <v>26971.098265895955</v>
      </c>
      <c r="P369" s="455">
        <f t="shared" si="511"/>
        <v>26741.176470588238</v>
      </c>
      <c r="Q369" s="55">
        <f t="shared" si="511"/>
        <v>22827.702702702703</v>
      </c>
      <c r="R369" s="311">
        <f t="shared" ref="R369" si="513">R370/R368*1000</f>
        <v>24069.672131147541</v>
      </c>
      <c r="S369" s="8">
        <f t="shared" ref="S369:X369" si="514">S370/S368*1000</f>
        <v>31205.882352941178</v>
      </c>
      <c r="T369" s="8">
        <f t="shared" si="514"/>
        <v>31205.882352941178</v>
      </c>
      <c r="U369" s="8">
        <f t="shared" si="514"/>
        <v>31205.882352941178</v>
      </c>
      <c r="V369" s="8">
        <f t="shared" si="514"/>
        <v>31205.882352941178</v>
      </c>
      <c r="W369" s="8">
        <f t="shared" si="514"/>
        <v>31205.882352941178</v>
      </c>
      <c r="X369" s="8">
        <f t="shared" si="514"/>
        <v>20044.117647058822</v>
      </c>
      <c r="Y369" s="261"/>
      <c r="Z369" s="261"/>
      <c r="AA369" s="261"/>
      <c r="AB369" s="261"/>
      <c r="AC369" s="261"/>
      <c r="AD369" s="261"/>
      <c r="AE369" s="261"/>
      <c r="AF369" s="261"/>
      <c r="AG369" s="261"/>
      <c r="AH369" s="261"/>
      <c r="AI369" s="261"/>
      <c r="AJ369" s="261"/>
      <c r="AK369" s="261"/>
    </row>
    <row r="370" spans="1:37" s="351" customFormat="1" ht="27" x14ac:dyDescent="0.25">
      <c r="A370" s="453"/>
      <c r="B370" s="453"/>
      <c r="C370" s="453"/>
      <c r="D370" s="452" t="s">
        <v>47</v>
      </c>
      <c r="E370" s="8">
        <f t="shared" ref="E370:Q370" si="515">E373+E376</f>
        <v>6286</v>
      </c>
      <c r="F370" s="311">
        <f>F373+F376</f>
        <v>10271.8112</v>
      </c>
      <c r="G370" s="299">
        <f t="shared" si="515"/>
        <v>12835</v>
      </c>
      <c r="H370" s="332">
        <f t="shared" si="515"/>
        <v>11542</v>
      </c>
      <c r="I370" s="207">
        <f t="shared" si="515"/>
        <v>6286</v>
      </c>
      <c r="J370" s="533">
        <v>11280</v>
      </c>
      <c r="K370" s="533">
        <v>11280</v>
      </c>
      <c r="L370" s="533">
        <v>11280</v>
      </c>
      <c r="M370" s="532">
        <f t="shared" si="515"/>
        <v>11280</v>
      </c>
      <c r="N370" s="570">
        <v>15831.3</v>
      </c>
      <c r="O370" s="466">
        <f t="shared" si="515"/>
        <v>9332</v>
      </c>
      <c r="P370" s="455">
        <f t="shared" si="515"/>
        <v>13638</v>
      </c>
      <c r="Q370" s="55">
        <f t="shared" si="515"/>
        <v>13514</v>
      </c>
      <c r="R370" s="311">
        <f t="shared" ref="R370" si="516">R373+R376</f>
        <v>11746</v>
      </c>
      <c r="S370" s="8">
        <f t="shared" ref="S370:X370" si="517">S373+S376</f>
        <v>3183</v>
      </c>
      <c r="T370" s="8">
        <f t="shared" si="517"/>
        <v>3183</v>
      </c>
      <c r="U370" s="8">
        <f t="shared" si="517"/>
        <v>6366</v>
      </c>
      <c r="V370" s="8">
        <f t="shared" si="517"/>
        <v>3183</v>
      </c>
      <c r="W370" s="8">
        <f t="shared" si="517"/>
        <v>9549</v>
      </c>
      <c r="X370" s="8">
        <f t="shared" si="517"/>
        <v>4089</v>
      </c>
      <c r="Y370" s="261"/>
      <c r="Z370" s="261"/>
      <c r="AA370" s="261"/>
      <c r="AB370" s="261"/>
      <c r="AC370" s="261"/>
      <c r="AD370" s="261"/>
      <c r="AE370" s="261"/>
      <c r="AF370" s="261"/>
      <c r="AG370" s="261"/>
      <c r="AH370" s="261"/>
      <c r="AI370" s="261"/>
      <c r="AJ370" s="261"/>
      <c r="AK370" s="261"/>
    </row>
    <row r="371" spans="1:37" s="351" customFormat="1" ht="27" x14ac:dyDescent="0.25">
      <c r="A371" s="453"/>
      <c r="B371" s="453"/>
      <c r="C371" s="453" t="s">
        <v>41</v>
      </c>
      <c r="D371" s="452" t="s">
        <v>115</v>
      </c>
      <c r="E371" s="295">
        <v>218</v>
      </c>
      <c r="F371" s="310">
        <v>297</v>
      </c>
      <c r="G371" s="298">
        <v>325</v>
      </c>
      <c r="H371" s="331">
        <v>426</v>
      </c>
      <c r="I371" s="202">
        <v>218</v>
      </c>
      <c r="J371" s="532">
        <v>360</v>
      </c>
      <c r="K371" s="532">
        <v>360</v>
      </c>
      <c r="L371" s="532">
        <v>360</v>
      </c>
      <c r="M371" s="532">
        <v>360</v>
      </c>
      <c r="N371" s="559">
        <v>562</v>
      </c>
      <c r="O371" s="465">
        <v>296</v>
      </c>
      <c r="P371" s="454">
        <v>438</v>
      </c>
      <c r="Q371" s="54">
        <v>542</v>
      </c>
      <c r="R371" s="310">
        <v>438</v>
      </c>
      <c r="S371" s="295">
        <v>81</v>
      </c>
      <c r="T371" s="295">
        <f>S371</f>
        <v>81</v>
      </c>
      <c r="U371" s="295">
        <f>S371+T371</f>
        <v>162</v>
      </c>
      <c r="V371" s="295">
        <f>S371</f>
        <v>81</v>
      </c>
      <c r="W371" s="295">
        <f>U371+V371</f>
        <v>243</v>
      </c>
      <c r="X371" s="295">
        <f>P371-W371</f>
        <v>195</v>
      </c>
      <c r="Y371" s="261"/>
      <c r="Z371" s="261"/>
      <c r="AA371" s="261"/>
      <c r="AB371" s="261"/>
      <c r="AC371" s="261"/>
      <c r="AD371" s="261"/>
      <c r="AE371" s="261"/>
      <c r="AF371" s="261"/>
      <c r="AG371" s="261"/>
      <c r="AH371" s="261"/>
      <c r="AI371" s="261"/>
      <c r="AJ371" s="261"/>
      <c r="AK371" s="261"/>
    </row>
    <row r="372" spans="1:37" s="351" customFormat="1" ht="27" x14ac:dyDescent="0.25">
      <c r="A372" s="453"/>
      <c r="B372" s="453"/>
      <c r="C372" s="453"/>
      <c r="D372" s="452" t="s">
        <v>49</v>
      </c>
      <c r="E372" s="295">
        <v>17000</v>
      </c>
      <c r="F372" s="310">
        <v>16996</v>
      </c>
      <c r="G372" s="298">
        <v>17000</v>
      </c>
      <c r="H372" s="331">
        <v>17000</v>
      </c>
      <c r="I372" s="202">
        <v>17000</v>
      </c>
      <c r="J372" s="532">
        <v>17000</v>
      </c>
      <c r="K372" s="532">
        <v>17000</v>
      </c>
      <c r="L372" s="532">
        <v>17000</v>
      </c>
      <c r="M372" s="532">
        <v>17000</v>
      </c>
      <c r="N372" s="559">
        <v>17000</v>
      </c>
      <c r="O372" s="465">
        <v>17000</v>
      </c>
      <c r="P372" s="454">
        <v>17000</v>
      </c>
      <c r="Q372" s="54">
        <v>17000</v>
      </c>
      <c r="R372" s="310">
        <v>17000</v>
      </c>
      <c r="S372" s="298">
        <v>17000</v>
      </c>
      <c r="T372" s="298">
        <v>17000</v>
      </c>
      <c r="U372" s="298">
        <v>17000</v>
      </c>
      <c r="V372" s="298">
        <v>17000</v>
      </c>
      <c r="W372" s="298">
        <v>17000</v>
      </c>
      <c r="X372" s="298">
        <v>17000</v>
      </c>
      <c r="Y372" s="261"/>
      <c r="Z372" s="261"/>
      <c r="AA372" s="261"/>
      <c r="AB372" s="261"/>
      <c r="AC372" s="261"/>
      <c r="AD372" s="261"/>
      <c r="AE372" s="261"/>
      <c r="AF372" s="261"/>
      <c r="AG372" s="261"/>
      <c r="AH372" s="261"/>
      <c r="AI372" s="261"/>
      <c r="AJ372" s="261"/>
      <c r="AK372" s="261"/>
    </row>
    <row r="373" spans="1:37" s="351" customFormat="1" ht="27" x14ac:dyDescent="0.25">
      <c r="A373" s="453"/>
      <c r="B373" s="453"/>
      <c r="C373" s="453"/>
      <c r="D373" s="452" t="s">
        <v>47</v>
      </c>
      <c r="E373" s="295">
        <f t="shared" ref="E373:I373" si="518">E371*E372/1000</f>
        <v>3706</v>
      </c>
      <c r="F373" s="310">
        <f t="shared" si="518"/>
        <v>5047.8119999999999</v>
      </c>
      <c r="G373" s="298">
        <f t="shared" si="518"/>
        <v>5525</v>
      </c>
      <c r="H373" s="331">
        <f t="shared" si="518"/>
        <v>7242</v>
      </c>
      <c r="I373" s="202">
        <f t="shared" si="518"/>
        <v>3706</v>
      </c>
      <c r="J373" s="532">
        <v>6120</v>
      </c>
      <c r="K373" s="532">
        <v>6120</v>
      </c>
      <c r="L373" s="532">
        <v>6120</v>
      </c>
      <c r="M373" s="532">
        <f t="shared" ref="M373:Q373" si="519">M371*M372/1000</f>
        <v>6120</v>
      </c>
      <c r="N373" s="559">
        <f t="shared" ref="N373" si="520">N371*N372/1000</f>
        <v>9554</v>
      </c>
      <c r="O373" s="465">
        <f t="shared" si="519"/>
        <v>5032</v>
      </c>
      <c r="P373" s="454">
        <f t="shared" si="519"/>
        <v>7446</v>
      </c>
      <c r="Q373" s="54">
        <f t="shared" si="519"/>
        <v>9214</v>
      </c>
      <c r="R373" s="310">
        <f t="shared" ref="R373" si="521">R371*R372/1000</f>
        <v>7446</v>
      </c>
      <c r="S373" s="295">
        <f t="shared" ref="S373:X373" si="522">S371*S372/1000</f>
        <v>1377</v>
      </c>
      <c r="T373" s="295">
        <f t="shared" si="522"/>
        <v>1377</v>
      </c>
      <c r="U373" s="295">
        <f t="shared" si="522"/>
        <v>2754</v>
      </c>
      <c r="V373" s="295">
        <f t="shared" si="522"/>
        <v>1377</v>
      </c>
      <c r="W373" s="295">
        <f t="shared" si="522"/>
        <v>4131</v>
      </c>
      <c r="X373" s="295">
        <f t="shared" si="522"/>
        <v>3315</v>
      </c>
      <c r="Y373" s="261"/>
      <c r="Z373" s="261"/>
      <c r="AA373" s="261"/>
      <c r="AB373" s="261"/>
      <c r="AC373" s="261"/>
      <c r="AD373" s="261"/>
      <c r="AE373" s="261"/>
      <c r="AF373" s="261"/>
      <c r="AG373" s="261"/>
      <c r="AH373" s="261"/>
      <c r="AI373" s="261"/>
      <c r="AJ373" s="261"/>
      <c r="AK373" s="261"/>
    </row>
    <row r="374" spans="1:37" s="351" customFormat="1" ht="33" x14ac:dyDescent="0.25">
      <c r="A374" s="453"/>
      <c r="B374" s="453"/>
      <c r="C374" s="453" t="s">
        <v>141</v>
      </c>
      <c r="D374" s="452" t="s">
        <v>115</v>
      </c>
      <c r="E374" s="295">
        <v>30</v>
      </c>
      <c r="F374" s="310">
        <v>56</v>
      </c>
      <c r="G374" s="298">
        <v>85</v>
      </c>
      <c r="H374" s="331">
        <v>50</v>
      </c>
      <c r="I374" s="202">
        <v>30</v>
      </c>
      <c r="J374" s="532">
        <v>60</v>
      </c>
      <c r="K374" s="532">
        <v>60</v>
      </c>
      <c r="L374" s="532">
        <v>60</v>
      </c>
      <c r="M374" s="532">
        <v>60</v>
      </c>
      <c r="N374" s="559">
        <v>73</v>
      </c>
      <c r="O374" s="465">
        <v>50</v>
      </c>
      <c r="P374" s="454">
        <v>72</v>
      </c>
      <c r="Q374" s="54">
        <v>50</v>
      </c>
      <c r="R374" s="310">
        <v>50</v>
      </c>
      <c r="S374" s="295">
        <v>21</v>
      </c>
      <c r="T374" s="295">
        <f>S374</f>
        <v>21</v>
      </c>
      <c r="U374" s="295">
        <f>S374+T374</f>
        <v>42</v>
      </c>
      <c r="V374" s="295">
        <f>S374</f>
        <v>21</v>
      </c>
      <c r="W374" s="295">
        <f>U374+V374</f>
        <v>63</v>
      </c>
      <c r="X374" s="295">
        <f>P374-W374</f>
        <v>9</v>
      </c>
      <c r="Y374" s="261"/>
      <c r="Z374" s="261"/>
      <c r="AA374" s="261"/>
      <c r="AB374" s="261"/>
      <c r="AC374" s="261"/>
      <c r="AD374" s="261"/>
      <c r="AE374" s="261"/>
      <c r="AF374" s="261"/>
      <c r="AG374" s="261"/>
      <c r="AH374" s="261"/>
      <c r="AI374" s="261"/>
      <c r="AJ374" s="261"/>
      <c r="AK374" s="261"/>
    </row>
    <row r="375" spans="1:37" s="351" customFormat="1" ht="27" x14ac:dyDescent="0.25">
      <c r="A375" s="453"/>
      <c r="B375" s="453"/>
      <c r="C375" s="453"/>
      <c r="D375" s="452" t="s">
        <v>49</v>
      </c>
      <c r="E375" s="295">
        <v>86000</v>
      </c>
      <c r="F375" s="310">
        <v>93285.7</v>
      </c>
      <c r="G375" s="298">
        <v>86000</v>
      </c>
      <c r="H375" s="331">
        <v>86000</v>
      </c>
      <c r="I375" s="202">
        <v>86000</v>
      </c>
      <c r="J375" s="532">
        <v>86000</v>
      </c>
      <c r="K375" s="532">
        <v>86000</v>
      </c>
      <c r="L375" s="532">
        <v>86000</v>
      </c>
      <c r="M375" s="532">
        <v>86000</v>
      </c>
      <c r="N375" s="559">
        <v>86000</v>
      </c>
      <c r="O375" s="465">
        <v>86000</v>
      </c>
      <c r="P375" s="454">
        <v>86000</v>
      </c>
      <c r="Q375" s="54">
        <v>86000</v>
      </c>
      <c r="R375" s="310">
        <v>86000</v>
      </c>
      <c r="S375" s="295">
        <v>86000</v>
      </c>
      <c r="T375" s="295">
        <v>86000</v>
      </c>
      <c r="U375" s="295">
        <v>86000</v>
      </c>
      <c r="V375" s="295">
        <v>86000</v>
      </c>
      <c r="W375" s="295">
        <v>86000</v>
      </c>
      <c r="X375" s="295">
        <v>86000</v>
      </c>
      <c r="Y375" s="261"/>
      <c r="Z375" s="261"/>
      <c r="AA375" s="261"/>
      <c r="AB375" s="261"/>
      <c r="AC375" s="261"/>
      <c r="AD375" s="261"/>
      <c r="AE375" s="261"/>
      <c r="AF375" s="261"/>
      <c r="AG375" s="261"/>
      <c r="AH375" s="261"/>
      <c r="AI375" s="261"/>
      <c r="AJ375" s="261"/>
      <c r="AK375" s="261"/>
    </row>
    <row r="376" spans="1:37" s="351" customFormat="1" ht="27" x14ac:dyDescent="0.25">
      <c r="A376" s="453"/>
      <c r="B376" s="453"/>
      <c r="C376" s="453"/>
      <c r="D376" s="452" t="s">
        <v>47</v>
      </c>
      <c r="E376" s="295">
        <f t="shared" ref="E376:Q376" si="523">E375*E374/1000</f>
        <v>2580</v>
      </c>
      <c r="F376" s="310">
        <f t="shared" si="523"/>
        <v>5223.9992000000002</v>
      </c>
      <c r="G376" s="298">
        <f t="shared" si="523"/>
        <v>7310</v>
      </c>
      <c r="H376" s="331">
        <f t="shared" si="523"/>
        <v>4300</v>
      </c>
      <c r="I376" s="202">
        <f t="shared" si="523"/>
        <v>2580</v>
      </c>
      <c r="J376" s="532">
        <v>5160</v>
      </c>
      <c r="K376" s="532">
        <f t="shared" si="523"/>
        <v>5160</v>
      </c>
      <c r="L376" s="532">
        <f t="shared" ref="L376:M376" si="524">L375*L374/1000</f>
        <v>5160</v>
      </c>
      <c r="M376" s="532">
        <f t="shared" si="524"/>
        <v>5160</v>
      </c>
      <c r="N376" s="559">
        <f t="shared" ref="N376" si="525">N375*N374/1000</f>
        <v>6278</v>
      </c>
      <c r="O376" s="465">
        <f t="shared" si="523"/>
        <v>4300</v>
      </c>
      <c r="P376" s="454">
        <f t="shared" si="523"/>
        <v>6192</v>
      </c>
      <c r="Q376" s="54">
        <f t="shared" si="523"/>
        <v>4300</v>
      </c>
      <c r="R376" s="310">
        <f t="shared" ref="R376" si="526">R375*R374/1000</f>
        <v>4300</v>
      </c>
      <c r="S376" s="295">
        <f t="shared" ref="S376:X376" si="527">S375*S374/1000</f>
        <v>1806</v>
      </c>
      <c r="T376" s="295">
        <f t="shared" si="527"/>
        <v>1806</v>
      </c>
      <c r="U376" s="295">
        <f t="shared" si="527"/>
        <v>3612</v>
      </c>
      <c r="V376" s="295">
        <f t="shared" si="527"/>
        <v>1806</v>
      </c>
      <c r="W376" s="295">
        <f t="shared" si="527"/>
        <v>5418</v>
      </c>
      <c r="X376" s="295">
        <f t="shared" si="527"/>
        <v>774</v>
      </c>
      <c r="Y376" s="261"/>
      <c r="Z376" s="261"/>
      <c r="AA376" s="261"/>
      <c r="AB376" s="261"/>
      <c r="AC376" s="261"/>
      <c r="AD376" s="261"/>
      <c r="AE376" s="261"/>
      <c r="AF376" s="261"/>
      <c r="AG376" s="261"/>
      <c r="AH376" s="261"/>
      <c r="AI376" s="261"/>
      <c r="AJ376" s="261"/>
      <c r="AK376" s="261"/>
    </row>
    <row r="377" spans="1:37" s="351" customFormat="1" ht="27" x14ac:dyDescent="0.25">
      <c r="A377" s="453">
        <v>2.12</v>
      </c>
      <c r="B377" s="453"/>
      <c r="C377" s="467" t="s">
        <v>135</v>
      </c>
      <c r="D377" s="452" t="s">
        <v>115</v>
      </c>
      <c r="E377" s="8">
        <v>5</v>
      </c>
      <c r="F377" s="311">
        <v>81</v>
      </c>
      <c r="G377" s="299">
        <v>5</v>
      </c>
      <c r="H377" s="332">
        <v>91</v>
      </c>
      <c r="I377" s="207">
        <v>0</v>
      </c>
      <c r="J377" s="533">
        <v>60</v>
      </c>
      <c r="K377" s="532">
        <v>60</v>
      </c>
      <c r="L377" s="532">
        <v>60</v>
      </c>
      <c r="M377" s="532">
        <v>60</v>
      </c>
      <c r="N377" s="559">
        <v>113</v>
      </c>
      <c r="O377" s="466">
        <v>80</v>
      </c>
      <c r="P377" s="455">
        <v>80</v>
      </c>
      <c r="Q377" s="55">
        <v>80</v>
      </c>
      <c r="R377" s="311">
        <v>80</v>
      </c>
      <c r="S377" s="295">
        <v>1</v>
      </c>
      <c r="T377" s="295">
        <f>S377</f>
        <v>1</v>
      </c>
      <c r="U377" s="295">
        <f>S377+T377</f>
        <v>2</v>
      </c>
      <c r="V377" s="295">
        <f>S377</f>
        <v>1</v>
      </c>
      <c r="W377" s="295">
        <f>U377+V377</f>
        <v>3</v>
      </c>
      <c r="X377" s="295">
        <f>P377-W377</f>
        <v>77</v>
      </c>
      <c r="Y377" s="261"/>
      <c r="Z377" s="261"/>
      <c r="AA377" s="261"/>
      <c r="AB377" s="261"/>
      <c r="AC377" s="261"/>
      <c r="AD377" s="261"/>
      <c r="AE377" s="261"/>
      <c r="AF377" s="261"/>
      <c r="AG377" s="261"/>
      <c r="AH377" s="261"/>
      <c r="AI377" s="261"/>
      <c r="AJ377" s="261"/>
      <c r="AK377" s="261"/>
    </row>
    <row r="378" spans="1:37" s="351" customFormat="1" ht="27" x14ac:dyDescent="0.25">
      <c r="A378" s="453"/>
      <c r="B378" s="453"/>
      <c r="C378" s="453"/>
      <c r="D378" s="452" t="s">
        <v>49</v>
      </c>
      <c r="E378" s="8">
        <v>6000</v>
      </c>
      <c r="F378" s="311">
        <v>5763</v>
      </c>
      <c r="G378" s="299">
        <v>6000</v>
      </c>
      <c r="H378" s="332">
        <v>6000</v>
      </c>
      <c r="I378" s="207">
        <v>6000</v>
      </c>
      <c r="J378" s="533">
        <v>6000</v>
      </c>
      <c r="K378" s="533">
        <v>6000</v>
      </c>
      <c r="L378" s="533">
        <v>6000</v>
      </c>
      <c r="M378" s="532">
        <v>6000</v>
      </c>
      <c r="N378" s="61">
        <v>6000</v>
      </c>
      <c r="O378" s="466">
        <v>6000</v>
      </c>
      <c r="P378" s="455">
        <v>6000</v>
      </c>
      <c r="Q378" s="55">
        <v>6000</v>
      </c>
      <c r="R378" s="311">
        <v>6000</v>
      </c>
      <c r="S378" s="8">
        <v>6000</v>
      </c>
      <c r="T378" s="8">
        <v>6000</v>
      </c>
      <c r="U378" s="8">
        <v>6000</v>
      </c>
      <c r="V378" s="8">
        <v>6000</v>
      </c>
      <c r="W378" s="8">
        <v>6000</v>
      </c>
      <c r="X378" s="8">
        <v>6000</v>
      </c>
      <c r="Y378" s="261"/>
      <c r="Z378" s="261"/>
      <c r="AA378" s="261"/>
      <c r="AB378" s="261"/>
      <c r="AC378" s="261"/>
      <c r="AD378" s="261"/>
      <c r="AE378" s="261"/>
      <c r="AF378" s="261"/>
      <c r="AG378" s="261"/>
      <c r="AH378" s="261"/>
      <c r="AI378" s="261"/>
      <c r="AJ378" s="261"/>
      <c r="AK378" s="261"/>
    </row>
    <row r="379" spans="1:37" s="351" customFormat="1" ht="27" x14ac:dyDescent="0.25">
      <c r="A379" s="453"/>
      <c r="B379" s="453"/>
      <c r="C379" s="453"/>
      <c r="D379" s="452" t="s">
        <v>47</v>
      </c>
      <c r="E379" s="8">
        <f t="shared" ref="E379:Q379" si="528">E378*E377/1000</f>
        <v>30</v>
      </c>
      <c r="F379" s="311">
        <f t="shared" si="528"/>
        <v>466.803</v>
      </c>
      <c r="G379" s="299">
        <f t="shared" si="528"/>
        <v>30</v>
      </c>
      <c r="H379" s="332">
        <f t="shared" si="528"/>
        <v>546</v>
      </c>
      <c r="I379" s="207">
        <f t="shared" si="528"/>
        <v>0</v>
      </c>
      <c r="J379" s="533">
        <v>360</v>
      </c>
      <c r="K379" s="533">
        <f t="shared" si="528"/>
        <v>360</v>
      </c>
      <c r="L379" s="533">
        <f t="shared" ref="L379:M379" si="529">L378*L377/1000</f>
        <v>360</v>
      </c>
      <c r="M379" s="533">
        <f t="shared" si="529"/>
        <v>360</v>
      </c>
      <c r="N379" s="570">
        <v>611.6</v>
      </c>
      <c r="O379" s="466">
        <f t="shared" si="528"/>
        <v>480</v>
      </c>
      <c r="P379" s="455">
        <f t="shared" si="528"/>
        <v>480</v>
      </c>
      <c r="Q379" s="55">
        <f t="shared" si="528"/>
        <v>480</v>
      </c>
      <c r="R379" s="311">
        <f t="shared" ref="R379" si="530">R378*R377/1000</f>
        <v>480</v>
      </c>
      <c r="S379" s="8">
        <f t="shared" ref="S379:X379" si="531">S378*S377/1000</f>
        <v>6</v>
      </c>
      <c r="T379" s="8">
        <f t="shared" si="531"/>
        <v>6</v>
      </c>
      <c r="U379" s="8">
        <f t="shared" si="531"/>
        <v>12</v>
      </c>
      <c r="V379" s="8">
        <f t="shared" si="531"/>
        <v>6</v>
      </c>
      <c r="W379" s="8">
        <f t="shared" si="531"/>
        <v>18</v>
      </c>
      <c r="X379" s="8">
        <f t="shared" si="531"/>
        <v>462</v>
      </c>
      <c r="Y379" s="261"/>
      <c r="Z379" s="261"/>
      <c r="AA379" s="261"/>
      <c r="AB379" s="261"/>
      <c r="AC379" s="261"/>
      <c r="AD379" s="261"/>
      <c r="AE379" s="261"/>
      <c r="AF379" s="261"/>
      <c r="AG379" s="261"/>
      <c r="AH379" s="261"/>
      <c r="AI379" s="261"/>
      <c r="AJ379" s="261"/>
      <c r="AK379" s="261"/>
    </row>
    <row r="380" spans="1:37" s="351" customFormat="1" ht="27" x14ac:dyDescent="0.25">
      <c r="A380" s="453">
        <v>2.13</v>
      </c>
      <c r="B380" s="453"/>
      <c r="C380" s="467" t="s">
        <v>122</v>
      </c>
      <c r="D380" s="452" t="s">
        <v>115</v>
      </c>
      <c r="E380" s="8">
        <f t="shared" ref="E380:I380" si="532">E383+E386</f>
        <v>1400</v>
      </c>
      <c r="F380" s="311">
        <f t="shared" si="532"/>
        <v>402</v>
      </c>
      <c r="G380" s="299">
        <f t="shared" si="532"/>
        <v>390</v>
      </c>
      <c r="H380" s="332">
        <f t="shared" si="532"/>
        <v>436</v>
      </c>
      <c r="I380" s="207">
        <f t="shared" si="532"/>
        <v>390</v>
      </c>
      <c r="J380" s="533">
        <v>350</v>
      </c>
      <c r="K380" s="533">
        <v>350</v>
      </c>
      <c r="L380" s="533">
        <v>350</v>
      </c>
      <c r="M380" s="533">
        <f t="shared" ref="M380:P380" si="533">M383+M386</f>
        <v>349</v>
      </c>
      <c r="N380" s="61">
        <f>N383+N386</f>
        <v>984</v>
      </c>
      <c r="O380" s="466">
        <f t="shared" ref="O380" si="534">O383+O386</f>
        <v>490</v>
      </c>
      <c r="P380" s="455">
        <f t="shared" si="533"/>
        <v>984</v>
      </c>
      <c r="Q380" s="55">
        <f t="shared" ref="Q380:R380" si="535">Q383+Q386</f>
        <v>984</v>
      </c>
      <c r="R380" s="311">
        <f t="shared" si="535"/>
        <v>984</v>
      </c>
      <c r="S380" s="8">
        <f t="shared" ref="S380:X380" si="536">S383+S386</f>
        <v>97</v>
      </c>
      <c r="T380" s="8">
        <f t="shared" si="536"/>
        <v>97</v>
      </c>
      <c r="U380" s="8">
        <f t="shared" si="536"/>
        <v>194</v>
      </c>
      <c r="V380" s="8">
        <f t="shared" si="536"/>
        <v>97</v>
      </c>
      <c r="W380" s="8">
        <f t="shared" si="536"/>
        <v>291</v>
      </c>
      <c r="X380" s="8">
        <f t="shared" si="536"/>
        <v>693</v>
      </c>
      <c r="Y380" s="261"/>
      <c r="Z380" s="261"/>
      <c r="AA380" s="261"/>
      <c r="AB380" s="261"/>
      <c r="AC380" s="261"/>
      <c r="AD380" s="261"/>
      <c r="AE380" s="261"/>
      <c r="AF380" s="261"/>
      <c r="AG380" s="261"/>
      <c r="AH380" s="261"/>
      <c r="AI380" s="261"/>
      <c r="AJ380" s="261"/>
      <c r="AK380" s="261"/>
    </row>
    <row r="381" spans="1:37" s="351" customFormat="1" ht="27" x14ac:dyDescent="0.25">
      <c r="A381" s="453"/>
      <c r="B381" s="453"/>
      <c r="C381" s="453"/>
      <c r="D381" s="452" t="s">
        <v>49</v>
      </c>
      <c r="E381" s="8">
        <f t="shared" ref="E381:Q381" si="537">E382/E380*1000</f>
        <v>9357.1428571428569</v>
      </c>
      <c r="F381" s="311">
        <f t="shared" si="537"/>
        <v>11973.631840796019</v>
      </c>
      <c r="G381" s="299">
        <f t="shared" si="537"/>
        <v>10167.948717948719</v>
      </c>
      <c r="H381" s="332">
        <f t="shared" si="537"/>
        <v>9593.8073394495405</v>
      </c>
      <c r="I381" s="207">
        <f t="shared" si="537"/>
        <v>10167.948717948719</v>
      </c>
      <c r="J381" s="533">
        <v>9357.1428571428569</v>
      </c>
      <c r="K381" s="533">
        <v>9357.1428571428569</v>
      </c>
      <c r="L381" s="533">
        <v>9357.1428571428569</v>
      </c>
      <c r="M381" s="533">
        <f t="shared" si="537"/>
        <v>9376.2177650429803</v>
      </c>
      <c r="N381" s="61">
        <f t="shared" ref="N381" si="538">N382/N380*1000</f>
        <v>10371.951219512195</v>
      </c>
      <c r="O381" s="466">
        <f t="shared" si="537"/>
        <v>9357.1428571428569</v>
      </c>
      <c r="P381" s="455">
        <f t="shared" si="537"/>
        <v>10371.951219512195</v>
      </c>
      <c r="Q381" s="55">
        <f t="shared" si="537"/>
        <v>10371.951219512195</v>
      </c>
      <c r="R381" s="311">
        <f t="shared" ref="R381" si="539">R382/R380*1000</f>
        <v>10371.951219512195</v>
      </c>
      <c r="S381" s="8">
        <f t="shared" ref="S381:X381" si="540">S382/S380*1000</f>
        <v>10146.391752577321</v>
      </c>
      <c r="T381" s="8">
        <f t="shared" si="540"/>
        <v>10146.391752577321</v>
      </c>
      <c r="U381" s="8">
        <f t="shared" si="540"/>
        <v>10146.391752577321</v>
      </c>
      <c r="V381" s="8">
        <f t="shared" si="540"/>
        <v>10146.391752577321</v>
      </c>
      <c r="W381" s="8">
        <f t="shared" si="540"/>
        <v>10146.391752577319</v>
      </c>
      <c r="X381" s="8">
        <f t="shared" si="540"/>
        <v>10466.666666666666</v>
      </c>
      <c r="Y381" s="261"/>
      <c r="Z381" s="261"/>
      <c r="AA381" s="261"/>
      <c r="AB381" s="261"/>
      <c r="AC381" s="261"/>
      <c r="AD381" s="261"/>
      <c r="AE381" s="261"/>
      <c r="AF381" s="261"/>
      <c r="AG381" s="261"/>
      <c r="AH381" s="261"/>
      <c r="AI381" s="261"/>
      <c r="AJ381" s="261"/>
      <c r="AK381" s="261"/>
    </row>
    <row r="382" spans="1:37" s="351" customFormat="1" ht="27" x14ac:dyDescent="0.25">
      <c r="A382" s="453"/>
      <c r="B382" s="453"/>
      <c r="C382" s="453"/>
      <c r="D382" s="452" t="s">
        <v>47</v>
      </c>
      <c r="E382" s="8">
        <f t="shared" ref="E382:Q382" si="541">E385+E388</f>
        <v>13100</v>
      </c>
      <c r="F382" s="311">
        <f t="shared" si="541"/>
        <v>4813.3999999999996</v>
      </c>
      <c r="G382" s="299">
        <f t="shared" si="541"/>
        <v>3965.5</v>
      </c>
      <c r="H382" s="332">
        <f t="shared" si="541"/>
        <v>4182.8999999999996</v>
      </c>
      <c r="I382" s="207">
        <f t="shared" si="541"/>
        <v>3965.5</v>
      </c>
      <c r="J382" s="533">
        <v>3275</v>
      </c>
      <c r="K382" s="533">
        <v>3275</v>
      </c>
      <c r="L382" s="533">
        <v>3275</v>
      </c>
      <c r="M382" s="533">
        <f t="shared" si="541"/>
        <v>3272.3</v>
      </c>
      <c r="N382" s="61">
        <f t="shared" ref="N382" si="542">N385+N388</f>
        <v>10206</v>
      </c>
      <c r="O382" s="466">
        <f t="shared" si="541"/>
        <v>4585</v>
      </c>
      <c r="P382" s="455">
        <f t="shared" si="541"/>
        <v>10206</v>
      </c>
      <c r="Q382" s="55">
        <f t="shared" si="541"/>
        <v>10206</v>
      </c>
      <c r="R382" s="311">
        <f t="shared" ref="R382" si="543">R385+R388</f>
        <v>10206</v>
      </c>
      <c r="S382" s="8">
        <f t="shared" ref="S382:X382" si="544">S385+S388</f>
        <v>984.2</v>
      </c>
      <c r="T382" s="8">
        <f t="shared" si="544"/>
        <v>984.2</v>
      </c>
      <c r="U382" s="8">
        <f t="shared" si="544"/>
        <v>1968.4</v>
      </c>
      <c r="V382" s="8">
        <f t="shared" si="544"/>
        <v>984.2</v>
      </c>
      <c r="W382" s="8">
        <f t="shared" si="544"/>
        <v>2952.6</v>
      </c>
      <c r="X382" s="8">
        <f t="shared" si="544"/>
        <v>7253.4</v>
      </c>
      <c r="Y382" s="261"/>
      <c r="Z382" s="261"/>
      <c r="AA382" s="261"/>
      <c r="AB382" s="261"/>
      <c r="AC382" s="261"/>
      <c r="AD382" s="261"/>
      <c r="AE382" s="261"/>
      <c r="AF382" s="261"/>
      <c r="AG382" s="261"/>
      <c r="AH382" s="261"/>
      <c r="AI382" s="261"/>
      <c r="AJ382" s="261"/>
      <c r="AK382" s="261"/>
    </row>
    <row r="383" spans="1:37" s="351" customFormat="1" ht="27" x14ac:dyDescent="0.25">
      <c r="A383" s="453"/>
      <c r="B383" s="453"/>
      <c r="C383" s="453" t="s">
        <v>123</v>
      </c>
      <c r="D383" s="452" t="s">
        <v>115</v>
      </c>
      <c r="E383" s="295">
        <v>1000</v>
      </c>
      <c r="F383" s="310">
        <v>242</v>
      </c>
      <c r="G383" s="298">
        <v>265</v>
      </c>
      <c r="H383" s="331">
        <v>307</v>
      </c>
      <c r="I383" s="202">
        <v>265</v>
      </c>
      <c r="J383" s="532">
        <v>250</v>
      </c>
      <c r="K383" s="532">
        <v>250</v>
      </c>
      <c r="L383" s="532">
        <v>250</v>
      </c>
      <c r="M383" s="532">
        <v>249</v>
      </c>
      <c r="N383" s="559">
        <v>660</v>
      </c>
      <c r="O383" s="465">
        <v>350</v>
      </c>
      <c r="P383" s="454">
        <v>660</v>
      </c>
      <c r="Q383" s="54">
        <v>660</v>
      </c>
      <c r="R383" s="310">
        <v>660</v>
      </c>
      <c r="S383" s="295">
        <v>66</v>
      </c>
      <c r="T383" s="295">
        <f>S383</f>
        <v>66</v>
      </c>
      <c r="U383" s="295">
        <f>S383+T383</f>
        <v>132</v>
      </c>
      <c r="V383" s="295">
        <f>S383</f>
        <v>66</v>
      </c>
      <c r="W383" s="295">
        <f>U383+V383</f>
        <v>198</v>
      </c>
      <c r="X383" s="295">
        <f>P383-W383</f>
        <v>462</v>
      </c>
      <c r="Y383" s="261"/>
      <c r="Z383" s="261"/>
      <c r="AA383" s="261"/>
      <c r="AB383" s="261"/>
      <c r="AC383" s="261"/>
      <c r="AD383" s="261"/>
      <c r="AE383" s="261"/>
      <c r="AF383" s="261"/>
      <c r="AG383" s="261"/>
      <c r="AH383" s="261"/>
      <c r="AI383" s="261"/>
      <c r="AJ383" s="261"/>
      <c r="AK383" s="261"/>
    </row>
    <row r="384" spans="1:37" s="351" customFormat="1" ht="27" x14ac:dyDescent="0.25">
      <c r="A384" s="453"/>
      <c r="B384" s="453"/>
      <c r="C384" s="453"/>
      <c r="D384" s="452" t="s">
        <v>49</v>
      </c>
      <c r="E384" s="295">
        <v>2700</v>
      </c>
      <c r="F384" s="310">
        <v>2700</v>
      </c>
      <c r="G384" s="298">
        <v>2700</v>
      </c>
      <c r="H384" s="331">
        <v>2700</v>
      </c>
      <c r="I384" s="202">
        <v>2700</v>
      </c>
      <c r="J384" s="532">
        <v>2700</v>
      </c>
      <c r="K384" s="532">
        <v>2700</v>
      </c>
      <c r="L384" s="532">
        <v>2700</v>
      </c>
      <c r="M384" s="532">
        <v>2700</v>
      </c>
      <c r="N384" s="559">
        <v>2700</v>
      </c>
      <c r="O384" s="465">
        <v>2700</v>
      </c>
      <c r="P384" s="454">
        <v>2700</v>
      </c>
      <c r="Q384" s="54">
        <v>2700</v>
      </c>
      <c r="R384" s="310">
        <v>2700</v>
      </c>
      <c r="S384" s="295">
        <v>2700</v>
      </c>
      <c r="T384" s="295">
        <v>2700</v>
      </c>
      <c r="U384" s="295">
        <v>2700</v>
      </c>
      <c r="V384" s="295">
        <v>2700</v>
      </c>
      <c r="W384" s="295">
        <v>2700</v>
      </c>
      <c r="X384" s="295">
        <v>2700</v>
      </c>
      <c r="Y384" s="261"/>
      <c r="Z384" s="261"/>
      <c r="AA384" s="261"/>
      <c r="AB384" s="261"/>
      <c r="AC384" s="261"/>
      <c r="AD384" s="261"/>
      <c r="AE384" s="261"/>
      <c r="AF384" s="261"/>
      <c r="AG384" s="261"/>
      <c r="AH384" s="261"/>
      <c r="AI384" s="261"/>
      <c r="AJ384" s="261"/>
      <c r="AK384" s="261"/>
    </row>
    <row r="385" spans="1:37" s="351" customFormat="1" ht="27" x14ac:dyDescent="0.25">
      <c r="A385" s="453"/>
      <c r="B385" s="453"/>
      <c r="C385" s="453"/>
      <c r="D385" s="452" t="s">
        <v>47</v>
      </c>
      <c r="E385" s="295">
        <f t="shared" ref="E385:Q385" si="545">E383*E384/1000</f>
        <v>2700</v>
      </c>
      <c r="F385" s="310">
        <f t="shared" si="545"/>
        <v>653.4</v>
      </c>
      <c r="G385" s="298">
        <f t="shared" si="545"/>
        <v>715.5</v>
      </c>
      <c r="H385" s="331">
        <f t="shared" si="545"/>
        <v>828.9</v>
      </c>
      <c r="I385" s="202">
        <f t="shared" si="545"/>
        <v>715.5</v>
      </c>
      <c r="J385" s="532">
        <v>675</v>
      </c>
      <c r="K385" s="532">
        <v>675</v>
      </c>
      <c r="L385" s="532">
        <v>675</v>
      </c>
      <c r="M385" s="532">
        <f t="shared" si="545"/>
        <v>672.3</v>
      </c>
      <c r="N385" s="559">
        <f t="shared" ref="N385" si="546">N383*N384/1000</f>
        <v>1782</v>
      </c>
      <c r="O385" s="465">
        <f t="shared" si="545"/>
        <v>945</v>
      </c>
      <c r="P385" s="454">
        <f t="shared" si="545"/>
        <v>1782</v>
      </c>
      <c r="Q385" s="54">
        <f t="shared" si="545"/>
        <v>1782</v>
      </c>
      <c r="R385" s="310">
        <f t="shared" ref="R385" si="547">R383*R384/1000</f>
        <v>1782</v>
      </c>
      <c r="S385" s="295">
        <f t="shared" ref="S385:X385" si="548">S383*S384/1000</f>
        <v>178.2</v>
      </c>
      <c r="T385" s="295">
        <f t="shared" si="548"/>
        <v>178.2</v>
      </c>
      <c r="U385" s="295">
        <f t="shared" si="548"/>
        <v>356.4</v>
      </c>
      <c r="V385" s="295">
        <f t="shared" si="548"/>
        <v>178.2</v>
      </c>
      <c r="W385" s="295">
        <f t="shared" si="548"/>
        <v>534.6</v>
      </c>
      <c r="X385" s="295">
        <f t="shared" si="548"/>
        <v>1247.4000000000001</v>
      </c>
      <c r="Y385" s="261"/>
      <c r="Z385" s="261"/>
      <c r="AA385" s="261"/>
      <c r="AB385" s="261"/>
      <c r="AC385" s="261"/>
      <c r="AD385" s="261"/>
      <c r="AE385" s="261"/>
      <c r="AF385" s="261"/>
      <c r="AG385" s="261"/>
      <c r="AH385" s="261"/>
      <c r="AI385" s="261"/>
      <c r="AJ385" s="261"/>
      <c r="AK385" s="261"/>
    </row>
    <row r="386" spans="1:37" s="351" customFormat="1" ht="27" x14ac:dyDescent="0.25">
      <c r="A386" s="453"/>
      <c r="B386" s="453"/>
      <c r="C386" s="453" t="s">
        <v>2</v>
      </c>
      <c r="D386" s="452" t="s">
        <v>115</v>
      </c>
      <c r="E386" s="295">
        <v>400</v>
      </c>
      <c r="F386" s="310">
        <v>160</v>
      </c>
      <c r="G386" s="298">
        <v>125</v>
      </c>
      <c r="H386" s="331">
        <v>129</v>
      </c>
      <c r="I386" s="202">
        <v>125</v>
      </c>
      <c r="J386" s="532">
        <v>100</v>
      </c>
      <c r="K386" s="532">
        <v>100</v>
      </c>
      <c r="L386" s="532">
        <v>100</v>
      </c>
      <c r="M386" s="532">
        <v>100</v>
      </c>
      <c r="N386" s="559">
        <v>324</v>
      </c>
      <c r="O386" s="465">
        <v>140</v>
      </c>
      <c r="P386" s="454">
        <v>324</v>
      </c>
      <c r="Q386" s="54">
        <v>324</v>
      </c>
      <c r="R386" s="310">
        <v>324</v>
      </c>
      <c r="S386" s="295">
        <v>31</v>
      </c>
      <c r="T386" s="295">
        <f>S386</f>
        <v>31</v>
      </c>
      <c r="U386" s="295">
        <f>S386+T386</f>
        <v>62</v>
      </c>
      <c r="V386" s="295">
        <f>S386</f>
        <v>31</v>
      </c>
      <c r="W386" s="295">
        <f>U386+V386</f>
        <v>93</v>
      </c>
      <c r="X386" s="295">
        <f>P386-W386</f>
        <v>231</v>
      </c>
      <c r="Y386" s="261"/>
      <c r="Z386" s="261"/>
      <c r="AA386" s="261"/>
      <c r="AB386" s="261"/>
      <c r="AC386" s="261"/>
      <c r="AD386" s="261"/>
      <c r="AE386" s="261"/>
      <c r="AF386" s="261"/>
      <c r="AG386" s="261"/>
      <c r="AH386" s="261"/>
      <c r="AI386" s="261"/>
      <c r="AJ386" s="261"/>
      <c r="AK386" s="261"/>
    </row>
    <row r="387" spans="1:37" s="351" customFormat="1" ht="27" x14ac:dyDescent="0.25">
      <c r="A387" s="453"/>
      <c r="B387" s="453"/>
      <c r="C387" s="453"/>
      <c r="D387" s="452" t="s">
        <v>49</v>
      </c>
      <c r="E387" s="295">
        <v>26000</v>
      </c>
      <c r="F387" s="310">
        <v>26000</v>
      </c>
      <c r="G387" s="298">
        <v>26000</v>
      </c>
      <c r="H387" s="331">
        <v>26000</v>
      </c>
      <c r="I387" s="202">
        <v>26000</v>
      </c>
      <c r="J387" s="532">
        <v>26000</v>
      </c>
      <c r="K387" s="532">
        <v>26000</v>
      </c>
      <c r="L387" s="532">
        <v>26000</v>
      </c>
      <c r="M387" s="532">
        <v>26000</v>
      </c>
      <c r="N387" s="559">
        <v>26000</v>
      </c>
      <c r="O387" s="465">
        <v>26000</v>
      </c>
      <c r="P387" s="454">
        <v>26000</v>
      </c>
      <c r="Q387" s="54">
        <v>26000</v>
      </c>
      <c r="R387" s="310">
        <v>26000</v>
      </c>
      <c r="S387" s="295">
        <v>26000</v>
      </c>
      <c r="T387" s="295">
        <v>26000</v>
      </c>
      <c r="U387" s="295">
        <v>26000</v>
      </c>
      <c r="V387" s="295">
        <v>26000</v>
      </c>
      <c r="W387" s="295">
        <v>26000</v>
      </c>
      <c r="X387" s="295">
        <v>26000</v>
      </c>
      <c r="Y387" s="261"/>
      <c r="Z387" s="261"/>
      <c r="AA387" s="261"/>
      <c r="AB387" s="261"/>
      <c r="AC387" s="261"/>
      <c r="AD387" s="261"/>
      <c r="AE387" s="261"/>
      <c r="AF387" s="261"/>
      <c r="AG387" s="261"/>
      <c r="AH387" s="261"/>
      <c r="AI387" s="261"/>
      <c r="AJ387" s="261"/>
      <c r="AK387" s="261"/>
    </row>
    <row r="388" spans="1:37" s="351" customFormat="1" ht="27" x14ac:dyDescent="0.25">
      <c r="A388" s="453"/>
      <c r="B388" s="453"/>
      <c r="C388" s="453"/>
      <c r="D388" s="452" t="s">
        <v>47</v>
      </c>
      <c r="E388" s="295">
        <f t="shared" ref="E388:I388" si="549">E386*E387/1000</f>
        <v>10400</v>
      </c>
      <c r="F388" s="310">
        <f t="shared" si="549"/>
        <v>4160</v>
      </c>
      <c r="G388" s="298">
        <f t="shared" si="549"/>
        <v>3250</v>
      </c>
      <c r="H388" s="331">
        <f t="shared" si="549"/>
        <v>3354</v>
      </c>
      <c r="I388" s="202">
        <f t="shared" si="549"/>
        <v>3250</v>
      </c>
      <c r="J388" s="532">
        <v>2600</v>
      </c>
      <c r="K388" s="532">
        <v>2600</v>
      </c>
      <c r="L388" s="532">
        <v>2600</v>
      </c>
      <c r="M388" s="532">
        <v>2600</v>
      </c>
      <c r="N388" s="559">
        <f t="shared" ref="N388" si="550">N386*N387/1000</f>
        <v>8424</v>
      </c>
      <c r="O388" s="465">
        <f t="shared" ref="O388:P388" si="551">O386*O387/1000</f>
        <v>3640</v>
      </c>
      <c r="P388" s="454">
        <f t="shared" si="551"/>
        <v>8424</v>
      </c>
      <c r="Q388" s="54">
        <f t="shared" ref="Q388:R388" si="552">Q386*Q387/1000</f>
        <v>8424</v>
      </c>
      <c r="R388" s="310">
        <f t="shared" si="552"/>
        <v>8424</v>
      </c>
      <c r="S388" s="295">
        <f t="shared" ref="S388:X388" si="553">S386*S387/1000</f>
        <v>806</v>
      </c>
      <c r="T388" s="295">
        <f t="shared" si="553"/>
        <v>806</v>
      </c>
      <c r="U388" s="295">
        <f t="shared" si="553"/>
        <v>1612</v>
      </c>
      <c r="V388" s="295">
        <f t="shared" si="553"/>
        <v>806</v>
      </c>
      <c r="W388" s="295">
        <f t="shared" si="553"/>
        <v>2418</v>
      </c>
      <c r="X388" s="295">
        <f t="shared" si="553"/>
        <v>6006</v>
      </c>
      <c r="Y388" s="261"/>
      <c r="Z388" s="261"/>
      <c r="AA388" s="261"/>
      <c r="AB388" s="261"/>
      <c r="AC388" s="261"/>
      <c r="AD388" s="261"/>
      <c r="AE388" s="261"/>
      <c r="AF388" s="261"/>
      <c r="AG388" s="261"/>
      <c r="AH388" s="261"/>
      <c r="AI388" s="261"/>
      <c r="AJ388" s="261"/>
      <c r="AK388" s="261"/>
    </row>
    <row r="389" spans="1:37" s="351" customFormat="1" ht="27" x14ac:dyDescent="0.25">
      <c r="A389" s="453">
        <v>2.14</v>
      </c>
      <c r="B389" s="453"/>
      <c r="C389" s="467" t="s">
        <v>136</v>
      </c>
      <c r="D389" s="452" t="s">
        <v>115</v>
      </c>
      <c r="E389" s="8">
        <v>1</v>
      </c>
      <c r="F389" s="311">
        <v>3</v>
      </c>
      <c r="G389" s="299">
        <v>5</v>
      </c>
      <c r="H389" s="332">
        <v>0</v>
      </c>
      <c r="I389" s="207">
        <v>1</v>
      </c>
      <c r="J389" s="533">
        <v>3</v>
      </c>
      <c r="K389" s="533">
        <v>3</v>
      </c>
      <c r="L389" s="533">
        <v>3</v>
      </c>
      <c r="M389" s="533">
        <v>3</v>
      </c>
      <c r="N389" s="61">
        <v>4</v>
      </c>
      <c r="O389" s="466">
        <v>3</v>
      </c>
      <c r="P389" s="455">
        <v>4</v>
      </c>
      <c r="Q389" s="55">
        <v>4</v>
      </c>
      <c r="R389" s="311">
        <v>4</v>
      </c>
      <c r="S389" s="295">
        <v>1</v>
      </c>
      <c r="T389" s="295">
        <f>S389</f>
        <v>1</v>
      </c>
      <c r="U389" s="295">
        <f>S389+T389</f>
        <v>2</v>
      </c>
      <c r="V389" s="295">
        <f>S389</f>
        <v>1</v>
      </c>
      <c r="W389" s="295">
        <f>U389+V389</f>
        <v>3</v>
      </c>
      <c r="X389" s="295">
        <f>P389-W389</f>
        <v>1</v>
      </c>
      <c r="Y389" s="261"/>
      <c r="Z389" s="261"/>
      <c r="AA389" s="261"/>
      <c r="AB389" s="261"/>
      <c r="AC389" s="261"/>
      <c r="AD389" s="261"/>
      <c r="AE389" s="261"/>
      <c r="AF389" s="261"/>
      <c r="AG389" s="261"/>
      <c r="AH389" s="261"/>
      <c r="AI389" s="261"/>
      <c r="AJ389" s="261"/>
      <c r="AK389" s="261"/>
    </row>
    <row r="390" spans="1:37" s="351" customFormat="1" ht="27" x14ac:dyDescent="0.25">
      <c r="A390" s="453"/>
      <c r="B390" s="453"/>
      <c r="C390" s="453"/>
      <c r="D390" s="452" t="s">
        <v>49</v>
      </c>
      <c r="E390" s="8">
        <v>46000</v>
      </c>
      <c r="F390" s="311">
        <v>46000</v>
      </c>
      <c r="G390" s="299">
        <v>46000</v>
      </c>
      <c r="H390" s="332">
        <v>46000</v>
      </c>
      <c r="I390" s="207">
        <v>46000</v>
      </c>
      <c r="J390" s="533">
        <v>46000</v>
      </c>
      <c r="K390" s="533">
        <v>46000</v>
      </c>
      <c r="L390" s="533">
        <v>46000</v>
      </c>
      <c r="M390" s="533">
        <v>46000</v>
      </c>
      <c r="N390" s="61">
        <v>46000</v>
      </c>
      <c r="O390" s="466">
        <v>46000</v>
      </c>
      <c r="P390" s="455">
        <v>46000</v>
      </c>
      <c r="Q390" s="55">
        <v>46000</v>
      </c>
      <c r="R390" s="311">
        <v>46000</v>
      </c>
      <c r="S390" s="8">
        <v>46000</v>
      </c>
      <c r="T390" s="8">
        <v>46000</v>
      </c>
      <c r="U390" s="8">
        <v>46000</v>
      </c>
      <c r="V390" s="8">
        <v>46000</v>
      </c>
      <c r="W390" s="8">
        <v>46000</v>
      </c>
      <c r="X390" s="8">
        <v>46000</v>
      </c>
      <c r="Y390" s="261"/>
      <c r="Z390" s="261"/>
      <c r="AA390" s="261"/>
      <c r="AB390" s="261"/>
      <c r="AC390" s="261"/>
      <c r="AD390" s="261"/>
      <c r="AE390" s="261"/>
      <c r="AF390" s="261"/>
      <c r="AG390" s="261"/>
      <c r="AH390" s="261"/>
      <c r="AI390" s="261"/>
      <c r="AJ390" s="261"/>
      <c r="AK390" s="261"/>
    </row>
    <row r="391" spans="1:37" s="351" customFormat="1" ht="27" x14ac:dyDescent="0.25">
      <c r="A391" s="453"/>
      <c r="B391" s="453"/>
      <c r="C391" s="453"/>
      <c r="D391" s="452" t="s">
        <v>47</v>
      </c>
      <c r="E391" s="8">
        <f t="shared" ref="E391:Q391" si="554">E390*E389/1000</f>
        <v>46</v>
      </c>
      <c r="F391" s="311">
        <f t="shared" si="554"/>
        <v>138</v>
      </c>
      <c r="G391" s="299">
        <f t="shared" si="554"/>
        <v>230</v>
      </c>
      <c r="H391" s="332">
        <f t="shared" si="554"/>
        <v>0</v>
      </c>
      <c r="I391" s="207">
        <f t="shared" si="554"/>
        <v>46</v>
      </c>
      <c r="J391" s="533">
        <v>138</v>
      </c>
      <c r="K391" s="533">
        <v>138</v>
      </c>
      <c r="L391" s="533">
        <v>138</v>
      </c>
      <c r="M391" s="533">
        <v>138</v>
      </c>
      <c r="N391" s="571">
        <f t="shared" ref="N391" si="555">N390*N389/1000</f>
        <v>184</v>
      </c>
      <c r="O391" s="466">
        <f t="shared" si="554"/>
        <v>138</v>
      </c>
      <c r="P391" s="455">
        <f t="shared" si="554"/>
        <v>184</v>
      </c>
      <c r="Q391" s="55">
        <f t="shared" si="554"/>
        <v>184</v>
      </c>
      <c r="R391" s="311">
        <f t="shared" ref="R391" si="556">R390*R389/1000</f>
        <v>184</v>
      </c>
      <c r="S391" s="8">
        <f t="shared" ref="S391:X391" si="557">S390*S389/1000</f>
        <v>46</v>
      </c>
      <c r="T391" s="8">
        <f t="shared" si="557"/>
        <v>46</v>
      </c>
      <c r="U391" s="8">
        <f t="shared" si="557"/>
        <v>92</v>
      </c>
      <c r="V391" s="8">
        <f t="shared" si="557"/>
        <v>46</v>
      </c>
      <c r="W391" s="8">
        <f t="shared" si="557"/>
        <v>138</v>
      </c>
      <c r="X391" s="8">
        <f t="shared" si="557"/>
        <v>46</v>
      </c>
      <c r="Y391" s="261"/>
      <c r="Z391" s="261"/>
      <c r="AA391" s="261"/>
      <c r="AB391" s="261"/>
      <c r="AC391" s="261"/>
      <c r="AD391" s="261"/>
      <c r="AE391" s="261"/>
      <c r="AF391" s="261"/>
      <c r="AG391" s="261"/>
      <c r="AH391" s="261"/>
      <c r="AI391" s="261"/>
      <c r="AJ391" s="261"/>
      <c r="AK391" s="261"/>
    </row>
    <row r="392" spans="1:37" s="351" customFormat="1" ht="27" x14ac:dyDescent="0.25">
      <c r="A392" s="453">
        <v>2.15</v>
      </c>
      <c r="B392" s="453"/>
      <c r="C392" s="467" t="s">
        <v>37</v>
      </c>
      <c r="D392" s="452" t="s">
        <v>115</v>
      </c>
      <c r="E392" s="8">
        <v>165</v>
      </c>
      <c r="F392" s="311">
        <v>0</v>
      </c>
      <c r="G392" s="299">
        <v>165</v>
      </c>
      <c r="H392" s="332">
        <v>0</v>
      </c>
      <c r="I392" s="207">
        <v>165</v>
      </c>
      <c r="J392" s="533">
        <v>0</v>
      </c>
      <c r="K392" s="533">
        <v>0</v>
      </c>
      <c r="L392" s="533">
        <v>0</v>
      </c>
      <c r="M392" s="533">
        <v>0</v>
      </c>
      <c r="N392" s="61"/>
      <c r="O392" s="466">
        <v>165</v>
      </c>
      <c r="P392" s="455">
        <v>100</v>
      </c>
      <c r="Q392" s="55">
        <v>100</v>
      </c>
      <c r="R392" s="311">
        <v>100</v>
      </c>
      <c r="S392" s="295">
        <v>41</v>
      </c>
      <c r="T392" s="295">
        <f>S392</f>
        <v>41</v>
      </c>
      <c r="U392" s="295">
        <f>S392+T392</f>
        <v>82</v>
      </c>
      <c r="V392" s="295">
        <f>S392</f>
        <v>41</v>
      </c>
      <c r="W392" s="295">
        <f>U392+V392</f>
        <v>123</v>
      </c>
      <c r="X392" s="295">
        <f>P392-W392</f>
        <v>-23</v>
      </c>
      <c r="Y392" s="261"/>
      <c r="Z392" s="261"/>
      <c r="AA392" s="261"/>
      <c r="AB392" s="261"/>
      <c r="AC392" s="261"/>
      <c r="AD392" s="261"/>
      <c r="AE392" s="261"/>
      <c r="AF392" s="261"/>
      <c r="AG392" s="261"/>
      <c r="AH392" s="261"/>
      <c r="AI392" s="261"/>
      <c r="AJ392" s="261"/>
      <c r="AK392" s="261"/>
    </row>
    <row r="393" spans="1:37" s="351" customFormat="1" ht="27" x14ac:dyDescent="0.25">
      <c r="A393" s="453"/>
      <c r="B393" s="453"/>
      <c r="C393" s="453"/>
      <c r="D393" s="452" t="s">
        <v>49</v>
      </c>
      <c r="E393" s="8">
        <v>10000</v>
      </c>
      <c r="F393" s="311">
        <v>10000</v>
      </c>
      <c r="G393" s="299">
        <v>10000</v>
      </c>
      <c r="H393" s="332">
        <v>10000</v>
      </c>
      <c r="I393" s="207">
        <v>10000</v>
      </c>
      <c r="J393" s="533">
        <v>10000</v>
      </c>
      <c r="K393" s="533">
        <v>10000</v>
      </c>
      <c r="L393" s="533">
        <v>10000</v>
      </c>
      <c r="M393" s="533">
        <v>10000</v>
      </c>
      <c r="N393" s="61">
        <v>10000</v>
      </c>
      <c r="O393" s="466">
        <v>10000</v>
      </c>
      <c r="P393" s="455">
        <v>10000</v>
      </c>
      <c r="Q393" s="55">
        <v>10000</v>
      </c>
      <c r="R393" s="311">
        <v>10000</v>
      </c>
      <c r="S393" s="8">
        <v>10000</v>
      </c>
      <c r="T393" s="8">
        <v>10000</v>
      </c>
      <c r="U393" s="8">
        <v>10000</v>
      </c>
      <c r="V393" s="8">
        <v>10000</v>
      </c>
      <c r="W393" s="8">
        <v>10000</v>
      </c>
      <c r="X393" s="8">
        <v>10000</v>
      </c>
      <c r="Y393" s="261"/>
      <c r="Z393" s="261"/>
      <c r="AA393" s="261"/>
      <c r="AB393" s="261"/>
      <c r="AC393" s="261"/>
      <c r="AD393" s="261"/>
      <c r="AE393" s="261"/>
      <c r="AF393" s="261"/>
      <c r="AG393" s="261"/>
      <c r="AH393" s="261"/>
      <c r="AI393" s="261"/>
      <c r="AJ393" s="261"/>
      <c r="AK393" s="261"/>
    </row>
    <row r="394" spans="1:37" s="351" customFormat="1" ht="27" x14ac:dyDescent="0.25">
      <c r="A394" s="453"/>
      <c r="B394" s="453"/>
      <c r="C394" s="453"/>
      <c r="D394" s="452" t="s">
        <v>47</v>
      </c>
      <c r="E394" s="8">
        <f t="shared" ref="E394:Q394" si="558">E392*E393/1000</f>
        <v>1650</v>
      </c>
      <c r="F394" s="311">
        <f t="shared" si="558"/>
        <v>0</v>
      </c>
      <c r="G394" s="299">
        <f t="shared" si="558"/>
        <v>1650</v>
      </c>
      <c r="H394" s="332">
        <f t="shared" si="558"/>
        <v>0</v>
      </c>
      <c r="I394" s="207">
        <f t="shared" si="558"/>
        <v>1650</v>
      </c>
      <c r="J394" s="533">
        <v>0</v>
      </c>
      <c r="K394" s="533">
        <v>0</v>
      </c>
      <c r="L394" s="533">
        <v>0</v>
      </c>
      <c r="M394" s="533">
        <v>0</v>
      </c>
      <c r="N394" s="61">
        <f t="shared" ref="N394" si="559">N392*N393/1000</f>
        <v>0</v>
      </c>
      <c r="O394" s="466">
        <f t="shared" si="558"/>
        <v>1650</v>
      </c>
      <c r="P394" s="455">
        <f t="shared" si="558"/>
        <v>1000</v>
      </c>
      <c r="Q394" s="55">
        <f t="shared" si="558"/>
        <v>1000</v>
      </c>
      <c r="R394" s="311">
        <f t="shared" ref="R394" si="560">R392*R393/1000</f>
        <v>1000</v>
      </c>
      <c r="S394" s="8">
        <f t="shared" ref="S394:X394" si="561">S392*S393/1000</f>
        <v>410</v>
      </c>
      <c r="T394" s="8">
        <f t="shared" si="561"/>
        <v>410</v>
      </c>
      <c r="U394" s="8">
        <f t="shared" si="561"/>
        <v>820</v>
      </c>
      <c r="V394" s="8">
        <f t="shared" si="561"/>
        <v>410</v>
      </c>
      <c r="W394" s="8">
        <f t="shared" si="561"/>
        <v>1230</v>
      </c>
      <c r="X394" s="8">
        <f t="shared" si="561"/>
        <v>-230</v>
      </c>
      <c r="Y394" s="261"/>
      <c r="Z394" s="261"/>
      <c r="AA394" s="261"/>
      <c r="AB394" s="261"/>
      <c r="AC394" s="261"/>
      <c r="AD394" s="261"/>
      <c r="AE394" s="261"/>
      <c r="AF394" s="261"/>
      <c r="AG394" s="261"/>
      <c r="AH394" s="261"/>
      <c r="AI394" s="261"/>
      <c r="AJ394" s="261"/>
      <c r="AK394" s="261"/>
    </row>
    <row r="395" spans="1:37" ht="27" x14ac:dyDescent="0.25">
      <c r="A395" s="453">
        <v>2.16</v>
      </c>
      <c r="B395" s="453"/>
      <c r="C395" s="460" t="s">
        <v>137</v>
      </c>
      <c r="D395" s="452" t="s">
        <v>48</v>
      </c>
      <c r="E395" s="8">
        <v>100</v>
      </c>
      <c r="F395" s="311">
        <v>107</v>
      </c>
      <c r="G395" s="299">
        <v>100</v>
      </c>
      <c r="H395" s="332">
        <v>109</v>
      </c>
      <c r="I395" s="207">
        <v>100</v>
      </c>
      <c r="J395" s="533">
        <v>100</v>
      </c>
      <c r="K395" s="533">
        <v>100</v>
      </c>
      <c r="L395" s="533">
        <v>100</v>
      </c>
      <c r="M395" s="533">
        <v>100</v>
      </c>
      <c r="N395" s="61">
        <v>109</v>
      </c>
      <c r="O395" s="466">
        <v>100</v>
      </c>
      <c r="P395" s="455">
        <v>110</v>
      </c>
      <c r="Q395" s="55">
        <v>110</v>
      </c>
      <c r="R395" s="311">
        <v>110</v>
      </c>
      <c r="S395" s="295">
        <f>P395/4</f>
        <v>27.5</v>
      </c>
      <c r="T395" s="295">
        <f>S395</f>
        <v>27.5</v>
      </c>
      <c r="U395" s="295">
        <f>S395+T395</f>
        <v>55</v>
      </c>
      <c r="V395" s="295">
        <f>S395</f>
        <v>27.5</v>
      </c>
      <c r="W395" s="295">
        <f>U395+V395</f>
        <v>82.5</v>
      </c>
      <c r="X395" s="295">
        <f>P395-W395</f>
        <v>27.5</v>
      </c>
    </row>
    <row r="396" spans="1:37" ht="27" x14ac:dyDescent="0.25">
      <c r="A396" s="453"/>
      <c r="B396" s="453"/>
      <c r="C396" s="463"/>
      <c r="D396" s="452" t="s">
        <v>49</v>
      </c>
      <c r="E396" s="47">
        <v>345000</v>
      </c>
      <c r="F396" s="312">
        <v>345000</v>
      </c>
      <c r="G396" s="89">
        <v>345000</v>
      </c>
      <c r="H396" s="333">
        <v>345000</v>
      </c>
      <c r="I396" s="88">
        <v>345000</v>
      </c>
      <c r="J396" s="39">
        <v>345000</v>
      </c>
      <c r="K396" s="39">
        <v>345000</v>
      </c>
      <c r="L396" s="39">
        <v>345000</v>
      </c>
      <c r="M396" s="39">
        <v>345000</v>
      </c>
      <c r="N396" s="61">
        <v>345000</v>
      </c>
      <c r="O396" s="466">
        <v>345000</v>
      </c>
      <c r="P396" s="455">
        <v>400000</v>
      </c>
      <c r="Q396" s="55">
        <v>400000</v>
      </c>
      <c r="R396" s="311">
        <v>400000</v>
      </c>
      <c r="S396" s="47">
        <v>345000</v>
      </c>
      <c r="T396" s="47">
        <v>345000</v>
      </c>
      <c r="U396" s="47">
        <v>345000</v>
      </c>
      <c r="V396" s="47">
        <v>345000</v>
      </c>
      <c r="W396" s="47">
        <v>345000</v>
      </c>
      <c r="X396" s="47">
        <v>345000</v>
      </c>
    </row>
    <row r="397" spans="1:37" ht="27" x14ac:dyDescent="0.25">
      <c r="A397" s="453"/>
      <c r="B397" s="453"/>
      <c r="C397" s="463"/>
      <c r="D397" s="452" t="s">
        <v>47</v>
      </c>
      <c r="E397" s="8">
        <f t="shared" ref="E397:Q397" si="562">E395*E396/1000</f>
        <v>34500</v>
      </c>
      <c r="F397" s="311">
        <f t="shared" si="562"/>
        <v>36915</v>
      </c>
      <c r="G397" s="299">
        <f t="shared" si="562"/>
        <v>34500</v>
      </c>
      <c r="H397" s="332">
        <f t="shared" si="562"/>
        <v>37605</v>
      </c>
      <c r="I397" s="207">
        <f t="shared" si="562"/>
        <v>34500</v>
      </c>
      <c r="J397" s="533">
        <v>34500</v>
      </c>
      <c r="K397" s="533">
        <v>34500</v>
      </c>
      <c r="L397" s="533">
        <v>34500</v>
      </c>
      <c r="M397" s="533">
        <v>34500</v>
      </c>
      <c r="N397" s="61">
        <f t="shared" ref="N397" si="563">N395*N396/1000</f>
        <v>37605</v>
      </c>
      <c r="O397" s="466">
        <f t="shared" si="562"/>
        <v>34500</v>
      </c>
      <c r="P397" s="455">
        <f t="shared" si="562"/>
        <v>44000</v>
      </c>
      <c r="Q397" s="55">
        <f t="shared" si="562"/>
        <v>44000</v>
      </c>
      <c r="R397" s="311">
        <f t="shared" ref="R397" si="564">R395*R396/1000</f>
        <v>44000</v>
      </c>
      <c r="S397" s="8">
        <f t="shared" ref="S397:X397" si="565">S395*S396/1000</f>
        <v>9487.5</v>
      </c>
      <c r="T397" s="8">
        <f t="shared" si="565"/>
        <v>9487.5</v>
      </c>
      <c r="U397" s="8">
        <f t="shared" si="565"/>
        <v>18975</v>
      </c>
      <c r="V397" s="8">
        <f t="shared" si="565"/>
        <v>9487.5</v>
      </c>
      <c r="W397" s="8">
        <f t="shared" si="565"/>
        <v>28462.5</v>
      </c>
      <c r="X397" s="8">
        <f t="shared" si="565"/>
        <v>9487.5</v>
      </c>
    </row>
    <row r="398" spans="1:37" s="352" customFormat="1" ht="35.25" customHeight="1" x14ac:dyDescent="0.25">
      <c r="A398" s="453">
        <v>2.17</v>
      </c>
      <c r="B398" s="453"/>
      <c r="C398" s="460" t="s">
        <v>142</v>
      </c>
      <c r="D398" s="452" t="s">
        <v>115</v>
      </c>
      <c r="E398" s="8">
        <f t="shared" ref="E398:Q398" si="566">E401+E404+E407+E410+E413+E416</f>
        <v>1230</v>
      </c>
      <c r="F398" s="311">
        <f t="shared" si="566"/>
        <v>73</v>
      </c>
      <c r="G398" s="299">
        <f t="shared" si="566"/>
        <v>1230</v>
      </c>
      <c r="H398" s="332">
        <f t="shared" si="566"/>
        <v>498</v>
      </c>
      <c r="I398" s="207">
        <f t="shared" si="566"/>
        <v>1230</v>
      </c>
      <c r="J398" s="533">
        <v>1230</v>
      </c>
      <c r="K398" s="533">
        <v>1230</v>
      </c>
      <c r="L398" s="533">
        <v>1230</v>
      </c>
      <c r="M398" s="533">
        <v>1230</v>
      </c>
      <c r="N398" s="61">
        <f>N401+N404+N407+N410+N413+N416</f>
        <v>463</v>
      </c>
      <c r="O398" s="466">
        <f t="shared" ref="O398" si="567">O401+O404+O407+O410+O413+O416</f>
        <v>1230</v>
      </c>
      <c r="P398" s="455">
        <f t="shared" si="566"/>
        <v>540</v>
      </c>
      <c r="Q398" s="55">
        <f t="shared" si="566"/>
        <v>540</v>
      </c>
      <c r="R398" s="311">
        <f t="shared" ref="R398" si="568">R401+R404+R407+R410+R413+R416</f>
        <v>540</v>
      </c>
      <c r="S398" s="8">
        <f t="shared" ref="S398:X398" si="569">S401+S404+S407+S410+S413+S416</f>
        <v>143.25</v>
      </c>
      <c r="T398" s="8">
        <f t="shared" si="569"/>
        <v>143.25</v>
      </c>
      <c r="U398" s="8">
        <f t="shared" si="569"/>
        <v>286.5</v>
      </c>
      <c r="V398" s="8">
        <f t="shared" si="569"/>
        <v>143.25</v>
      </c>
      <c r="W398" s="8">
        <f t="shared" si="569"/>
        <v>429.75</v>
      </c>
      <c r="X398" s="8">
        <f t="shared" si="569"/>
        <v>110.25</v>
      </c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</row>
    <row r="399" spans="1:37" s="352" customFormat="1" ht="27" x14ac:dyDescent="0.25">
      <c r="A399" s="453"/>
      <c r="B399" s="453"/>
      <c r="C399" s="463"/>
      <c r="D399" s="452" t="s">
        <v>49</v>
      </c>
      <c r="E399" s="8">
        <f t="shared" ref="E399:P399" si="570">E400/E398*1000</f>
        <v>29597.560975609755</v>
      </c>
      <c r="F399" s="311">
        <f t="shared" si="570"/>
        <v>54643.835616438359</v>
      </c>
      <c r="G399" s="299">
        <f t="shared" si="570"/>
        <v>29597.560975609755</v>
      </c>
      <c r="H399" s="332">
        <f t="shared" si="570"/>
        <v>42384.538152610439</v>
      </c>
      <c r="I399" s="207">
        <f t="shared" si="570"/>
        <v>29597.560975609755</v>
      </c>
      <c r="J399" s="533">
        <v>29597.560975609755</v>
      </c>
      <c r="K399" s="533">
        <v>29597.560975609755</v>
      </c>
      <c r="L399" s="533">
        <v>29597.560975609755</v>
      </c>
      <c r="M399" s="533">
        <v>29597.560975609755</v>
      </c>
      <c r="N399" s="61">
        <f t="shared" ref="N399" si="571">N400/N398*1000</f>
        <v>33275.37796976242</v>
      </c>
      <c r="O399" s="466">
        <f t="shared" si="570"/>
        <v>29597.560975609755</v>
      </c>
      <c r="P399" s="455">
        <f t="shared" si="570"/>
        <v>34439.814814814818</v>
      </c>
      <c r="Q399" s="55">
        <f>Q400/Q398*1000</f>
        <v>34439.814814814818</v>
      </c>
      <c r="R399" s="311">
        <f>R400/R398*1000</f>
        <v>34439.814814814818</v>
      </c>
      <c r="S399" s="8">
        <f t="shared" ref="S399:X399" si="572">S400/S398*1000</f>
        <v>39547.120418848164</v>
      </c>
      <c r="T399" s="8">
        <f t="shared" si="572"/>
        <v>39547.120418848164</v>
      </c>
      <c r="U399" s="8">
        <f t="shared" si="572"/>
        <v>39547.120418848164</v>
      </c>
      <c r="V399" s="8">
        <f t="shared" si="572"/>
        <v>39547.120418848164</v>
      </c>
      <c r="W399" s="8">
        <f t="shared" si="572"/>
        <v>39547.120418848164</v>
      </c>
      <c r="X399" s="8">
        <f t="shared" si="572"/>
        <v>14531.746031746032</v>
      </c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</row>
    <row r="400" spans="1:37" s="352" customFormat="1" ht="27" x14ac:dyDescent="0.25">
      <c r="A400" s="453"/>
      <c r="B400" s="453"/>
      <c r="C400" s="463"/>
      <c r="D400" s="506" t="s">
        <v>47</v>
      </c>
      <c r="E400" s="8">
        <f t="shared" ref="E400:P400" si="573">E403+E406+E409+E412+E415+E418</f>
        <v>36405</v>
      </c>
      <c r="F400" s="311">
        <f t="shared" si="573"/>
        <v>3989</v>
      </c>
      <c r="G400" s="299">
        <f t="shared" si="573"/>
        <v>36405</v>
      </c>
      <c r="H400" s="332">
        <f t="shared" si="573"/>
        <v>21107.5</v>
      </c>
      <c r="I400" s="207">
        <f t="shared" si="573"/>
        <v>36405</v>
      </c>
      <c r="J400" s="533">
        <v>36405</v>
      </c>
      <c r="K400" s="533">
        <v>36405</v>
      </c>
      <c r="L400" s="533">
        <v>36405</v>
      </c>
      <c r="M400" s="533">
        <v>36405</v>
      </c>
      <c r="N400" s="61">
        <f>N403+N406+N409+N412+N415+N418</f>
        <v>15406.5</v>
      </c>
      <c r="O400" s="466">
        <f t="shared" si="573"/>
        <v>36405</v>
      </c>
      <c r="P400" s="455">
        <f t="shared" si="573"/>
        <v>18597.5</v>
      </c>
      <c r="Q400" s="55">
        <f>Q403+Q406+Q409+Q412+Q415+Q418</f>
        <v>18597.5</v>
      </c>
      <c r="R400" s="311">
        <f>R403+R406+R409+R412+R415+R418</f>
        <v>18597.5</v>
      </c>
      <c r="S400" s="8">
        <f t="shared" ref="S400:X400" si="574">S403+S406+S409+S412+S415+S418</f>
        <v>5665.125</v>
      </c>
      <c r="T400" s="8">
        <f t="shared" si="574"/>
        <v>5665.125</v>
      </c>
      <c r="U400" s="8">
        <f t="shared" si="574"/>
        <v>11330.25</v>
      </c>
      <c r="V400" s="8">
        <f t="shared" si="574"/>
        <v>5665.125</v>
      </c>
      <c r="W400" s="8">
        <f t="shared" si="574"/>
        <v>16995.375</v>
      </c>
      <c r="X400" s="8">
        <f t="shared" si="574"/>
        <v>1602.125</v>
      </c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</row>
    <row r="401" spans="1:37" s="352" customFormat="1" ht="27" x14ac:dyDescent="0.25">
      <c r="A401" s="453"/>
      <c r="B401" s="453"/>
      <c r="C401" s="463" t="s">
        <v>143</v>
      </c>
      <c r="D401" s="452" t="s">
        <v>115</v>
      </c>
      <c r="E401" s="295">
        <v>140</v>
      </c>
      <c r="F401" s="310">
        <v>7</v>
      </c>
      <c r="G401" s="298">
        <v>140</v>
      </c>
      <c r="H401" s="331">
        <v>90</v>
      </c>
      <c r="I401" s="202">
        <v>140</v>
      </c>
      <c r="J401" s="532">
        <v>140</v>
      </c>
      <c r="K401" s="532">
        <v>140</v>
      </c>
      <c r="L401" s="532">
        <v>140</v>
      </c>
      <c r="M401" s="532">
        <v>140</v>
      </c>
      <c r="N401" s="559">
        <v>107</v>
      </c>
      <c r="O401" s="465">
        <v>140</v>
      </c>
      <c r="P401" s="454">
        <v>110</v>
      </c>
      <c r="Q401" s="54">
        <v>110</v>
      </c>
      <c r="R401" s="310">
        <v>110</v>
      </c>
      <c r="S401" s="295">
        <f>P401/4</f>
        <v>27.5</v>
      </c>
      <c r="T401" s="295">
        <f>S401</f>
        <v>27.5</v>
      </c>
      <c r="U401" s="295">
        <f>S401+T401</f>
        <v>55</v>
      </c>
      <c r="V401" s="295">
        <f>S401</f>
        <v>27.5</v>
      </c>
      <c r="W401" s="295">
        <f>U401+V401</f>
        <v>82.5</v>
      </c>
      <c r="X401" s="295">
        <f>P401-W401</f>
        <v>27.5</v>
      </c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</row>
    <row r="402" spans="1:37" s="352" customFormat="1" ht="27" x14ac:dyDescent="0.25">
      <c r="A402" s="453"/>
      <c r="B402" s="453"/>
      <c r="C402" s="463"/>
      <c r="D402" s="452" t="s">
        <v>49</v>
      </c>
      <c r="E402" s="295">
        <v>50000</v>
      </c>
      <c r="F402" s="310">
        <v>50000</v>
      </c>
      <c r="G402" s="298">
        <v>50000</v>
      </c>
      <c r="H402" s="331">
        <v>50000</v>
      </c>
      <c r="I402" s="202">
        <v>50000</v>
      </c>
      <c r="J402" s="532">
        <v>50000</v>
      </c>
      <c r="K402" s="532">
        <v>50000</v>
      </c>
      <c r="L402" s="532">
        <v>50000</v>
      </c>
      <c r="M402" s="532">
        <v>50000</v>
      </c>
      <c r="N402" s="559">
        <v>50000</v>
      </c>
      <c r="O402" s="465">
        <v>50000</v>
      </c>
      <c r="P402" s="454">
        <v>50000</v>
      </c>
      <c r="Q402" s="54">
        <v>50000</v>
      </c>
      <c r="R402" s="310">
        <v>50000</v>
      </c>
      <c r="S402" s="295">
        <v>50000</v>
      </c>
      <c r="T402" s="295">
        <v>50000</v>
      </c>
      <c r="U402" s="295">
        <v>50000</v>
      </c>
      <c r="V402" s="295">
        <v>50000</v>
      </c>
      <c r="W402" s="295">
        <v>50000</v>
      </c>
      <c r="X402" s="295">
        <v>50000</v>
      </c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</row>
    <row r="403" spans="1:37" s="352" customFormat="1" ht="27" x14ac:dyDescent="0.25">
      <c r="A403" s="453"/>
      <c r="B403" s="453"/>
      <c r="C403" s="463"/>
      <c r="D403" s="506" t="s">
        <v>47</v>
      </c>
      <c r="E403" s="295">
        <f t="shared" ref="E403:I403" si="575">E401*E402/1000</f>
        <v>7000</v>
      </c>
      <c r="F403" s="310">
        <f t="shared" si="575"/>
        <v>350</v>
      </c>
      <c r="G403" s="298">
        <f t="shared" si="575"/>
        <v>7000</v>
      </c>
      <c r="H403" s="331">
        <f t="shared" si="575"/>
        <v>4500</v>
      </c>
      <c r="I403" s="202">
        <f t="shared" si="575"/>
        <v>7000</v>
      </c>
      <c r="J403" s="532">
        <v>7000</v>
      </c>
      <c r="K403" s="532">
        <v>7000</v>
      </c>
      <c r="L403" s="532">
        <v>7000</v>
      </c>
      <c r="M403" s="532">
        <v>7000</v>
      </c>
      <c r="N403" s="559">
        <f t="shared" ref="N403" si="576">N401*N402/1000</f>
        <v>5350</v>
      </c>
      <c r="O403" s="465">
        <f t="shared" ref="O403:Q403" si="577">O401*O402/1000</f>
        <v>7000</v>
      </c>
      <c r="P403" s="454">
        <f t="shared" si="577"/>
        <v>5500</v>
      </c>
      <c r="Q403" s="54">
        <f t="shared" si="577"/>
        <v>5500</v>
      </c>
      <c r="R403" s="310">
        <f t="shared" ref="R403" si="578">R401*R402/1000</f>
        <v>5500</v>
      </c>
      <c r="S403" s="295">
        <f t="shared" ref="S403:X403" si="579">S401*S402/1000</f>
        <v>1375</v>
      </c>
      <c r="T403" s="295">
        <f t="shared" si="579"/>
        <v>1375</v>
      </c>
      <c r="U403" s="295">
        <f t="shared" si="579"/>
        <v>2750</v>
      </c>
      <c r="V403" s="295">
        <f t="shared" si="579"/>
        <v>1375</v>
      </c>
      <c r="W403" s="295">
        <f t="shared" si="579"/>
        <v>4125</v>
      </c>
      <c r="X403" s="295">
        <f t="shared" si="579"/>
        <v>1375</v>
      </c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</row>
    <row r="404" spans="1:37" s="352" customFormat="1" ht="27" x14ac:dyDescent="0.25">
      <c r="A404" s="453"/>
      <c r="B404" s="453"/>
      <c r="C404" s="507" t="s">
        <v>160</v>
      </c>
      <c r="D404" s="452" t="s">
        <v>115</v>
      </c>
      <c r="E404" s="295">
        <v>560</v>
      </c>
      <c r="F404" s="310">
        <v>22</v>
      </c>
      <c r="G404" s="298">
        <v>560</v>
      </c>
      <c r="H404" s="331">
        <v>111</v>
      </c>
      <c r="I404" s="202">
        <v>560</v>
      </c>
      <c r="J404" s="532">
        <v>560</v>
      </c>
      <c r="K404" s="532">
        <v>560</v>
      </c>
      <c r="L404" s="532">
        <v>560</v>
      </c>
      <c r="M404" s="532">
        <v>560</v>
      </c>
      <c r="N404" s="559">
        <v>135</v>
      </c>
      <c r="O404" s="465">
        <v>560</v>
      </c>
      <c r="P404" s="454">
        <v>135</v>
      </c>
      <c r="Q404" s="54">
        <v>135</v>
      </c>
      <c r="R404" s="310">
        <v>135</v>
      </c>
      <c r="S404" s="295">
        <f>P404/4</f>
        <v>33.75</v>
      </c>
      <c r="T404" s="295">
        <f>S404</f>
        <v>33.75</v>
      </c>
      <c r="U404" s="295">
        <f>S404+T404</f>
        <v>67.5</v>
      </c>
      <c r="V404" s="295">
        <f>S404</f>
        <v>33.75</v>
      </c>
      <c r="W404" s="295">
        <f>U404+V404</f>
        <v>101.25</v>
      </c>
      <c r="X404" s="295">
        <f>P404-W404</f>
        <v>33.75</v>
      </c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</row>
    <row r="405" spans="1:37" s="352" customFormat="1" ht="27" x14ac:dyDescent="0.25">
      <c r="A405" s="453"/>
      <c r="B405" s="453"/>
      <c r="C405" s="463"/>
      <c r="D405" s="452" t="s">
        <v>49</v>
      </c>
      <c r="E405" s="295">
        <v>15500</v>
      </c>
      <c r="F405" s="310">
        <v>15500</v>
      </c>
      <c r="G405" s="298">
        <v>15500</v>
      </c>
      <c r="H405" s="331">
        <v>15500</v>
      </c>
      <c r="I405" s="202">
        <v>15500</v>
      </c>
      <c r="J405" s="532">
        <v>15500</v>
      </c>
      <c r="K405" s="532">
        <v>15500</v>
      </c>
      <c r="L405" s="532">
        <v>15500</v>
      </c>
      <c r="M405" s="532">
        <v>15500</v>
      </c>
      <c r="N405" s="559">
        <v>15500</v>
      </c>
      <c r="O405" s="465">
        <v>15500</v>
      </c>
      <c r="P405" s="454">
        <v>15500</v>
      </c>
      <c r="Q405" s="54">
        <v>15500</v>
      </c>
      <c r="R405" s="310">
        <v>15500</v>
      </c>
      <c r="S405" s="295">
        <v>15500</v>
      </c>
      <c r="T405" s="295">
        <v>15500</v>
      </c>
      <c r="U405" s="295">
        <v>15500</v>
      </c>
      <c r="V405" s="295">
        <v>15500</v>
      </c>
      <c r="W405" s="295">
        <v>15500</v>
      </c>
      <c r="X405" s="295">
        <v>15500</v>
      </c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</row>
    <row r="406" spans="1:37" s="352" customFormat="1" ht="27" x14ac:dyDescent="0.25">
      <c r="A406" s="453"/>
      <c r="B406" s="453"/>
      <c r="C406" s="463"/>
      <c r="D406" s="506" t="s">
        <v>47</v>
      </c>
      <c r="E406" s="295">
        <f t="shared" ref="E406:I406" si="580">E404*E405/1000</f>
        <v>8680</v>
      </c>
      <c r="F406" s="310">
        <f t="shared" si="580"/>
        <v>341</v>
      </c>
      <c r="G406" s="298">
        <f t="shared" si="580"/>
        <v>8680</v>
      </c>
      <c r="H406" s="331">
        <f t="shared" si="580"/>
        <v>1720.5</v>
      </c>
      <c r="I406" s="202">
        <f t="shared" si="580"/>
        <v>8680</v>
      </c>
      <c r="J406" s="532">
        <v>8680</v>
      </c>
      <c r="K406" s="532">
        <v>8680</v>
      </c>
      <c r="L406" s="532">
        <v>8680</v>
      </c>
      <c r="M406" s="532">
        <v>8680</v>
      </c>
      <c r="N406" s="559">
        <f t="shared" ref="N406" si="581">N404*N405/1000</f>
        <v>2092.5</v>
      </c>
      <c r="O406" s="465">
        <f t="shared" ref="O406:Q406" si="582">O404*O405/1000</f>
        <v>8680</v>
      </c>
      <c r="P406" s="454">
        <f t="shared" si="582"/>
        <v>2092.5</v>
      </c>
      <c r="Q406" s="54">
        <f t="shared" si="582"/>
        <v>2092.5</v>
      </c>
      <c r="R406" s="310">
        <f t="shared" ref="R406" si="583">R404*R405/1000</f>
        <v>2092.5</v>
      </c>
      <c r="S406" s="295">
        <f t="shared" ref="S406:X406" si="584">S404*S405/1000</f>
        <v>523.125</v>
      </c>
      <c r="T406" s="295">
        <f t="shared" si="584"/>
        <v>523.125</v>
      </c>
      <c r="U406" s="295">
        <f t="shared" si="584"/>
        <v>1046.25</v>
      </c>
      <c r="V406" s="295">
        <f t="shared" si="584"/>
        <v>523.125</v>
      </c>
      <c r="W406" s="295">
        <f t="shared" si="584"/>
        <v>1569.375</v>
      </c>
      <c r="X406" s="295">
        <f t="shared" si="584"/>
        <v>523.125</v>
      </c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</row>
    <row r="407" spans="1:37" s="352" customFormat="1" ht="27" x14ac:dyDescent="0.25">
      <c r="A407" s="453"/>
      <c r="B407" s="453"/>
      <c r="C407" s="507" t="s">
        <v>144</v>
      </c>
      <c r="D407" s="452" t="s">
        <v>115</v>
      </c>
      <c r="E407" s="295">
        <v>140</v>
      </c>
      <c r="F407" s="310">
        <v>1</v>
      </c>
      <c r="G407" s="298">
        <v>140</v>
      </c>
      <c r="H407" s="331">
        <v>80</v>
      </c>
      <c r="I407" s="202">
        <v>140</v>
      </c>
      <c r="J407" s="532">
        <v>140</v>
      </c>
      <c r="K407" s="532">
        <v>140</v>
      </c>
      <c r="L407" s="532">
        <v>140</v>
      </c>
      <c r="M407" s="532">
        <v>140</v>
      </c>
      <c r="N407" s="559">
        <v>94</v>
      </c>
      <c r="O407" s="465">
        <v>140</v>
      </c>
      <c r="P407" s="454">
        <v>100</v>
      </c>
      <c r="Q407" s="54">
        <v>100</v>
      </c>
      <c r="R407" s="310">
        <v>100</v>
      </c>
      <c r="S407" s="295">
        <f>P407/4</f>
        <v>25</v>
      </c>
      <c r="T407" s="295">
        <f>S407</f>
        <v>25</v>
      </c>
      <c r="U407" s="295">
        <f>S407+T407</f>
        <v>50</v>
      </c>
      <c r="V407" s="295">
        <f>S407</f>
        <v>25</v>
      </c>
      <c r="W407" s="295">
        <f>U407+V407</f>
        <v>75</v>
      </c>
      <c r="X407" s="295">
        <f>P407-W407</f>
        <v>25</v>
      </c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</row>
    <row r="408" spans="1:37" s="352" customFormat="1" ht="27" x14ac:dyDescent="0.25">
      <c r="A408" s="453"/>
      <c r="B408" s="453"/>
      <c r="C408" s="463"/>
      <c r="D408" s="452" t="s">
        <v>49</v>
      </c>
      <c r="E408" s="295">
        <v>38000</v>
      </c>
      <c r="F408" s="310">
        <v>38000</v>
      </c>
      <c r="G408" s="298">
        <v>38000</v>
      </c>
      <c r="H408" s="331">
        <v>38000</v>
      </c>
      <c r="I408" s="202">
        <v>38000</v>
      </c>
      <c r="J408" s="532">
        <v>38000</v>
      </c>
      <c r="K408" s="532">
        <v>38000</v>
      </c>
      <c r="L408" s="532">
        <v>38000</v>
      </c>
      <c r="M408" s="532">
        <v>38000</v>
      </c>
      <c r="N408" s="559">
        <v>38000</v>
      </c>
      <c r="O408" s="465">
        <v>38000</v>
      </c>
      <c r="P408" s="454">
        <v>38000</v>
      </c>
      <c r="Q408" s="54">
        <v>38000</v>
      </c>
      <c r="R408" s="310">
        <v>38000</v>
      </c>
      <c r="S408" s="295">
        <v>38000</v>
      </c>
      <c r="T408" s="295">
        <v>38000</v>
      </c>
      <c r="U408" s="295">
        <v>38000</v>
      </c>
      <c r="V408" s="295">
        <v>38000</v>
      </c>
      <c r="W408" s="295">
        <v>38000</v>
      </c>
      <c r="X408" s="295">
        <v>38000</v>
      </c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</row>
    <row r="409" spans="1:37" s="352" customFormat="1" ht="27" x14ac:dyDescent="0.25">
      <c r="A409" s="453"/>
      <c r="B409" s="453"/>
      <c r="C409" s="463"/>
      <c r="D409" s="506" t="s">
        <v>47</v>
      </c>
      <c r="E409" s="295">
        <f t="shared" ref="E409:I409" si="585">E407*E408/1000</f>
        <v>5320</v>
      </c>
      <c r="F409" s="310">
        <f t="shared" si="585"/>
        <v>38</v>
      </c>
      <c r="G409" s="298">
        <f t="shared" si="585"/>
        <v>5320</v>
      </c>
      <c r="H409" s="331">
        <f t="shared" si="585"/>
        <v>3040</v>
      </c>
      <c r="I409" s="202">
        <f t="shared" si="585"/>
        <v>5320</v>
      </c>
      <c r="J409" s="532">
        <v>5320</v>
      </c>
      <c r="K409" s="532">
        <v>5320</v>
      </c>
      <c r="L409" s="532">
        <v>5320</v>
      </c>
      <c r="M409" s="532">
        <v>5320</v>
      </c>
      <c r="N409" s="559">
        <f t="shared" ref="N409" si="586">N407*N408/1000</f>
        <v>3572</v>
      </c>
      <c r="O409" s="465">
        <f t="shared" ref="O409:Q409" si="587">O407*O408/1000</f>
        <v>5320</v>
      </c>
      <c r="P409" s="454">
        <f t="shared" si="587"/>
        <v>3800</v>
      </c>
      <c r="Q409" s="54">
        <f t="shared" si="587"/>
        <v>3800</v>
      </c>
      <c r="R409" s="310">
        <f t="shared" ref="R409" si="588">R407*R408/1000</f>
        <v>3800</v>
      </c>
      <c r="S409" s="295">
        <f t="shared" ref="S409:X409" si="589">S407*S408/1000</f>
        <v>950</v>
      </c>
      <c r="T409" s="295">
        <f t="shared" si="589"/>
        <v>950</v>
      </c>
      <c r="U409" s="295">
        <f t="shared" si="589"/>
        <v>1900</v>
      </c>
      <c r="V409" s="295">
        <f t="shared" si="589"/>
        <v>950</v>
      </c>
      <c r="W409" s="295">
        <f t="shared" si="589"/>
        <v>2850</v>
      </c>
      <c r="X409" s="295">
        <f t="shared" si="589"/>
        <v>950</v>
      </c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</row>
    <row r="410" spans="1:37" s="352" customFormat="1" ht="27" x14ac:dyDescent="0.25">
      <c r="A410" s="453"/>
      <c r="B410" s="453"/>
      <c r="C410" s="507" t="s">
        <v>145</v>
      </c>
      <c r="D410" s="452" t="s">
        <v>115</v>
      </c>
      <c r="E410" s="295">
        <v>65</v>
      </c>
      <c r="F410" s="310">
        <v>23</v>
      </c>
      <c r="G410" s="298">
        <v>65</v>
      </c>
      <c r="H410" s="331">
        <v>74</v>
      </c>
      <c r="I410" s="202">
        <v>65</v>
      </c>
      <c r="J410" s="532">
        <v>65</v>
      </c>
      <c r="K410" s="532">
        <v>65</v>
      </c>
      <c r="L410" s="532">
        <v>65</v>
      </c>
      <c r="M410" s="532">
        <v>65</v>
      </c>
      <c r="N410" s="559">
        <v>15</v>
      </c>
      <c r="O410" s="465">
        <v>65</v>
      </c>
      <c r="P410" s="454">
        <v>30</v>
      </c>
      <c r="Q410" s="54">
        <v>30</v>
      </c>
      <c r="R410" s="310">
        <v>30</v>
      </c>
      <c r="S410" s="295">
        <v>16</v>
      </c>
      <c r="T410" s="295">
        <f>S410</f>
        <v>16</v>
      </c>
      <c r="U410" s="295">
        <f>S410+T410</f>
        <v>32</v>
      </c>
      <c r="V410" s="295">
        <f>S410</f>
        <v>16</v>
      </c>
      <c r="W410" s="295">
        <f>U410+V410</f>
        <v>48</v>
      </c>
      <c r="X410" s="295">
        <f>P410-W410</f>
        <v>-18</v>
      </c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</row>
    <row r="411" spans="1:37" s="352" customFormat="1" ht="27" x14ac:dyDescent="0.25">
      <c r="A411" s="453"/>
      <c r="B411" s="453"/>
      <c r="C411" s="463"/>
      <c r="D411" s="452" t="s">
        <v>49</v>
      </c>
      <c r="E411" s="295">
        <v>120000</v>
      </c>
      <c r="F411" s="310">
        <v>120000</v>
      </c>
      <c r="G411" s="298">
        <v>120000</v>
      </c>
      <c r="H411" s="331">
        <v>120000</v>
      </c>
      <c r="I411" s="202">
        <v>120000</v>
      </c>
      <c r="J411" s="532">
        <v>120000</v>
      </c>
      <c r="K411" s="532">
        <v>120000</v>
      </c>
      <c r="L411" s="532">
        <v>120000</v>
      </c>
      <c r="M411" s="532">
        <v>120000</v>
      </c>
      <c r="N411" s="559">
        <v>120000</v>
      </c>
      <c r="O411" s="465">
        <v>120000</v>
      </c>
      <c r="P411" s="454">
        <v>120000</v>
      </c>
      <c r="Q411" s="54">
        <v>120000</v>
      </c>
      <c r="R411" s="310">
        <v>120000</v>
      </c>
      <c r="S411" s="295">
        <v>120000</v>
      </c>
      <c r="T411" s="295">
        <v>120000</v>
      </c>
      <c r="U411" s="295">
        <v>120000</v>
      </c>
      <c r="V411" s="295">
        <v>120000</v>
      </c>
      <c r="W411" s="295">
        <v>120000</v>
      </c>
      <c r="X411" s="295">
        <v>120000</v>
      </c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</row>
    <row r="412" spans="1:37" s="352" customFormat="1" ht="27" x14ac:dyDescent="0.25">
      <c r="A412" s="453"/>
      <c r="B412" s="453"/>
      <c r="C412" s="463"/>
      <c r="D412" s="506" t="s">
        <v>47</v>
      </c>
      <c r="E412" s="295">
        <f t="shared" ref="E412:I412" si="590">E410*E411/1000</f>
        <v>7800</v>
      </c>
      <c r="F412" s="310">
        <f t="shared" si="590"/>
        <v>2760</v>
      </c>
      <c r="G412" s="298">
        <f t="shared" si="590"/>
        <v>7800</v>
      </c>
      <c r="H412" s="331">
        <f t="shared" si="590"/>
        <v>8880</v>
      </c>
      <c r="I412" s="202">
        <f t="shared" si="590"/>
        <v>7800</v>
      </c>
      <c r="J412" s="532">
        <v>7800</v>
      </c>
      <c r="K412" s="532">
        <v>7800</v>
      </c>
      <c r="L412" s="532">
        <v>7800</v>
      </c>
      <c r="M412" s="532">
        <v>7800</v>
      </c>
      <c r="N412" s="559">
        <f t="shared" ref="N412" si="591">N410*N411/1000</f>
        <v>1800</v>
      </c>
      <c r="O412" s="465">
        <f t="shared" ref="O412:Q412" si="592">O410*O411/1000</f>
        <v>7800</v>
      </c>
      <c r="P412" s="454">
        <f t="shared" si="592"/>
        <v>3600</v>
      </c>
      <c r="Q412" s="54">
        <f t="shared" si="592"/>
        <v>3600</v>
      </c>
      <c r="R412" s="310">
        <f t="shared" ref="R412" si="593">R410*R411/1000</f>
        <v>3600</v>
      </c>
      <c r="S412" s="295">
        <f t="shared" ref="S412:X412" si="594">S410*S411/1000</f>
        <v>1920</v>
      </c>
      <c r="T412" s="295">
        <f t="shared" si="594"/>
        <v>1920</v>
      </c>
      <c r="U412" s="295">
        <f t="shared" si="594"/>
        <v>3840</v>
      </c>
      <c r="V412" s="295">
        <f t="shared" si="594"/>
        <v>1920</v>
      </c>
      <c r="W412" s="295">
        <f t="shared" si="594"/>
        <v>5760</v>
      </c>
      <c r="X412" s="295">
        <f t="shared" si="594"/>
        <v>-2160</v>
      </c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</row>
    <row r="413" spans="1:37" s="352" customFormat="1" ht="27" x14ac:dyDescent="0.25">
      <c r="A413" s="453"/>
      <c r="B413" s="453"/>
      <c r="C413" s="507" t="s">
        <v>146</v>
      </c>
      <c r="D413" s="452" t="s">
        <v>115</v>
      </c>
      <c r="E413" s="295">
        <v>65</v>
      </c>
      <c r="F413" s="310">
        <v>0</v>
      </c>
      <c r="G413" s="298">
        <v>65</v>
      </c>
      <c r="H413" s="331">
        <v>76</v>
      </c>
      <c r="I413" s="202">
        <v>65</v>
      </c>
      <c r="J413" s="532">
        <v>65</v>
      </c>
      <c r="K413" s="532">
        <v>65</v>
      </c>
      <c r="L413" s="532">
        <v>65</v>
      </c>
      <c r="M413" s="532">
        <v>65</v>
      </c>
      <c r="N413" s="559">
        <v>26</v>
      </c>
      <c r="O413" s="465">
        <v>65</v>
      </c>
      <c r="P413" s="454">
        <v>65</v>
      </c>
      <c r="Q413" s="54">
        <v>65</v>
      </c>
      <c r="R413" s="310">
        <v>65</v>
      </c>
      <c r="S413" s="295">
        <v>16</v>
      </c>
      <c r="T413" s="295">
        <f>S413</f>
        <v>16</v>
      </c>
      <c r="U413" s="295">
        <f>S413+T413</f>
        <v>32</v>
      </c>
      <c r="V413" s="295">
        <f>S413</f>
        <v>16</v>
      </c>
      <c r="W413" s="295">
        <f>U413+V413</f>
        <v>48</v>
      </c>
      <c r="X413" s="295">
        <f>P413-W413</f>
        <v>17</v>
      </c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</row>
    <row r="414" spans="1:37" s="352" customFormat="1" ht="27" x14ac:dyDescent="0.25">
      <c r="A414" s="453"/>
      <c r="B414" s="453"/>
      <c r="C414" s="463"/>
      <c r="D414" s="452" t="s">
        <v>49</v>
      </c>
      <c r="E414" s="295">
        <v>17000</v>
      </c>
      <c r="F414" s="310">
        <v>17000</v>
      </c>
      <c r="G414" s="298">
        <v>17000</v>
      </c>
      <c r="H414" s="331">
        <v>17000</v>
      </c>
      <c r="I414" s="202">
        <v>17000</v>
      </c>
      <c r="J414" s="532">
        <v>17000</v>
      </c>
      <c r="K414" s="532">
        <v>17000</v>
      </c>
      <c r="L414" s="532">
        <v>17000</v>
      </c>
      <c r="M414" s="532">
        <v>17000</v>
      </c>
      <c r="N414" s="559">
        <v>17000</v>
      </c>
      <c r="O414" s="465">
        <v>17000</v>
      </c>
      <c r="P414" s="454">
        <v>17000</v>
      </c>
      <c r="Q414" s="54">
        <v>17000</v>
      </c>
      <c r="R414" s="310">
        <v>17000</v>
      </c>
      <c r="S414" s="295">
        <v>17000</v>
      </c>
      <c r="T414" s="295">
        <v>17000</v>
      </c>
      <c r="U414" s="295">
        <v>17000</v>
      </c>
      <c r="V414" s="295">
        <v>17000</v>
      </c>
      <c r="W414" s="295">
        <v>17000</v>
      </c>
      <c r="X414" s="295">
        <v>17000</v>
      </c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</row>
    <row r="415" spans="1:37" s="352" customFormat="1" ht="27" x14ac:dyDescent="0.25">
      <c r="A415" s="453"/>
      <c r="B415" s="453"/>
      <c r="C415" s="463"/>
      <c r="D415" s="506" t="s">
        <v>47</v>
      </c>
      <c r="E415" s="295">
        <f t="shared" ref="E415:I415" si="595">E413*E414/1000</f>
        <v>1105</v>
      </c>
      <c r="F415" s="310">
        <f t="shared" si="595"/>
        <v>0</v>
      </c>
      <c r="G415" s="298">
        <f t="shared" si="595"/>
        <v>1105</v>
      </c>
      <c r="H415" s="331">
        <f t="shared" si="595"/>
        <v>1292</v>
      </c>
      <c r="I415" s="202">
        <f t="shared" si="595"/>
        <v>1105</v>
      </c>
      <c r="J415" s="532">
        <v>1105</v>
      </c>
      <c r="K415" s="532">
        <v>1105</v>
      </c>
      <c r="L415" s="532">
        <v>1105</v>
      </c>
      <c r="M415" s="532">
        <v>1105</v>
      </c>
      <c r="N415" s="559">
        <f t="shared" ref="N415" si="596">N413*N414/1000</f>
        <v>442</v>
      </c>
      <c r="O415" s="465">
        <f t="shared" ref="O415:Q415" si="597">O413*O414/1000</f>
        <v>1105</v>
      </c>
      <c r="P415" s="454">
        <f t="shared" si="597"/>
        <v>1105</v>
      </c>
      <c r="Q415" s="54">
        <f t="shared" si="597"/>
        <v>1105</v>
      </c>
      <c r="R415" s="310">
        <f t="shared" ref="R415" si="598">R413*R414/1000</f>
        <v>1105</v>
      </c>
      <c r="S415" s="295">
        <f t="shared" ref="S415:X415" si="599">S413*S414/1000</f>
        <v>272</v>
      </c>
      <c r="T415" s="295">
        <f t="shared" si="599"/>
        <v>272</v>
      </c>
      <c r="U415" s="295">
        <f t="shared" si="599"/>
        <v>544</v>
      </c>
      <c r="V415" s="295">
        <f t="shared" si="599"/>
        <v>272</v>
      </c>
      <c r="W415" s="295">
        <f t="shared" si="599"/>
        <v>816</v>
      </c>
      <c r="X415" s="295">
        <f t="shared" si="599"/>
        <v>289</v>
      </c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</row>
    <row r="416" spans="1:37" s="352" customFormat="1" ht="27" x14ac:dyDescent="0.25">
      <c r="A416" s="453"/>
      <c r="B416" s="453"/>
      <c r="C416" s="507" t="s">
        <v>147</v>
      </c>
      <c r="D416" s="452" t="s">
        <v>115</v>
      </c>
      <c r="E416" s="295">
        <v>260</v>
      </c>
      <c r="F416" s="310">
        <v>20</v>
      </c>
      <c r="G416" s="298">
        <v>260</v>
      </c>
      <c r="H416" s="331">
        <v>67</v>
      </c>
      <c r="I416" s="202">
        <v>260</v>
      </c>
      <c r="J416" s="532">
        <v>260</v>
      </c>
      <c r="K416" s="532">
        <v>260</v>
      </c>
      <c r="L416" s="532">
        <v>260</v>
      </c>
      <c r="M416" s="532">
        <v>260</v>
      </c>
      <c r="N416" s="559">
        <v>86</v>
      </c>
      <c r="O416" s="465">
        <v>260</v>
      </c>
      <c r="P416" s="454">
        <v>100</v>
      </c>
      <c r="Q416" s="54">
        <v>100</v>
      </c>
      <c r="R416" s="310">
        <v>100</v>
      </c>
      <c r="S416" s="295">
        <f>P416/4</f>
        <v>25</v>
      </c>
      <c r="T416" s="295">
        <f>S416</f>
        <v>25</v>
      </c>
      <c r="U416" s="295">
        <f>S416+T416</f>
        <v>50</v>
      </c>
      <c r="V416" s="295">
        <f>S416</f>
        <v>25</v>
      </c>
      <c r="W416" s="295">
        <f>U416+V416</f>
        <v>75</v>
      </c>
      <c r="X416" s="295">
        <f>P416-W416</f>
        <v>25</v>
      </c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</row>
    <row r="417" spans="1:37" s="352" customFormat="1" ht="27" x14ac:dyDescent="0.25">
      <c r="A417" s="453"/>
      <c r="B417" s="453"/>
      <c r="C417" s="463"/>
      <c r="D417" s="452" t="s">
        <v>49</v>
      </c>
      <c r="E417" s="295">
        <v>25000</v>
      </c>
      <c r="F417" s="310">
        <v>25000</v>
      </c>
      <c r="G417" s="298">
        <v>25000</v>
      </c>
      <c r="H417" s="331">
        <v>25000</v>
      </c>
      <c r="I417" s="202">
        <v>25000</v>
      </c>
      <c r="J417" s="532">
        <v>25000</v>
      </c>
      <c r="K417" s="532">
        <v>25000</v>
      </c>
      <c r="L417" s="532">
        <v>25000</v>
      </c>
      <c r="M417" s="532">
        <v>25000</v>
      </c>
      <c r="N417" s="559">
        <v>25000</v>
      </c>
      <c r="O417" s="465">
        <v>25000</v>
      </c>
      <c r="P417" s="454">
        <v>25000</v>
      </c>
      <c r="Q417" s="54">
        <v>25000</v>
      </c>
      <c r="R417" s="310">
        <v>25000</v>
      </c>
      <c r="S417" s="295">
        <v>25000</v>
      </c>
      <c r="T417" s="295">
        <v>25000</v>
      </c>
      <c r="U417" s="295">
        <v>25000</v>
      </c>
      <c r="V417" s="295">
        <v>25000</v>
      </c>
      <c r="W417" s="295">
        <v>25000</v>
      </c>
      <c r="X417" s="295">
        <v>25000</v>
      </c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</row>
    <row r="418" spans="1:37" s="352" customFormat="1" ht="27" x14ac:dyDescent="0.25">
      <c r="A418" s="453"/>
      <c r="B418" s="453"/>
      <c r="C418" s="463"/>
      <c r="D418" s="506" t="s">
        <v>47</v>
      </c>
      <c r="E418" s="295">
        <f t="shared" ref="E418:I418" si="600">E416*E417/1000</f>
        <v>6500</v>
      </c>
      <c r="F418" s="310">
        <f t="shared" si="600"/>
        <v>500</v>
      </c>
      <c r="G418" s="298">
        <f t="shared" si="600"/>
        <v>6500</v>
      </c>
      <c r="H418" s="331">
        <f t="shared" si="600"/>
        <v>1675</v>
      </c>
      <c r="I418" s="202">
        <f t="shared" si="600"/>
        <v>6500</v>
      </c>
      <c r="J418" s="532">
        <v>6500</v>
      </c>
      <c r="K418" s="532">
        <v>6500</v>
      </c>
      <c r="L418" s="532">
        <v>6500</v>
      </c>
      <c r="M418" s="532">
        <v>6500</v>
      </c>
      <c r="N418" s="559">
        <f t="shared" ref="N418" si="601">N416*N417/1000</f>
        <v>2150</v>
      </c>
      <c r="O418" s="465">
        <f t="shared" ref="O418:Q418" si="602">O416*O417/1000</f>
        <v>6500</v>
      </c>
      <c r="P418" s="454">
        <f t="shared" si="602"/>
        <v>2500</v>
      </c>
      <c r="Q418" s="54">
        <f t="shared" si="602"/>
        <v>2500</v>
      </c>
      <c r="R418" s="310">
        <f t="shared" ref="R418" si="603">R416*R417/1000</f>
        <v>2500</v>
      </c>
      <c r="S418" s="295">
        <f t="shared" ref="S418:X418" si="604">S416*S417/1000</f>
        <v>625</v>
      </c>
      <c r="T418" s="295">
        <f t="shared" si="604"/>
        <v>625</v>
      </c>
      <c r="U418" s="295">
        <f t="shared" si="604"/>
        <v>1250</v>
      </c>
      <c r="V418" s="295">
        <f t="shared" si="604"/>
        <v>625</v>
      </c>
      <c r="W418" s="295">
        <f t="shared" si="604"/>
        <v>1875</v>
      </c>
      <c r="X418" s="295">
        <f t="shared" si="604"/>
        <v>625</v>
      </c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</row>
    <row r="419" spans="1:37" s="352" customFormat="1" ht="27" x14ac:dyDescent="0.25">
      <c r="A419" s="453">
        <v>2.1800000000000002</v>
      </c>
      <c r="B419" s="453"/>
      <c r="C419" s="460" t="s">
        <v>138</v>
      </c>
      <c r="D419" s="452" t="s">
        <v>115</v>
      </c>
      <c r="E419" s="8">
        <v>550</v>
      </c>
      <c r="F419" s="311">
        <v>5</v>
      </c>
      <c r="G419" s="299">
        <v>550</v>
      </c>
      <c r="H419" s="332">
        <v>307</v>
      </c>
      <c r="I419" s="207">
        <v>550</v>
      </c>
      <c r="J419" s="533">
        <v>300</v>
      </c>
      <c r="K419" s="533">
        <v>300</v>
      </c>
      <c r="L419" s="533">
        <v>300</v>
      </c>
      <c r="M419" s="533">
        <v>300</v>
      </c>
      <c r="N419" s="61">
        <v>1013</v>
      </c>
      <c r="O419" s="466">
        <v>550</v>
      </c>
      <c r="P419" s="455">
        <v>550</v>
      </c>
      <c r="Q419" s="55">
        <v>1012</v>
      </c>
      <c r="R419" s="311">
        <v>550</v>
      </c>
      <c r="S419" s="295">
        <v>137</v>
      </c>
      <c r="T419" s="295">
        <f>S419</f>
        <v>137</v>
      </c>
      <c r="U419" s="295">
        <f>S419+T419</f>
        <v>274</v>
      </c>
      <c r="V419" s="295">
        <f>S419</f>
        <v>137</v>
      </c>
      <c r="W419" s="295">
        <f>U419+V419</f>
        <v>411</v>
      </c>
      <c r="X419" s="295">
        <f>P419-W419</f>
        <v>139</v>
      </c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</row>
    <row r="420" spans="1:37" s="352" customFormat="1" ht="27" x14ac:dyDescent="0.25">
      <c r="A420" s="453"/>
      <c r="B420" s="453"/>
      <c r="C420" s="463"/>
      <c r="D420" s="452" t="s">
        <v>49</v>
      </c>
      <c r="E420" s="8">
        <v>20000</v>
      </c>
      <c r="F420" s="311">
        <v>20000</v>
      </c>
      <c r="G420" s="299">
        <v>20000</v>
      </c>
      <c r="H420" s="332">
        <v>20000</v>
      </c>
      <c r="I420" s="207">
        <v>20000</v>
      </c>
      <c r="J420" s="533">
        <v>20000</v>
      </c>
      <c r="K420" s="533">
        <v>20000</v>
      </c>
      <c r="L420" s="533">
        <v>20000</v>
      </c>
      <c r="M420" s="533">
        <v>20000</v>
      </c>
      <c r="N420" s="61">
        <v>20000</v>
      </c>
      <c r="O420" s="466">
        <v>20000</v>
      </c>
      <c r="P420" s="455">
        <v>20000</v>
      </c>
      <c r="Q420" s="54">
        <v>20000</v>
      </c>
      <c r="R420" s="310">
        <v>20000</v>
      </c>
      <c r="S420" s="8">
        <v>20000</v>
      </c>
      <c r="T420" s="8">
        <v>20000</v>
      </c>
      <c r="U420" s="8">
        <v>20000</v>
      </c>
      <c r="V420" s="8">
        <v>20000</v>
      </c>
      <c r="W420" s="8">
        <v>20000</v>
      </c>
      <c r="X420" s="8">
        <v>20000</v>
      </c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</row>
    <row r="421" spans="1:37" s="352" customFormat="1" ht="27" x14ac:dyDescent="0.25">
      <c r="A421" s="453"/>
      <c r="B421" s="453"/>
      <c r="C421" s="463"/>
      <c r="D421" s="506" t="s">
        <v>47</v>
      </c>
      <c r="E421" s="8">
        <f t="shared" ref="E421:Q421" si="605">E419*E420/1000</f>
        <v>11000</v>
      </c>
      <c r="F421" s="311">
        <f t="shared" si="605"/>
        <v>100</v>
      </c>
      <c r="G421" s="299">
        <f t="shared" si="605"/>
        <v>11000</v>
      </c>
      <c r="H421" s="332">
        <f t="shared" si="605"/>
        <v>6140</v>
      </c>
      <c r="I421" s="207">
        <f t="shared" si="605"/>
        <v>11000</v>
      </c>
      <c r="J421" s="533">
        <v>6000</v>
      </c>
      <c r="K421" s="533">
        <v>6000</v>
      </c>
      <c r="L421" s="533">
        <v>6000</v>
      </c>
      <c r="M421" s="533">
        <v>6000</v>
      </c>
      <c r="N421" s="358">
        <f t="shared" si="605"/>
        <v>20260</v>
      </c>
      <c r="O421" s="466">
        <f t="shared" si="605"/>
        <v>11000</v>
      </c>
      <c r="P421" s="455">
        <f t="shared" si="605"/>
        <v>11000</v>
      </c>
      <c r="Q421" s="55">
        <f t="shared" si="605"/>
        <v>20240</v>
      </c>
      <c r="R421" s="311">
        <f t="shared" ref="R421" si="606">R419*R420/1000</f>
        <v>11000</v>
      </c>
      <c r="S421" s="8">
        <f t="shared" ref="S421:X421" si="607">S419*S420/1000</f>
        <v>2740</v>
      </c>
      <c r="T421" s="8">
        <f t="shared" si="607"/>
        <v>2740</v>
      </c>
      <c r="U421" s="8">
        <f t="shared" si="607"/>
        <v>5480</v>
      </c>
      <c r="V421" s="8">
        <f t="shared" si="607"/>
        <v>2740</v>
      </c>
      <c r="W421" s="8">
        <f t="shared" si="607"/>
        <v>8220</v>
      </c>
      <c r="X421" s="8">
        <f t="shared" si="607"/>
        <v>2780</v>
      </c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</row>
    <row r="422" spans="1:37" s="352" customFormat="1" ht="27" x14ac:dyDescent="0.25">
      <c r="A422" s="453">
        <v>2.19</v>
      </c>
      <c r="B422" s="453"/>
      <c r="C422" s="460" t="s">
        <v>139</v>
      </c>
      <c r="D422" s="452" t="s">
        <v>115</v>
      </c>
      <c r="E422" s="8">
        <f t="shared" ref="E422:I422" si="608">E425+E428</f>
        <v>851</v>
      </c>
      <c r="F422" s="311">
        <f t="shared" si="608"/>
        <v>1335</v>
      </c>
      <c r="G422" s="299">
        <f t="shared" si="608"/>
        <v>1480</v>
      </c>
      <c r="H422" s="332">
        <f t="shared" si="608"/>
        <v>1690</v>
      </c>
      <c r="I422" s="207">
        <f t="shared" si="608"/>
        <v>1266</v>
      </c>
      <c r="J422" s="533">
        <v>1266</v>
      </c>
      <c r="K422" s="533">
        <v>1266</v>
      </c>
      <c r="L422" s="533">
        <v>1266</v>
      </c>
      <c r="M422" s="533">
        <v>1266</v>
      </c>
      <c r="N422" s="61">
        <f t="shared" ref="N422" si="609">N425+N428</f>
        <v>1276</v>
      </c>
      <c r="O422" s="466">
        <f t="shared" ref="O422:P422" si="610">O425+O428</f>
        <v>1380</v>
      </c>
      <c r="P422" s="455">
        <f t="shared" si="610"/>
        <v>1675</v>
      </c>
      <c r="Q422" s="55">
        <f>Q425+Q428</f>
        <v>1071</v>
      </c>
      <c r="R422" s="311">
        <f>R425+R428</f>
        <v>1378</v>
      </c>
      <c r="S422" s="295">
        <f>P422/4</f>
        <v>418.75</v>
      </c>
      <c r="T422" s="295">
        <f>S422</f>
        <v>418.75</v>
      </c>
      <c r="U422" s="295">
        <f>S422+T422</f>
        <v>837.5</v>
      </c>
      <c r="V422" s="295">
        <f>S422</f>
        <v>418.75</v>
      </c>
      <c r="W422" s="295">
        <f>U422+V422</f>
        <v>1256.25</v>
      </c>
      <c r="X422" s="295">
        <f>P422-W422</f>
        <v>418.75</v>
      </c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</row>
    <row r="423" spans="1:37" s="352" customFormat="1" ht="27" x14ac:dyDescent="0.25">
      <c r="A423" s="453"/>
      <c r="B423" s="453"/>
      <c r="C423" s="463"/>
      <c r="D423" s="452" t="s">
        <v>49</v>
      </c>
      <c r="E423" s="8">
        <f t="shared" ref="E423:I423" si="611">E424/E422*1000</f>
        <v>41515.863689776736</v>
      </c>
      <c r="F423" s="311">
        <f t="shared" si="611"/>
        <v>38178.175280898875</v>
      </c>
      <c r="G423" s="299">
        <f t="shared" si="611"/>
        <v>41351.351351351354</v>
      </c>
      <c r="H423" s="332">
        <f t="shared" si="611"/>
        <v>41155.029585798817</v>
      </c>
      <c r="I423" s="207">
        <f t="shared" si="611"/>
        <v>36556.082148499205</v>
      </c>
      <c r="J423" s="533">
        <v>41769.352290679308</v>
      </c>
      <c r="K423" s="533">
        <v>41769.352290679308</v>
      </c>
      <c r="L423" s="533">
        <v>41769.352290679308</v>
      </c>
      <c r="M423" s="533">
        <v>41769.352290679308</v>
      </c>
      <c r="N423" s="61">
        <f>N424/N422*1000</f>
        <v>48551.724137931029</v>
      </c>
      <c r="O423" s="466">
        <f>O424/O422*1000</f>
        <v>41739.130434782608</v>
      </c>
      <c r="P423" s="455">
        <f t="shared" ref="P423" si="612">P424/P422*1000</f>
        <v>40859.701492537315</v>
      </c>
      <c r="Q423" s="55">
        <f>Q424/Q422*1000</f>
        <v>42573.295985060686</v>
      </c>
      <c r="R423" s="311">
        <f>R424/R422*1000</f>
        <v>42322.206095791</v>
      </c>
      <c r="S423" s="8">
        <f t="shared" ref="S423:X423" si="613">S424/S422*1000</f>
        <v>40859.701492537315</v>
      </c>
      <c r="T423" s="8">
        <f t="shared" si="613"/>
        <v>40859.701492537315</v>
      </c>
      <c r="U423" s="8">
        <f t="shared" si="613"/>
        <v>40859.701492537315</v>
      </c>
      <c r="V423" s="8">
        <f t="shared" si="613"/>
        <v>40859.701492537315</v>
      </c>
      <c r="W423" s="8">
        <f t="shared" si="613"/>
        <v>40859.701492537315</v>
      </c>
      <c r="X423" s="8">
        <f t="shared" si="613"/>
        <v>40859.701492537315</v>
      </c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</row>
    <row r="424" spans="1:37" s="352" customFormat="1" ht="27" x14ac:dyDescent="0.25">
      <c r="A424" s="453"/>
      <c r="B424" s="453"/>
      <c r="C424" s="463"/>
      <c r="D424" s="506" t="s">
        <v>47</v>
      </c>
      <c r="E424" s="8">
        <f t="shared" ref="E424:Q424" si="614">E427+E430</f>
        <v>35330</v>
      </c>
      <c r="F424" s="311">
        <f t="shared" si="614"/>
        <v>50967.864000000001</v>
      </c>
      <c r="G424" s="299">
        <f t="shared" si="614"/>
        <v>61200</v>
      </c>
      <c r="H424" s="332">
        <f t="shared" si="614"/>
        <v>69552</v>
      </c>
      <c r="I424" s="207">
        <f t="shared" si="614"/>
        <v>46280</v>
      </c>
      <c r="J424" s="533">
        <v>52880</v>
      </c>
      <c r="K424" s="533">
        <v>52880</v>
      </c>
      <c r="L424" s="533">
        <v>52880</v>
      </c>
      <c r="M424" s="533">
        <v>52880</v>
      </c>
      <c r="N424" s="358">
        <f t="shared" si="614"/>
        <v>61952</v>
      </c>
      <c r="O424" s="466">
        <f t="shared" si="614"/>
        <v>57600</v>
      </c>
      <c r="P424" s="455">
        <f t="shared" si="614"/>
        <v>68440</v>
      </c>
      <c r="Q424" s="55">
        <f t="shared" si="614"/>
        <v>45596</v>
      </c>
      <c r="R424" s="311">
        <f t="shared" ref="R424" si="615">R427+R430</f>
        <v>58320</v>
      </c>
      <c r="S424" s="8">
        <f t="shared" ref="S424:X424" si="616">S427+S430</f>
        <v>17110</v>
      </c>
      <c r="T424" s="8">
        <f t="shared" si="616"/>
        <v>17110</v>
      </c>
      <c r="U424" s="8">
        <f t="shared" si="616"/>
        <v>34220</v>
      </c>
      <c r="V424" s="8">
        <f t="shared" si="616"/>
        <v>17110</v>
      </c>
      <c r="W424" s="8">
        <f t="shared" si="616"/>
        <v>51330</v>
      </c>
      <c r="X424" s="8">
        <f t="shared" si="616"/>
        <v>17110</v>
      </c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</row>
    <row r="425" spans="1:37" s="352" customFormat="1" ht="33" x14ac:dyDescent="0.25">
      <c r="A425" s="453"/>
      <c r="B425" s="453"/>
      <c r="C425" s="463" t="s">
        <v>209</v>
      </c>
      <c r="D425" s="452" t="s">
        <v>115</v>
      </c>
      <c r="E425" s="295">
        <v>196</v>
      </c>
      <c r="F425" s="310">
        <v>149</v>
      </c>
      <c r="G425" s="298">
        <v>180</v>
      </c>
      <c r="H425" s="331">
        <v>198</v>
      </c>
      <c r="I425" s="202">
        <v>166</v>
      </c>
      <c r="J425" s="532">
        <v>166</v>
      </c>
      <c r="K425" s="532">
        <v>166</v>
      </c>
      <c r="L425" s="532">
        <v>166</v>
      </c>
      <c r="M425" s="532">
        <v>166</v>
      </c>
      <c r="N425" s="559">
        <v>364</v>
      </c>
      <c r="O425" s="465">
        <v>180</v>
      </c>
      <c r="P425" s="454">
        <v>185</v>
      </c>
      <c r="Q425" s="54">
        <v>160</v>
      </c>
      <c r="R425" s="310">
        <v>198</v>
      </c>
      <c r="S425" s="295">
        <f>P425/4</f>
        <v>46.25</v>
      </c>
      <c r="T425" s="295">
        <f>S425</f>
        <v>46.25</v>
      </c>
      <c r="U425" s="295">
        <f>S425+T425</f>
        <v>92.5</v>
      </c>
      <c r="V425" s="295">
        <f>S425</f>
        <v>46.25</v>
      </c>
      <c r="W425" s="295">
        <f>U425+V425</f>
        <v>138.75</v>
      </c>
      <c r="X425" s="295">
        <f>P425-W425</f>
        <v>46.25</v>
      </c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</row>
    <row r="426" spans="1:37" s="352" customFormat="1" ht="27" x14ac:dyDescent="0.25">
      <c r="A426" s="453"/>
      <c r="B426" s="453"/>
      <c r="C426" s="463"/>
      <c r="D426" s="452" t="s">
        <v>49</v>
      </c>
      <c r="E426" s="295">
        <v>80000</v>
      </c>
      <c r="F426" s="310">
        <v>80000</v>
      </c>
      <c r="G426" s="298">
        <v>80000</v>
      </c>
      <c r="H426" s="331">
        <v>80000</v>
      </c>
      <c r="I426" s="202">
        <v>80000</v>
      </c>
      <c r="J426" s="532">
        <v>80000</v>
      </c>
      <c r="K426" s="532">
        <v>80000</v>
      </c>
      <c r="L426" s="532">
        <v>80000</v>
      </c>
      <c r="M426" s="532">
        <v>80000</v>
      </c>
      <c r="N426" s="559">
        <v>80000</v>
      </c>
      <c r="O426" s="465">
        <v>80000</v>
      </c>
      <c r="P426" s="454">
        <v>80000</v>
      </c>
      <c r="Q426" s="54">
        <v>80000</v>
      </c>
      <c r="R426" s="310">
        <v>80000</v>
      </c>
      <c r="S426" s="295">
        <v>80000</v>
      </c>
      <c r="T426" s="295">
        <v>80000</v>
      </c>
      <c r="U426" s="295">
        <v>80000</v>
      </c>
      <c r="V426" s="295">
        <v>80000</v>
      </c>
      <c r="W426" s="295">
        <v>80000</v>
      </c>
      <c r="X426" s="295">
        <v>80000</v>
      </c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</row>
    <row r="427" spans="1:37" s="352" customFormat="1" ht="27" x14ac:dyDescent="0.25">
      <c r="A427" s="453"/>
      <c r="B427" s="453"/>
      <c r="C427" s="463"/>
      <c r="D427" s="506" t="s">
        <v>47</v>
      </c>
      <c r="E427" s="295">
        <f t="shared" ref="E427:Q427" si="617">E425*E426/1000</f>
        <v>15680</v>
      </c>
      <c r="F427" s="310">
        <f t="shared" si="617"/>
        <v>11920</v>
      </c>
      <c r="G427" s="298">
        <f t="shared" si="617"/>
        <v>14400</v>
      </c>
      <c r="H427" s="331">
        <f t="shared" si="617"/>
        <v>15840</v>
      </c>
      <c r="I427" s="202">
        <f t="shared" si="617"/>
        <v>13280</v>
      </c>
      <c r="J427" s="532">
        <v>13280</v>
      </c>
      <c r="K427" s="532">
        <v>13280</v>
      </c>
      <c r="L427" s="532">
        <v>13280</v>
      </c>
      <c r="M427" s="532">
        <v>13280</v>
      </c>
      <c r="N427" s="559">
        <f t="shared" ref="N427" si="618">N425*N426/1000</f>
        <v>29120</v>
      </c>
      <c r="O427" s="465">
        <f t="shared" si="617"/>
        <v>14400</v>
      </c>
      <c r="P427" s="454">
        <f t="shared" si="617"/>
        <v>14800</v>
      </c>
      <c r="Q427" s="54">
        <f t="shared" si="617"/>
        <v>12800</v>
      </c>
      <c r="R427" s="310">
        <f t="shared" ref="R427" si="619">R425*R426/1000</f>
        <v>15840</v>
      </c>
      <c r="S427" s="295">
        <f t="shared" ref="S427:X427" si="620">S425*S426/1000</f>
        <v>3700</v>
      </c>
      <c r="T427" s="295">
        <f t="shared" si="620"/>
        <v>3700</v>
      </c>
      <c r="U427" s="295">
        <f t="shared" si="620"/>
        <v>7400</v>
      </c>
      <c r="V427" s="295">
        <f t="shared" si="620"/>
        <v>3700</v>
      </c>
      <c r="W427" s="295">
        <f t="shared" si="620"/>
        <v>11100</v>
      </c>
      <c r="X427" s="295">
        <f t="shared" si="620"/>
        <v>3700</v>
      </c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</row>
    <row r="428" spans="1:37" s="352" customFormat="1" ht="33" x14ac:dyDescent="0.25">
      <c r="A428" s="453"/>
      <c r="B428" s="453"/>
      <c r="C428" s="463" t="s">
        <v>211</v>
      </c>
      <c r="D428" s="452" t="s">
        <v>115</v>
      </c>
      <c r="E428" s="295">
        <v>655</v>
      </c>
      <c r="F428" s="310">
        <v>1186</v>
      </c>
      <c r="G428" s="298">
        <v>1300</v>
      </c>
      <c r="H428" s="331">
        <v>1492</v>
      </c>
      <c r="I428" s="202">
        <v>1100</v>
      </c>
      <c r="J428" s="532">
        <v>1100</v>
      </c>
      <c r="K428" s="532">
        <v>1100</v>
      </c>
      <c r="L428" s="532">
        <v>1100</v>
      </c>
      <c r="M428" s="532">
        <v>1100</v>
      </c>
      <c r="N428" s="559">
        <v>912</v>
      </c>
      <c r="O428" s="465">
        <v>1200</v>
      </c>
      <c r="P428" s="454">
        <v>1490</v>
      </c>
      <c r="Q428" s="54">
        <v>911</v>
      </c>
      <c r="R428" s="310">
        <v>1180</v>
      </c>
      <c r="S428" s="295">
        <f>P428/4</f>
        <v>372.5</v>
      </c>
      <c r="T428" s="295">
        <f>S428</f>
        <v>372.5</v>
      </c>
      <c r="U428" s="295">
        <f>S428+T428</f>
        <v>745</v>
      </c>
      <c r="V428" s="295">
        <f>S428</f>
        <v>372.5</v>
      </c>
      <c r="W428" s="295">
        <f>U428+V428</f>
        <v>1117.5</v>
      </c>
      <c r="X428" s="295">
        <f>P428-W428</f>
        <v>372.5</v>
      </c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</row>
    <row r="429" spans="1:37" s="352" customFormat="1" ht="27" x14ac:dyDescent="0.25">
      <c r="A429" s="453"/>
      <c r="B429" s="453"/>
      <c r="C429" s="463"/>
      <c r="D429" s="452" t="s">
        <v>49</v>
      </c>
      <c r="E429" s="295">
        <v>30000</v>
      </c>
      <c r="F429" s="310">
        <v>32924</v>
      </c>
      <c r="G429" s="298">
        <v>36000</v>
      </c>
      <c r="H429" s="331">
        <v>36000</v>
      </c>
      <c r="I429" s="202">
        <v>30000</v>
      </c>
      <c r="J429" s="532">
        <v>36000</v>
      </c>
      <c r="K429" s="532">
        <v>36000</v>
      </c>
      <c r="L429" s="532">
        <v>36000</v>
      </c>
      <c r="M429" s="532">
        <v>36000</v>
      </c>
      <c r="N429" s="559">
        <v>36000</v>
      </c>
      <c r="O429" s="465">
        <v>36000</v>
      </c>
      <c r="P429" s="454">
        <v>36000</v>
      </c>
      <c r="Q429" s="54">
        <v>36000</v>
      </c>
      <c r="R429" s="310">
        <v>36000</v>
      </c>
      <c r="S429" s="295">
        <v>36000</v>
      </c>
      <c r="T429" s="295">
        <v>36000</v>
      </c>
      <c r="U429" s="295">
        <v>36000</v>
      </c>
      <c r="V429" s="295">
        <v>36000</v>
      </c>
      <c r="W429" s="295">
        <v>36000</v>
      </c>
      <c r="X429" s="295">
        <v>36000</v>
      </c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</row>
    <row r="430" spans="1:37" s="352" customFormat="1" ht="27" x14ac:dyDescent="0.25">
      <c r="A430" s="453"/>
      <c r="B430" s="453"/>
      <c r="C430" s="463"/>
      <c r="D430" s="506" t="s">
        <v>47</v>
      </c>
      <c r="E430" s="295">
        <f t="shared" ref="E430:Q430" si="621">E428*E429/1000</f>
        <v>19650</v>
      </c>
      <c r="F430" s="310">
        <f t="shared" si="621"/>
        <v>39047.864000000001</v>
      </c>
      <c r="G430" s="298">
        <f t="shared" si="621"/>
        <v>46800</v>
      </c>
      <c r="H430" s="331">
        <f t="shared" si="621"/>
        <v>53712</v>
      </c>
      <c r="I430" s="202">
        <f t="shared" si="621"/>
        <v>33000</v>
      </c>
      <c r="J430" s="532">
        <v>39600</v>
      </c>
      <c r="K430" s="532">
        <v>39600</v>
      </c>
      <c r="L430" s="532">
        <v>39600</v>
      </c>
      <c r="M430" s="532">
        <v>39600</v>
      </c>
      <c r="N430" s="559">
        <f t="shared" ref="N430" si="622">N428*N429/1000</f>
        <v>32832</v>
      </c>
      <c r="O430" s="465">
        <f t="shared" si="621"/>
        <v>43200</v>
      </c>
      <c r="P430" s="454">
        <f t="shared" si="621"/>
        <v>53640</v>
      </c>
      <c r="Q430" s="54">
        <f t="shared" si="621"/>
        <v>32796</v>
      </c>
      <c r="R430" s="310">
        <f t="shared" ref="R430" si="623">R428*R429/1000</f>
        <v>42480</v>
      </c>
      <c r="S430" s="295">
        <f t="shared" ref="S430:X430" si="624">S428*S429/1000</f>
        <v>13410</v>
      </c>
      <c r="T430" s="295">
        <f t="shared" si="624"/>
        <v>13410</v>
      </c>
      <c r="U430" s="295">
        <f t="shared" si="624"/>
        <v>26820</v>
      </c>
      <c r="V430" s="295">
        <f t="shared" si="624"/>
        <v>13410</v>
      </c>
      <c r="W430" s="295">
        <f t="shared" si="624"/>
        <v>40230</v>
      </c>
      <c r="X430" s="295">
        <f t="shared" si="624"/>
        <v>13410</v>
      </c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</row>
    <row r="431" spans="1:37" s="7" customFormat="1" ht="27" x14ac:dyDescent="0.25">
      <c r="A431" s="467"/>
      <c r="B431" s="467"/>
      <c r="C431" s="460" t="s">
        <v>161</v>
      </c>
      <c r="D431" s="487" t="s">
        <v>115</v>
      </c>
      <c r="E431" s="8">
        <f t="shared" ref="E431:G431" si="625">E434+E437+E440+E443</f>
        <v>622</v>
      </c>
      <c r="F431" s="311">
        <f t="shared" si="625"/>
        <v>621</v>
      </c>
      <c r="G431" s="299">
        <f t="shared" si="625"/>
        <v>800</v>
      </c>
      <c r="H431" s="332">
        <f>H434+H437+H440+H443</f>
        <v>931</v>
      </c>
      <c r="I431" s="207">
        <f t="shared" ref="I431" si="626">I434+I437+I440+I443</f>
        <v>800</v>
      </c>
      <c r="J431" s="533">
        <v>900</v>
      </c>
      <c r="K431" s="533">
        <v>900</v>
      </c>
      <c r="L431" s="533">
        <v>900</v>
      </c>
      <c r="M431" s="533">
        <v>900</v>
      </c>
      <c r="N431" s="61">
        <f>N434+N437+N440+N443</f>
        <v>1073</v>
      </c>
      <c r="O431" s="466">
        <f>O434+O437+O440+O443</f>
        <v>885</v>
      </c>
      <c r="P431" s="455">
        <f>P434+P437+P440+P443</f>
        <v>1022</v>
      </c>
      <c r="Q431" s="55">
        <f t="shared" ref="Q431:R431" si="627">Q434+Q437+Q440+Q443</f>
        <v>1035</v>
      </c>
      <c r="R431" s="311">
        <f t="shared" si="627"/>
        <v>935</v>
      </c>
      <c r="S431" s="8">
        <f t="shared" ref="S431:X431" si="628">S434+S437</f>
        <v>255.5</v>
      </c>
      <c r="T431" s="8">
        <f t="shared" si="628"/>
        <v>255.5</v>
      </c>
      <c r="U431" s="8">
        <f t="shared" si="628"/>
        <v>511</v>
      </c>
      <c r="V431" s="8">
        <f t="shared" si="628"/>
        <v>255.5</v>
      </c>
      <c r="W431" s="8">
        <f t="shared" si="628"/>
        <v>766.5</v>
      </c>
      <c r="X431" s="8">
        <f t="shared" si="628"/>
        <v>255.5</v>
      </c>
      <c r="Y431" s="247"/>
      <c r="Z431" s="247"/>
      <c r="AA431" s="247"/>
      <c r="AB431" s="247"/>
      <c r="AC431" s="247"/>
      <c r="AD431" s="247"/>
      <c r="AE431" s="247"/>
      <c r="AF431" s="247"/>
      <c r="AG431" s="247"/>
      <c r="AH431" s="247"/>
      <c r="AI431" s="247"/>
      <c r="AJ431" s="247"/>
      <c r="AK431" s="247"/>
    </row>
    <row r="432" spans="1:37" s="7" customFormat="1" ht="27" x14ac:dyDescent="0.25">
      <c r="A432" s="467"/>
      <c r="B432" s="467"/>
      <c r="C432" s="460"/>
      <c r="D432" s="487" t="s">
        <v>49</v>
      </c>
      <c r="E432" s="8">
        <f t="shared" ref="E432:I432" si="629">E433/E431*1000</f>
        <v>95000</v>
      </c>
      <c r="F432" s="311">
        <f t="shared" si="629"/>
        <v>95505.354589371971</v>
      </c>
      <c r="G432" s="299">
        <f t="shared" si="629"/>
        <v>98125</v>
      </c>
      <c r="H432" s="332">
        <f>H433/H431*1000</f>
        <v>98214.462857142847</v>
      </c>
      <c r="I432" s="207">
        <f t="shared" si="629"/>
        <v>95000</v>
      </c>
      <c r="J432" s="533">
        <v>98694.444444444438</v>
      </c>
      <c r="K432" s="533">
        <v>98694.444444444438</v>
      </c>
      <c r="L432" s="533">
        <v>98694.444444444438</v>
      </c>
      <c r="M432" s="533">
        <v>98694.444444444438</v>
      </c>
      <c r="N432" s="61">
        <f t="shared" ref="N432" si="630">N433/N431*1000</f>
        <v>98275.489282385839</v>
      </c>
      <c r="O432" s="466">
        <f t="shared" ref="O432:Q432" si="631">O433/O431*1000</f>
        <v>100423.72881355933</v>
      </c>
      <c r="P432" s="455">
        <f t="shared" si="631"/>
        <v>98326.810176125247</v>
      </c>
      <c r="Q432" s="55">
        <f t="shared" si="631"/>
        <v>82611.594202898545</v>
      </c>
      <c r="R432" s="311">
        <f t="shared" ref="R432" si="632">R433/R431*1000</f>
        <v>81286.631016042782</v>
      </c>
      <c r="S432" s="8">
        <f t="shared" ref="S432:X432" si="633">S433/S431*1000</f>
        <v>98326.810176125247</v>
      </c>
      <c r="T432" s="8">
        <f t="shared" si="633"/>
        <v>98326.810176125247</v>
      </c>
      <c r="U432" s="8">
        <f t="shared" si="633"/>
        <v>98326.810176125247</v>
      </c>
      <c r="V432" s="8">
        <f t="shared" si="633"/>
        <v>98326.810176125247</v>
      </c>
      <c r="W432" s="8">
        <f t="shared" si="633"/>
        <v>98326.810176125247</v>
      </c>
      <c r="X432" s="8">
        <f t="shared" si="633"/>
        <v>98326.810176125247</v>
      </c>
      <c r="Y432" s="247"/>
      <c r="Z432" s="247"/>
      <c r="AA432" s="247"/>
      <c r="AB432" s="247"/>
      <c r="AC432" s="247"/>
      <c r="AD432" s="247"/>
      <c r="AE432" s="247"/>
      <c r="AF432" s="247"/>
      <c r="AG432" s="247"/>
      <c r="AH432" s="247"/>
      <c r="AI432" s="247"/>
      <c r="AJ432" s="247"/>
      <c r="AK432" s="247"/>
    </row>
    <row r="433" spans="1:112" s="7" customFormat="1" ht="27" x14ac:dyDescent="0.25">
      <c r="A433" s="467"/>
      <c r="B433" s="467"/>
      <c r="C433" s="460"/>
      <c r="D433" s="508" t="s">
        <v>47</v>
      </c>
      <c r="E433" s="8">
        <f t="shared" ref="E433:I433" si="634">E436+E439+E442+E445</f>
        <v>59090</v>
      </c>
      <c r="F433" s="311">
        <f t="shared" si="634"/>
        <v>59308.825199999999</v>
      </c>
      <c r="G433" s="299">
        <f t="shared" si="634"/>
        <v>78500</v>
      </c>
      <c r="H433" s="332">
        <f t="shared" si="634"/>
        <v>91437.664919999996</v>
      </c>
      <c r="I433" s="207">
        <f t="shared" si="634"/>
        <v>76000</v>
      </c>
      <c r="J433" s="533">
        <v>88825</v>
      </c>
      <c r="K433" s="533">
        <v>88825</v>
      </c>
      <c r="L433" s="533">
        <v>88825</v>
      </c>
      <c r="M433" s="533">
        <v>88825</v>
      </c>
      <c r="N433" s="61">
        <f>103835+1614.6</f>
        <v>105449.60000000001</v>
      </c>
      <c r="O433" s="466">
        <f>O436+O439+O442+O445</f>
        <v>88875</v>
      </c>
      <c r="P433" s="455">
        <f>P436+P439+P442+P445</f>
        <v>100490</v>
      </c>
      <c r="Q433" s="55">
        <f t="shared" ref="Q433:R433" si="635">Q436+Q439+Q442+Q445</f>
        <v>85503</v>
      </c>
      <c r="R433" s="311">
        <f t="shared" si="635"/>
        <v>76003</v>
      </c>
      <c r="S433" s="8">
        <f t="shared" ref="S433:X433" si="636">S436+S439</f>
        <v>25122.5</v>
      </c>
      <c r="T433" s="8">
        <f t="shared" si="636"/>
        <v>25122.5</v>
      </c>
      <c r="U433" s="8">
        <f t="shared" si="636"/>
        <v>50245</v>
      </c>
      <c r="V433" s="8">
        <f t="shared" si="636"/>
        <v>25122.5</v>
      </c>
      <c r="W433" s="8">
        <f t="shared" si="636"/>
        <v>75367.5</v>
      </c>
      <c r="X433" s="8">
        <f t="shared" si="636"/>
        <v>25122.5</v>
      </c>
      <c r="Y433" s="247"/>
      <c r="Z433" s="247"/>
      <c r="AA433" s="247"/>
      <c r="AB433" s="247"/>
      <c r="AC433" s="247"/>
      <c r="AD433" s="247"/>
      <c r="AE433" s="247"/>
      <c r="AF433" s="247"/>
      <c r="AG433" s="247"/>
      <c r="AH433" s="247"/>
      <c r="AI433" s="247"/>
      <c r="AJ433" s="247"/>
      <c r="AK433" s="247"/>
    </row>
    <row r="434" spans="1:112" s="351" customFormat="1" ht="27" x14ac:dyDescent="0.25">
      <c r="A434" s="453"/>
      <c r="B434" s="453"/>
      <c r="C434" s="463" t="s">
        <v>162</v>
      </c>
      <c r="D434" s="487" t="s">
        <v>115</v>
      </c>
      <c r="E434" s="8">
        <v>622</v>
      </c>
      <c r="F434" s="311">
        <v>609</v>
      </c>
      <c r="G434" s="298">
        <v>700</v>
      </c>
      <c r="H434" s="331">
        <v>798</v>
      </c>
      <c r="I434" s="207">
        <v>800</v>
      </c>
      <c r="J434" s="533">
        <v>800</v>
      </c>
      <c r="K434" s="533">
        <v>800</v>
      </c>
      <c r="L434" s="533">
        <v>800</v>
      </c>
      <c r="M434" s="533">
        <v>800</v>
      </c>
      <c r="N434" s="61">
        <v>917</v>
      </c>
      <c r="O434" s="466">
        <v>700</v>
      </c>
      <c r="P434" s="455">
        <v>886</v>
      </c>
      <c r="Q434" s="55">
        <v>900</v>
      </c>
      <c r="R434" s="311">
        <v>800</v>
      </c>
      <c r="S434" s="295">
        <f>P434/4</f>
        <v>221.5</v>
      </c>
      <c r="T434" s="295">
        <f>S434</f>
        <v>221.5</v>
      </c>
      <c r="U434" s="295">
        <f>S434+T434</f>
        <v>443</v>
      </c>
      <c r="V434" s="295">
        <f>S434</f>
        <v>221.5</v>
      </c>
      <c r="W434" s="295">
        <f>U434+V434</f>
        <v>664.5</v>
      </c>
      <c r="X434" s="295">
        <f>P434-W434</f>
        <v>221.5</v>
      </c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352"/>
      <c r="AM434" s="352"/>
      <c r="AN434" s="352"/>
      <c r="AO434" s="352"/>
      <c r="AP434" s="352"/>
      <c r="AQ434" s="352"/>
      <c r="AR434" s="352"/>
      <c r="AS434" s="352"/>
      <c r="AT434" s="352"/>
      <c r="AU434" s="352"/>
      <c r="AV434" s="352"/>
      <c r="AW434" s="352"/>
      <c r="AX434" s="352"/>
      <c r="AY434" s="352"/>
      <c r="AZ434" s="352"/>
      <c r="BA434" s="352"/>
      <c r="BB434" s="352"/>
      <c r="BC434" s="352"/>
      <c r="BD434" s="352"/>
      <c r="BE434" s="352"/>
      <c r="BF434" s="352"/>
      <c r="BG434" s="352"/>
      <c r="BH434" s="352"/>
      <c r="BI434" s="352"/>
      <c r="BJ434" s="352"/>
      <c r="BK434" s="352"/>
      <c r="BL434" s="352"/>
      <c r="BM434" s="352"/>
      <c r="BN434" s="352"/>
      <c r="BO434" s="352"/>
      <c r="BP434" s="352"/>
      <c r="BQ434" s="352"/>
      <c r="BR434" s="352"/>
      <c r="BS434" s="352"/>
      <c r="BT434" s="352"/>
      <c r="BU434" s="352"/>
      <c r="BV434" s="352"/>
      <c r="BW434" s="352"/>
      <c r="BX434" s="352"/>
      <c r="BY434" s="352"/>
      <c r="BZ434" s="352"/>
      <c r="CA434" s="352"/>
      <c r="CB434" s="352"/>
      <c r="CC434" s="352"/>
      <c r="CD434" s="352"/>
      <c r="CE434" s="352"/>
      <c r="CF434" s="352"/>
      <c r="CG434" s="352"/>
      <c r="CH434" s="352"/>
      <c r="CI434" s="352"/>
      <c r="CJ434" s="352"/>
      <c r="CK434" s="352"/>
      <c r="CL434" s="352"/>
      <c r="CM434" s="352"/>
      <c r="CN434" s="352"/>
      <c r="CO434" s="352"/>
      <c r="CP434" s="352"/>
      <c r="CQ434" s="352"/>
      <c r="CR434" s="352"/>
      <c r="CS434" s="352"/>
      <c r="CT434" s="352"/>
      <c r="CU434" s="352"/>
      <c r="CV434" s="352"/>
      <c r="CW434" s="352"/>
      <c r="CX434" s="352"/>
      <c r="CY434" s="352"/>
      <c r="CZ434" s="352"/>
      <c r="DA434" s="352"/>
      <c r="DB434" s="352"/>
      <c r="DC434" s="352"/>
      <c r="DD434" s="352"/>
      <c r="DE434" s="352"/>
      <c r="DF434" s="352"/>
      <c r="DG434" s="352"/>
      <c r="DH434" s="352"/>
    </row>
    <row r="435" spans="1:112" s="351" customFormat="1" ht="27" x14ac:dyDescent="0.25">
      <c r="A435" s="467"/>
      <c r="B435" s="453"/>
      <c r="C435" s="460"/>
      <c r="D435" s="487" t="s">
        <v>49</v>
      </c>
      <c r="E435" s="8">
        <v>95000</v>
      </c>
      <c r="F435" s="311">
        <v>95030</v>
      </c>
      <c r="G435" s="298">
        <v>95000</v>
      </c>
      <c r="H435" s="331">
        <v>94583.54</v>
      </c>
      <c r="I435" s="207">
        <v>95000</v>
      </c>
      <c r="J435" s="533">
        <v>95000</v>
      </c>
      <c r="K435" s="533">
        <v>95000</v>
      </c>
      <c r="L435" s="533">
        <v>95000</v>
      </c>
      <c r="M435" s="533">
        <v>95000</v>
      </c>
      <c r="N435" s="61">
        <v>95000</v>
      </c>
      <c r="O435" s="466">
        <v>95000</v>
      </c>
      <c r="P435" s="455">
        <v>95000</v>
      </c>
      <c r="Q435" s="55">
        <v>95000</v>
      </c>
      <c r="R435" s="311">
        <v>95000</v>
      </c>
      <c r="S435" s="299">
        <v>95000</v>
      </c>
      <c r="T435" s="299">
        <v>95000</v>
      </c>
      <c r="U435" s="299">
        <v>95000</v>
      </c>
      <c r="V435" s="299">
        <v>95000</v>
      </c>
      <c r="W435" s="299">
        <v>95000</v>
      </c>
      <c r="X435" s="299">
        <v>95000</v>
      </c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352"/>
      <c r="AM435" s="352"/>
      <c r="AN435" s="352"/>
      <c r="AO435" s="352"/>
      <c r="AP435" s="352"/>
      <c r="AQ435" s="352"/>
      <c r="AR435" s="352"/>
      <c r="AS435" s="352"/>
      <c r="AT435" s="352"/>
      <c r="AU435" s="352"/>
      <c r="AV435" s="352"/>
      <c r="AW435" s="352"/>
      <c r="AX435" s="352"/>
      <c r="AY435" s="352"/>
      <c r="AZ435" s="352"/>
      <c r="BA435" s="352"/>
      <c r="BB435" s="352"/>
      <c r="BC435" s="352"/>
      <c r="BD435" s="352"/>
      <c r="BE435" s="352"/>
      <c r="BF435" s="352"/>
      <c r="BG435" s="352"/>
      <c r="BH435" s="352"/>
      <c r="BI435" s="352"/>
      <c r="BJ435" s="352"/>
      <c r="BK435" s="352"/>
      <c r="BL435" s="352"/>
      <c r="BM435" s="352"/>
      <c r="BN435" s="352"/>
      <c r="BO435" s="352"/>
      <c r="BP435" s="352"/>
      <c r="BQ435" s="352"/>
      <c r="BR435" s="352"/>
      <c r="BS435" s="352"/>
      <c r="BT435" s="352"/>
      <c r="BU435" s="352"/>
      <c r="BV435" s="352"/>
      <c r="BW435" s="352"/>
      <c r="BX435" s="352"/>
      <c r="BY435" s="352"/>
      <c r="BZ435" s="352"/>
      <c r="CA435" s="352"/>
      <c r="CB435" s="352"/>
      <c r="CC435" s="352"/>
      <c r="CD435" s="352"/>
      <c r="CE435" s="352"/>
      <c r="CF435" s="352"/>
      <c r="CG435" s="352"/>
      <c r="CH435" s="352"/>
      <c r="CI435" s="352"/>
      <c r="CJ435" s="352"/>
      <c r="CK435" s="352"/>
      <c r="CL435" s="352"/>
      <c r="CM435" s="352"/>
      <c r="CN435" s="352"/>
      <c r="CO435" s="352"/>
      <c r="CP435" s="352"/>
      <c r="CQ435" s="352"/>
      <c r="CR435" s="352"/>
      <c r="CS435" s="352"/>
      <c r="CT435" s="352"/>
      <c r="CU435" s="352"/>
      <c r="CV435" s="352"/>
      <c r="CW435" s="352"/>
      <c r="CX435" s="352"/>
      <c r="CY435" s="352"/>
      <c r="CZ435" s="352"/>
      <c r="DA435" s="352"/>
      <c r="DB435" s="352"/>
      <c r="DC435" s="352"/>
      <c r="DD435" s="352"/>
      <c r="DE435" s="352"/>
      <c r="DF435" s="352"/>
      <c r="DG435" s="352"/>
      <c r="DH435" s="352"/>
    </row>
    <row r="436" spans="1:112" s="351" customFormat="1" ht="27" x14ac:dyDescent="0.25">
      <c r="A436" s="453"/>
      <c r="B436" s="453"/>
      <c r="C436" s="460"/>
      <c r="D436" s="508" t="s">
        <v>47</v>
      </c>
      <c r="E436" s="8">
        <f>E434*E435/1000</f>
        <v>59090</v>
      </c>
      <c r="F436" s="311">
        <f t="shared" ref="F436" si="637">F434*F435/1000</f>
        <v>57873.27</v>
      </c>
      <c r="G436" s="299">
        <f t="shared" ref="G436:Q436" si="638">G434*G435/1000</f>
        <v>66500</v>
      </c>
      <c r="H436" s="332">
        <f t="shared" si="638"/>
        <v>75477.664919999996</v>
      </c>
      <c r="I436" s="207">
        <f t="shared" si="638"/>
        <v>76000</v>
      </c>
      <c r="J436" s="533">
        <v>76000</v>
      </c>
      <c r="K436" s="533">
        <v>76000</v>
      </c>
      <c r="L436" s="533">
        <v>76000</v>
      </c>
      <c r="M436" s="533">
        <v>76000</v>
      </c>
      <c r="N436" s="61">
        <v>8</v>
      </c>
      <c r="O436" s="466">
        <f t="shared" si="638"/>
        <v>66500</v>
      </c>
      <c r="P436" s="455">
        <f t="shared" si="638"/>
        <v>84170</v>
      </c>
      <c r="Q436" s="55">
        <f t="shared" si="638"/>
        <v>85500</v>
      </c>
      <c r="R436" s="311">
        <f t="shared" ref="R436" si="639">R434*R435/1000</f>
        <v>76000</v>
      </c>
      <c r="S436" s="295">
        <f t="shared" ref="S436:X436" si="640">S434*S435/1000</f>
        <v>21042.5</v>
      </c>
      <c r="T436" s="295">
        <f t="shared" si="640"/>
        <v>21042.5</v>
      </c>
      <c r="U436" s="295">
        <f t="shared" si="640"/>
        <v>42085</v>
      </c>
      <c r="V436" s="295">
        <f t="shared" si="640"/>
        <v>21042.5</v>
      </c>
      <c r="W436" s="295">
        <f t="shared" si="640"/>
        <v>63127.5</v>
      </c>
      <c r="X436" s="295">
        <f t="shared" si="640"/>
        <v>21042.5</v>
      </c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352"/>
      <c r="AM436" s="352"/>
      <c r="AN436" s="352"/>
      <c r="AO436" s="352"/>
      <c r="AP436" s="352"/>
      <c r="AQ436" s="352"/>
      <c r="AR436" s="352"/>
      <c r="AS436" s="352"/>
      <c r="AT436" s="352"/>
      <c r="AU436" s="352"/>
      <c r="AV436" s="352"/>
      <c r="AW436" s="352"/>
      <c r="AX436" s="352"/>
      <c r="AY436" s="352"/>
      <c r="AZ436" s="352"/>
      <c r="BA436" s="352"/>
      <c r="BB436" s="352"/>
      <c r="BC436" s="352"/>
      <c r="BD436" s="352"/>
      <c r="BE436" s="352"/>
      <c r="BF436" s="352"/>
      <c r="BG436" s="352"/>
      <c r="BH436" s="352"/>
      <c r="BI436" s="352"/>
      <c r="BJ436" s="352"/>
      <c r="BK436" s="352"/>
      <c r="BL436" s="352"/>
      <c r="BM436" s="352"/>
      <c r="BN436" s="352"/>
      <c r="BO436" s="352"/>
      <c r="BP436" s="352"/>
      <c r="BQ436" s="352"/>
      <c r="BR436" s="352"/>
      <c r="BS436" s="352"/>
      <c r="BT436" s="352"/>
      <c r="BU436" s="352"/>
      <c r="BV436" s="352"/>
      <c r="BW436" s="352"/>
      <c r="BX436" s="352"/>
      <c r="BY436" s="352"/>
      <c r="BZ436" s="352"/>
      <c r="CA436" s="352"/>
      <c r="CB436" s="352"/>
      <c r="CC436" s="352"/>
      <c r="CD436" s="352"/>
      <c r="CE436" s="352"/>
      <c r="CF436" s="352"/>
      <c r="CG436" s="352"/>
      <c r="CH436" s="352"/>
      <c r="CI436" s="352"/>
      <c r="CJ436" s="352"/>
      <c r="CK436" s="352"/>
      <c r="CL436" s="352"/>
      <c r="CM436" s="352"/>
      <c r="CN436" s="352"/>
      <c r="CO436" s="352"/>
      <c r="CP436" s="352"/>
      <c r="CQ436" s="352"/>
      <c r="CR436" s="352"/>
      <c r="CS436" s="352"/>
      <c r="CT436" s="352"/>
      <c r="CU436" s="352"/>
      <c r="CV436" s="352"/>
      <c r="CW436" s="352"/>
      <c r="CX436" s="352"/>
      <c r="CY436" s="352"/>
      <c r="CZ436" s="352"/>
      <c r="DA436" s="352"/>
      <c r="DB436" s="352"/>
      <c r="DC436" s="352"/>
      <c r="DD436" s="352"/>
      <c r="DE436" s="352"/>
      <c r="DF436" s="352"/>
      <c r="DG436" s="352"/>
      <c r="DH436" s="352"/>
    </row>
    <row r="437" spans="1:112" s="351" customFormat="1" ht="30.75" customHeight="1" x14ac:dyDescent="0.25">
      <c r="A437" s="453"/>
      <c r="B437" s="453"/>
      <c r="C437" s="509" t="s">
        <v>225</v>
      </c>
      <c r="D437" s="487" t="s">
        <v>115</v>
      </c>
      <c r="E437" s="8"/>
      <c r="F437" s="311">
        <v>12</v>
      </c>
      <c r="G437" s="298">
        <v>100</v>
      </c>
      <c r="H437" s="331">
        <v>133</v>
      </c>
      <c r="I437" s="207">
        <v>0</v>
      </c>
      <c r="J437" s="533">
        <v>50</v>
      </c>
      <c r="K437" s="533">
        <v>50</v>
      </c>
      <c r="L437" s="533">
        <v>50</v>
      </c>
      <c r="M437" s="533">
        <v>50</v>
      </c>
      <c r="N437" s="61">
        <v>156</v>
      </c>
      <c r="O437" s="466">
        <v>135</v>
      </c>
      <c r="P437" s="454">
        <v>136</v>
      </c>
      <c r="Q437" s="55">
        <v>135</v>
      </c>
      <c r="R437" s="311">
        <v>135</v>
      </c>
      <c r="S437" s="295">
        <f>P437/4</f>
        <v>34</v>
      </c>
      <c r="T437" s="295">
        <f>S437</f>
        <v>34</v>
      </c>
      <c r="U437" s="295">
        <f>S437+T437</f>
        <v>68</v>
      </c>
      <c r="V437" s="295">
        <f>S437</f>
        <v>34</v>
      </c>
      <c r="W437" s="295">
        <f>U437+V437</f>
        <v>102</v>
      </c>
      <c r="X437" s="295">
        <f>P437-W437</f>
        <v>34</v>
      </c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352"/>
      <c r="AM437" s="352"/>
      <c r="AN437" s="352"/>
      <c r="AO437" s="352"/>
      <c r="AP437" s="352"/>
      <c r="AQ437" s="352"/>
      <c r="AR437" s="352"/>
      <c r="AS437" s="352"/>
      <c r="AT437" s="352"/>
      <c r="AU437" s="352"/>
      <c r="AV437" s="352"/>
      <c r="AW437" s="352"/>
      <c r="AX437" s="352"/>
      <c r="AY437" s="352"/>
      <c r="AZ437" s="352"/>
      <c r="BA437" s="352"/>
      <c r="BB437" s="352"/>
      <c r="BC437" s="352"/>
      <c r="BD437" s="352"/>
      <c r="BE437" s="352"/>
      <c r="BF437" s="352"/>
      <c r="BG437" s="352"/>
      <c r="BH437" s="352"/>
      <c r="BI437" s="352"/>
      <c r="BJ437" s="352"/>
      <c r="BK437" s="352"/>
      <c r="BL437" s="352"/>
      <c r="BM437" s="352"/>
      <c r="BN437" s="352"/>
      <c r="BO437" s="352"/>
      <c r="BP437" s="352"/>
      <c r="BQ437" s="352"/>
      <c r="BR437" s="352"/>
      <c r="BS437" s="352"/>
      <c r="BT437" s="352"/>
      <c r="BU437" s="352"/>
      <c r="BV437" s="352"/>
      <c r="BW437" s="352"/>
      <c r="BX437" s="352"/>
      <c r="BY437" s="352"/>
      <c r="BZ437" s="352"/>
      <c r="CA437" s="352"/>
      <c r="CB437" s="352"/>
      <c r="CC437" s="352"/>
      <c r="CD437" s="352"/>
      <c r="CE437" s="352"/>
      <c r="CF437" s="352"/>
      <c r="CG437" s="352"/>
      <c r="CH437" s="352"/>
      <c r="CI437" s="352"/>
      <c r="CJ437" s="352"/>
      <c r="CK437" s="352"/>
      <c r="CL437" s="352"/>
      <c r="CM437" s="352"/>
      <c r="CN437" s="352"/>
      <c r="CO437" s="352"/>
      <c r="CP437" s="352"/>
      <c r="CQ437" s="352"/>
      <c r="CR437" s="352"/>
      <c r="CS437" s="352"/>
      <c r="CT437" s="352"/>
      <c r="CU437" s="352"/>
      <c r="CV437" s="352"/>
      <c r="CW437" s="352"/>
      <c r="CX437" s="352"/>
      <c r="CY437" s="352"/>
      <c r="CZ437" s="352"/>
      <c r="DA437" s="352"/>
      <c r="DB437" s="352"/>
      <c r="DC437" s="352"/>
      <c r="DD437" s="352"/>
      <c r="DE437" s="352"/>
      <c r="DF437" s="352"/>
      <c r="DG437" s="352"/>
      <c r="DH437" s="352"/>
    </row>
    <row r="438" spans="1:112" s="351" customFormat="1" ht="27" x14ac:dyDescent="0.25">
      <c r="A438" s="453"/>
      <c r="B438" s="453"/>
      <c r="C438" s="453"/>
      <c r="D438" s="487" t="s">
        <v>49</v>
      </c>
      <c r="E438" s="8">
        <v>120000</v>
      </c>
      <c r="F438" s="311">
        <v>119629.6</v>
      </c>
      <c r="G438" s="298">
        <v>120000</v>
      </c>
      <c r="H438" s="331">
        <v>120000</v>
      </c>
      <c r="I438" s="207">
        <v>0</v>
      </c>
      <c r="J438" s="533">
        <v>133000</v>
      </c>
      <c r="K438" s="533">
        <v>133000</v>
      </c>
      <c r="L438" s="533">
        <v>133000</v>
      </c>
      <c r="M438" s="533">
        <v>133000</v>
      </c>
      <c r="N438" s="61">
        <v>120000</v>
      </c>
      <c r="O438" s="466">
        <v>120000</v>
      </c>
      <c r="P438" s="455">
        <v>120000</v>
      </c>
      <c r="Q438" s="55">
        <v>120000</v>
      </c>
      <c r="R438" s="311">
        <v>120000</v>
      </c>
      <c r="S438" s="295">
        <v>120000</v>
      </c>
      <c r="T438" s="295">
        <v>120000</v>
      </c>
      <c r="U438" s="295">
        <v>120000</v>
      </c>
      <c r="V438" s="295">
        <v>120000</v>
      </c>
      <c r="W438" s="295">
        <v>120000</v>
      </c>
      <c r="X438" s="295">
        <v>120000</v>
      </c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352"/>
      <c r="AM438" s="352"/>
      <c r="AN438" s="352"/>
      <c r="AO438" s="352"/>
      <c r="AP438" s="352"/>
      <c r="AQ438" s="352"/>
      <c r="AR438" s="352"/>
      <c r="AS438" s="352"/>
      <c r="AT438" s="352"/>
      <c r="AU438" s="352"/>
      <c r="AV438" s="352"/>
      <c r="AW438" s="352"/>
      <c r="AX438" s="352"/>
      <c r="AY438" s="352"/>
      <c r="AZ438" s="352"/>
      <c r="BA438" s="352"/>
      <c r="BB438" s="352"/>
      <c r="BC438" s="352"/>
      <c r="BD438" s="352"/>
      <c r="BE438" s="352"/>
      <c r="BF438" s="352"/>
      <c r="BG438" s="352"/>
      <c r="BH438" s="352"/>
      <c r="BI438" s="352"/>
      <c r="BJ438" s="352"/>
      <c r="BK438" s="352"/>
      <c r="BL438" s="352"/>
      <c r="BM438" s="352"/>
      <c r="BN438" s="352"/>
      <c r="BO438" s="352"/>
      <c r="BP438" s="352"/>
      <c r="BQ438" s="352"/>
      <c r="BR438" s="352"/>
      <c r="BS438" s="352"/>
      <c r="BT438" s="352"/>
      <c r="BU438" s="352"/>
      <c r="BV438" s="352"/>
      <c r="BW438" s="352"/>
      <c r="BX438" s="352"/>
      <c r="BY438" s="352"/>
      <c r="BZ438" s="352"/>
      <c r="CA438" s="352"/>
      <c r="CB438" s="352"/>
      <c r="CC438" s="352"/>
      <c r="CD438" s="352"/>
      <c r="CE438" s="352"/>
      <c r="CF438" s="352"/>
      <c r="CG438" s="352"/>
      <c r="CH438" s="352"/>
      <c r="CI438" s="352"/>
      <c r="CJ438" s="352"/>
      <c r="CK438" s="352"/>
      <c r="CL438" s="352"/>
      <c r="CM438" s="352"/>
      <c r="CN438" s="352"/>
      <c r="CO438" s="352"/>
      <c r="CP438" s="352"/>
      <c r="CQ438" s="352"/>
      <c r="CR438" s="352"/>
      <c r="CS438" s="352"/>
      <c r="CT438" s="352"/>
      <c r="CU438" s="352"/>
      <c r="CV438" s="352"/>
      <c r="CW438" s="352"/>
      <c r="CX438" s="352"/>
      <c r="CY438" s="352"/>
      <c r="CZ438" s="352"/>
      <c r="DA438" s="352"/>
      <c r="DB438" s="352"/>
      <c r="DC438" s="352"/>
      <c r="DD438" s="352"/>
      <c r="DE438" s="352"/>
      <c r="DF438" s="352"/>
      <c r="DG438" s="352"/>
      <c r="DH438" s="352"/>
    </row>
    <row r="439" spans="1:112" s="351" customFormat="1" ht="27" x14ac:dyDescent="0.25">
      <c r="A439" s="468"/>
      <c r="B439" s="468"/>
      <c r="C439" s="468"/>
      <c r="D439" s="510" t="s">
        <v>47</v>
      </c>
      <c r="E439" s="287">
        <f>E437*E438/1000</f>
        <v>0</v>
      </c>
      <c r="F439" s="315">
        <f t="shared" ref="F439" si="641">F437*F438/1000</f>
        <v>1435.5552000000002</v>
      </c>
      <c r="G439" s="323">
        <f t="shared" ref="G439:P439" si="642">G437*G438/1000</f>
        <v>12000</v>
      </c>
      <c r="H439" s="335">
        <f t="shared" si="642"/>
        <v>15960</v>
      </c>
      <c r="I439" s="346">
        <f t="shared" si="642"/>
        <v>0</v>
      </c>
      <c r="J439" s="538">
        <v>6650</v>
      </c>
      <c r="K439" s="538">
        <v>6650</v>
      </c>
      <c r="L439" s="538">
        <v>6650</v>
      </c>
      <c r="M439" s="538">
        <v>6650</v>
      </c>
      <c r="N439" s="61">
        <f>N437*N438/1000</f>
        <v>18720</v>
      </c>
      <c r="O439" s="466">
        <f t="shared" si="642"/>
        <v>16200</v>
      </c>
      <c r="P439" s="454">
        <f t="shared" si="642"/>
        <v>16320</v>
      </c>
      <c r="Q439" s="324">
        <v>3</v>
      </c>
      <c r="R439" s="315">
        <v>3</v>
      </c>
      <c r="S439" s="262">
        <f t="shared" ref="S439:X439" si="643">S437*S438/1000</f>
        <v>4080</v>
      </c>
      <c r="T439" s="262">
        <f t="shared" si="643"/>
        <v>4080</v>
      </c>
      <c r="U439" s="262">
        <f t="shared" si="643"/>
        <v>8160</v>
      </c>
      <c r="V439" s="262">
        <f t="shared" si="643"/>
        <v>4080</v>
      </c>
      <c r="W439" s="262">
        <f t="shared" si="643"/>
        <v>12240</v>
      </c>
      <c r="X439" s="262">
        <f t="shared" si="643"/>
        <v>4080</v>
      </c>
      <c r="Y439" s="248"/>
      <c r="Z439" s="248"/>
      <c r="AA439" s="248"/>
      <c r="AB439" s="248"/>
      <c r="AC439" s="248"/>
      <c r="AD439" s="248"/>
      <c r="AE439" s="248"/>
      <c r="AF439" s="248"/>
      <c r="AG439" s="248"/>
      <c r="AH439" s="248"/>
      <c r="AI439" s="248"/>
      <c r="AJ439" s="248"/>
      <c r="AK439" s="248"/>
      <c r="AL439" s="37"/>
      <c r="AM439" s="37"/>
      <c r="AN439" s="37"/>
      <c r="AO439" s="37"/>
      <c r="AP439" s="37"/>
      <c r="AQ439" s="37"/>
      <c r="AR439" s="37"/>
      <c r="AS439" s="37"/>
      <c r="AT439" s="37"/>
      <c r="AU439" s="37"/>
      <c r="AV439" s="37"/>
      <c r="AW439" s="37"/>
      <c r="AX439" s="37"/>
      <c r="AY439" s="37"/>
      <c r="AZ439" s="37"/>
      <c r="BA439" s="37"/>
      <c r="BB439" s="37"/>
      <c r="BC439" s="37"/>
      <c r="BD439" s="37"/>
      <c r="BE439" s="37"/>
      <c r="BF439" s="37"/>
      <c r="BG439" s="37"/>
      <c r="BH439" s="37"/>
      <c r="BI439" s="37"/>
      <c r="BJ439" s="37"/>
      <c r="BK439" s="37"/>
      <c r="BL439" s="37"/>
      <c r="BM439" s="37"/>
      <c r="BN439" s="37"/>
      <c r="BO439" s="37"/>
      <c r="BP439" s="37"/>
      <c r="BQ439" s="37"/>
      <c r="BR439" s="37"/>
      <c r="BS439" s="37"/>
      <c r="BT439" s="37"/>
      <c r="BU439" s="37"/>
      <c r="BV439" s="37"/>
      <c r="BW439" s="37"/>
      <c r="BX439" s="37"/>
      <c r="BY439" s="37"/>
      <c r="BZ439" s="37"/>
      <c r="CA439" s="37"/>
      <c r="CB439" s="37"/>
      <c r="CC439" s="37"/>
      <c r="CD439" s="37"/>
      <c r="CE439" s="37"/>
      <c r="CF439" s="37"/>
      <c r="CG439" s="37"/>
      <c r="CH439" s="37"/>
      <c r="CI439" s="37"/>
      <c r="CJ439" s="37"/>
      <c r="CK439" s="37"/>
      <c r="CL439" s="37"/>
      <c r="CM439" s="37"/>
      <c r="CN439" s="37"/>
      <c r="CO439" s="37"/>
      <c r="CP439" s="37"/>
      <c r="CQ439" s="37"/>
      <c r="CR439" s="37"/>
      <c r="CS439" s="37"/>
      <c r="CT439" s="37"/>
      <c r="CU439" s="37"/>
      <c r="CV439" s="37"/>
      <c r="CW439" s="37"/>
      <c r="CX439" s="37"/>
      <c r="CY439" s="37"/>
      <c r="CZ439" s="37"/>
      <c r="DA439" s="37"/>
      <c r="DB439" s="37"/>
      <c r="DC439" s="37"/>
      <c r="DD439" s="37"/>
      <c r="DE439" s="37"/>
      <c r="DF439" s="37"/>
      <c r="DG439" s="37"/>
      <c r="DH439" s="37"/>
    </row>
    <row r="440" spans="1:112" s="351" customFormat="1" ht="33" x14ac:dyDescent="0.25">
      <c r="A440" s="468"/>
      <c r="B440" s="468"/>
      <c r="C440" s="468" t="s">
        <v>200</v>
      </c>
      <c r="D440" s="487" t="s">
        <v>115</v>
      </c>
      <c r="E440" s="287"/>
      <c r="F440" s="315"/>
      <c r="G440" s="323"/>
      <c r="H440" s="335"/>
      <c r="I440" s="346"/>
      <c r="J440" s="538">
        <v>25</v>
      </c>
      <c r="K440" s="538">
        <v>25</v>
      </c>
      <c r="L440" s="538">
        <v>25</v>
      </c>
      <c r="M440" s="538">
        <v>25</v>
      </c>
      <c r="N440" s="564"/>
      <c r="O440" s="466">
        <v>25</v>
      </c>
      <c r="P440" s="454"/>
      <c r="Q440" s="324"/>
      <c r="R440" s="315"/>
      <c r="S440" s="262"/>
      <c r="T440" s="262"/>
      <c r="U440" s="262"/>
      <c r="V440" s="262"/>
      <c r="W440" s="262"/>
      <c r="X440" s="262"/>
      <c r="Y440" s="248"/>
      <c r="Z440" s="248"/>
      <c r="AA440" s="248"/>
      <c r="AB440" s="248"/>
      <c r="AC440" s="248"/>
      <c r="AD440" s="248"/>
      <c r="AE440" s="248"/>
      <c r="AF440" s="248"/>
      <c r="AG440" s="248"/>
      <c r="AH440" s="248"/>
      <c r="AI440" s="248"/>
      <c r="AJ440" s="248"/>
      <c r="AK440" s="248"/>
      <c r="AL440" s="37"/>
      <c r="AM440" s="37"/>
      <c r="AN440" s="37"/>
      <c r="AO440" s="37"/>
      <c r="AP440" s="37"/>
      <c r="AQ440" s="37"/>
      <c r="AR440" s="37"/>
      <c r="AS440" s="37"/>
      <c r="AT440" s="37"/>
      <c r="AU440" s="37"/>
      <c r="AV440" s="37"/>
      <c r="AW440" s="37"/>
      <c r="AX440" s="37"/>
      <c r="AY440" s="37"/>
      <c r="AZ440" s="37"/>
      <c r="BA440" s="37"/>
      <c r="BB440" s="37"/>
      <c r="BC440" s="37"/>
      <c r="BD440" s="37"/>
      <c r="BE440" s="37"/>
      <c r="BF440" s="37"/>
      <c r="BG440" s="37"/>
      <c r="BH440" s="37"/>
      <c r="BI440" s="37"/>
      <c r="BJ440" s="37"/>
      <c r="BK440" s="37"/>
      <c r="BL440" s="37"/>
      <c r="BM440" s="37"/>
      <c r="BN440" s="37"/>
      <c r="BO440" s="37"/>
      <c r="BP440" s="37"/>
      <c r="BQ440" s="37"/>
      <c r="BR440" s="37"/>
      <c r="BS440" s="37"/>
      <c r="BT440" s="37"/>
      <c r="BU440" s="37"/>
      <c r="BV440" s="37"/>
      <c r="BW440" s="37"/>
      <c r="BX440" s="37"/>
      <c r="BY440" s="37"/>
      <c r="BZ440" s="37"/>
      <c r="CA440" s="37"/>
      <c r="CB440" s="37"/>
      <c r="CC440" s="37"/>
      <c r="CD440" s="37"/>
      <c r="CE440" s="37"/>
      <c r="CF440" s="37"/>
      <c r="CG440" s="37"/>
      <c r="CH440" s="37"/>
      <c r="CI440" s="37"/>
      <c r="CJ440" s="37"/>
      <c r="CK440" s="37"/>
      <c r="CL440" s="37"/>
      <c r="CM440" s="37"/>
      <c r="CN440" s="37"/>
      <c r="CO440" s="37"/>
      <c r="CP440" s="37"/>
      <c r="CQ440" s="37"/>
      <c r="CR440" s="37"/>
      <c r="CS440" s="37"/>
      <c r="CT440" s="37"/>
      <c r="CU440" s="37"/>
      <c r="CV440" s="37"/>
      <c r="CW440" s="37"/>
      <c r="CX440" s="37"/>
      <c r="CY440" s="37"/>
      <c r="CZ440" s="37"/>
      <c r="DA440" s="37"/>
      <c r="DB440" s="37"/>
      <c r="DC440" s="37"/>
      <c r="DD440" s="37"/>
      <c r="DE440" s="37"/>
      <c r="DF440" s="37"/>
      <c r="DG440" s="37"/>
      <c r="DH440" s="37"/>
    </row>
    <row r="441" spans="1:112" s="351" customFormat="1" ht="27" x14ac:dyDescent="0.25">
      <c r="A441" s="468"/>
      <c r="B441" s="468"/>
      <c r="C441" s="468"/>
      <c r="D441" s="487" t="s">
        <v>49</v>
      </c>
      <c r="E441" s="287"/>
      <c r="F441" s="315"/>
      <c r="G441" s="323"/>
      <c r="H441" s="335"/>
      <c r="I441" s="346"/>
      <c r="J441" s="538">
        <v>114000</v>
      </c>
      <c r="K441" s="538">
        <v>114000</v>
      </c>
      <c r="L441" s="538">
        <v>114000</v>
      </c>
      <c r="M441" s="538">
        <v>114000</v>
      </c>
      <c r="N441" s="564"/>
      <c r="O441" s="466">
        <v>114000</v>
      </c>
      <c r="P441" s="454"/>
      <c r="Q441" s="54"/>
      <c r="R441" s="310"/>
      <c r="S441" s="262"/>
      <c r="T441" s="262"/>
      <c r="U441" s="262"/>
      <c r="V441" s="262"/>
      <c r="W441" s="262"/>
      <c r="X441" s="262"/>
      <c r="Y441" s="248"/>
      <c r="Z441" s="248"/>
      <c r="AA441" s="248"/>
      <c r="AB441" s="248"/>
      <c r="AC441" s="248"/>
      <c r="AD441" s="248"/>
      <c r="AE441" s="248"/>
      <c r="AF441" s="248"/>
      <c r="AG441" s="248"/>
      <c r="AH441" s="248"/>
      <c r="AI441" s="248"/>
      <c r="AJ441" s="248"/>
      <c r="AK441" s="248"/>
      <c r="AL441" s="37"/>
      <c r="AM441" s="37"/>
      <c r="AN441" s="37"/>
      <c r="AO441" s="37"/>
      <c r="AP441" s="37"/>
      <c r="AQ441" s="37"/>
      <c r="AR441" s="37"/>
      <c r="AS441" s="37"/>
      <c r="AT441" s="37"/>
      <c r="AU441" s="37"/>
      <c r="AV441" s="37"/>
      <c r="AW441" s="37"/>
      <c r="AX441" s="37"/>
      <c r="AY441" s="37"/>
      <c r="AZ441" s="37"/>
      <c r="BA441" s="37"/>
      <c r="BB441" s="37"/>
      <c r="BC441" s="37"/>
      <c r="BD441" s="37"/>
      <c r="BE441" s="37"/>
      <c r="BF441" s="37"/>
      <c r="BG441" s="37"/>
      <c r="BH441" s="37"/>
      <c r="BI441" s="37"/>
      <c r="BJ441" s="37"/>
      <c r="BK441" s="37"/>
      <c r="BL441" s="37"/>
      <c r="BM441" s="37"/>
      <c r="BN441" s="37"/>
      <c r="BO441" s="37"/>
      <c r="BP441" s="37"/>
      <c r="BQ441" s="37"/>
      <c r="BR441" s="37"/>
      <c r="BS441" s="37"/>
      <c r="BT441" s="37"/>
      <c r="BU441" s="37"/>
      <c r="BV441" s="37"/>
      <c r="BW441" s="37"/>
      <c r="BX441" s="37"/>
      <c r="BY441" s="37"/>
      <c r="BZ441" s="37"/>
      <c r="CA441" s="37"/>
      <c r="CB441" s="37"/>
      <c r="CC441" s="37"/>
      <c r="CD441" s="37"/>
      <c r="CE441" s="37"/>
      <c r="CF441" s="37"/>
      <c r="CG441" s="37"/>
      <c r="CH441" s="37"/>
      <c r="CI441" s="37"/>
      <c r="CJ441" s="37"/>
      <c r="CK441" s="37"/>
      <c r="CL441" s="37"/>
      <c r="CM441" s="37"/>
      <c r="CN441" s="37"/>
      <c r="CO441" s="37"/>
      <c r="CP441" s="37"/>
      <c r="CQ441" s="37"/>
      <c r="CR441" s="37"/>
      <c r="CS441" s="37"/>
      <c r="CT441" s="37"/>
      <c r="CU441" s="37"/>
      <c r="CV441" s="37"/>
      <c r="CW441" s="37"/>
      <c r="CX441" s="37"/>
      <c r="CY441" s="37"/>
      <c r="CZ441" s="37"/>
      <c r="DA441" s="37"/>
      <c r="DB441" s="37"/>
      <c r="DC441" s="37"/>
      <c r="DD441" s="37"/>
      <c r="DE441" s="37"/>
      <c r="DF441" s="37"/>
      <c r="DG441" s="37"/>
      <c r="DH441" s="37"/>
    </row>
    <row r="442" spans="1:112" s="351" customFormat="1" ht="27" x14ac:dyDescent="0.25">
      <c r="A442" s="468"/>
      <c r="B442" s="468"/>
      <c r="C442" s="468"/>
      <c r="D442" s="510" t="s">
        <v>47</v>
      </c>
      <c r="E442" s="287"/>
      <c r="F442" s="315"/>
      <c r="G442" s="323"/>
      <c r="H442" s="335"/>
      <c r="I442" s="346"/>
      <c r="J442" s="538">
        <v>2850</v>
      </c>
      <c r="K442" s="538">
        <v>2850</v>
      </c>
      <c r="L442" s="538">
        <v>2850</v>
      </c>
      <c r="M442" s="538">
        <v>2850</v>
      </c>
      <c r="N442" s="564"/>
      <c r="O442" s="466">
        <v>2850</v>
      </c>
      <c r="P442" s="454"/>
      <c r="Q442" s="324"/>
      <c r="R442" s="315"/>
      <c r="S442" s="262"/>
      <c r="T442" s="262"/>
      <c r="U442" s="262"/>
      <c r="V442" s="262"/>
      <c r="W442" s="262"/>
      <c r="X442" s="262"/>
      <c r="Y442" s="248"/>
      <c r="Z442" s="248"/>
      <c r="AA442" s="248"/>
      <c r="AB442" s="248"/>
      <c r="AC442" s="248"/>
      <c r="AD442" s="248"/>
      <c r="AE442" s="248"/>
      <c r="AF442" s="248"/>
      <c r="AG442" s="248"/>
      <c r="AH442" s="248"/>
      <c r="AI442" s="248"/>
      <c r="AJ442" s="248"/>
      <c r="AK442" s="248"/>
      <c r="AL442" s="37"/>
      <c r="AM442" s="37"/>
      <c r="AN442" s="37"/>
      <c r="AO442" s="37"/>
      <c r="AP442" s="37"/>
      <c r="AQ442" s="37"/>
      <c r="AR442" s="37"/>
      <c r="AS442" s="37"/>
      <c r="AT442" s="37"/>
      <c r="AU442" s="37"/>
      <c r="AV442" s="37"/>
      <c r="AW442" s="37"/>
      <c r="AX442" s="37"/>
      <c r="AY442" s="37"/>
      <c r="AZ442" s="37"/>
      <c r="BA442" s="37"/>
      <c r="BB442" s="37"/>
      <c r="BC442" s="37"/>
      <c r="BD442" s="37"/>
      <c r="BE442" s="37"/>
      <c r="BF442" s="37"/>
      <c r="BG442" s="37"/>
      <c r="BH442" s="37"/>
      <c r="BI442" s="37"/>
      <c r="BJ442" s="37"/>
      <c r="BK442" s="37"/>
      <c r="BL442" s="37"/>
      <c r="BM442" s="37"/>
      <c r="BN442" s="37"/>
      <c r="BO442" s="37"/>
      <c r="BP442" s="37"/>
      <c r="BQ442" s="37"/>
      <c r="BR442" s="37"/>
      <c r="BS442" s="37"/>
      <c r="BT442" s="37"/>
      <c r="BU442" s="37"/>
      <c r="BV442" s="37"/>
      <c r="BW442" s="37"/>
      <c r="BX442" s="37"/>
      <c r="BY442" s="37"/>
      <c r="BZ442" s="37"/>
      <c r="CA442" s="37"/>
      <c r="CB442" s="37"/>
      <c r="CC442" s="37"/>
      <c r="CD442" s="37"/>
      <c r="CE442" s="37"/>
      <c r="CF442" s="37"/>
      <c r="CG442" s="37"/>
      <c r="CH442" s="37"/>
      <c r="CI442" s="37"/>
      <c r="CJ442" s="37"/>
      <c r="CK442" s="37"/>
      <c r="CL442" s="37"/>
      <c r="CM442" s="37"/>
      <c r="CN442" s="37"/>
      <c r="CO442" s="37"/>
      <c r="CP442" s="37"/>
      <c r="CQ442" s="37"/>
      <c r="CR442" s="37"/>
      <c r="CS442" s="37"/>
      <c r="CT442" s="37"/>
      <c r="CU442" s="37"/>
      <c r="CV442" s="37"/>
      <c r="CW442" s="37"/>
      <c r="CX442" s="37"/>
      <c r="CY442" s="37"/>
      <c r="CZ442" s="37"/>
      <c r="DA442" s="37"/>
      <c r="DB442" s="37"/>
      <c r="DC442" s="37"/>
      <c r="DD442" s="37"/>
      <c r="DE442" s="37"/>
      <c r="DF442" s="37"/>
      <c r="DG442" s="37"/>
      <c r="DH442" s="37"/>
    </row>
    <row r="443" spans="1:112" s="351" customFormat="1" ht="33" x14ac:dyDescent="0.25">
      <c r="A443" s="468"/>
      <c r="B443" s="468"/>
      <c r="C443" s="468" t="s">
        <v>201</v>
      </c>
      <c r="D443" s="487" t="s">
        <v>115</v>
      </c>
      <c r="E443" s="287"/>
      <c r="F443" s="315"/>
      <c r="G443" s="323"/>
      <c r="H443" s="335"/>
      <c r="I443" s="346"/>
      <c r="J443" s="538">
        <v>25</v>
      </c>
      <c r="K443" s="538">
        <v>25</v>
      </c>
      <c r="L443" s="538">
        <v>25</v>
      </c>
      <c r="M443" s="538">
        <v>25</v>
      </c>
      <c r="N443" s="564"/>
      <c r="O443" s="466">
        <v>25</v>
      </c>
      <c r="P443" s="454"/>
      <c r="Q443" s="324"/>
      <c r="R443" s="315"/>
      <c r="S443" s="262"/>
      <c r="T443" s="262"/>
      <c r="U443" s="262"/>
      <c r="V443" s="262"/>
      <c r="W443" s="262"/>
      <c r="X443" s="262"/>
      <c r="Y443" s="248"/>
      <c r="Z443" s="248"/>
      <c r="AA443" s="248"/>
      <c r="AB443" s="248"/>
      <c r="AC443" s="248"/>
      <c r="AD443" s="248"/>
      <c r="AE443" s="248"/>
      <c r="AF443" s="248"/>
      <c r="AG443" s="248"/>
      <c r="AH443" s="248"/>
      <c r="AI443" s="248"/>
      <c r="AJ443" s="248"/>
      <c r="AK443" s="248"/>
      <c r="AL443" s="37"/>
      <c r="AM443" s="37"/>
      <c r="AN443" s="37"/>
      <c r="AO443" s="37"/>
      <c r="AP443" s="37"/>
      <c r="AQ443" s="37"/>
      <c r="AR443" s="37"/>
      <c r="AS443" s="37"/>
      <c r="AT443" s="37"/>
      <c r="AU443" s="37"/>
      <c r="AV443" s="37"/>
      <c r="AW443" s="37"/>
      <c r="AX443" s="37"/>
      <c r="AY443" s="37"/>
      <c r="AZ443" s="37"/>
      <c r="BA443" s="37"/>
      <c r="BB443" s="37"/>
      <c r="BC443" s="37"/>
      <c r="BD443" s="37"/>
      <c r="BE443" s="37"/>
      <c r="BF443" s="37"/>
      <c r="BG443" s="37"/>
      <c r="BH443" s="37"/>
      <c r="BI443" s="37"/>
      <c r="BJ443" s="37"/>
      <c r="BK443" s="37"/>
      <c r="BL443" s="37"/>
      <c r="BM443" s="37"/>
      <c r="BN443" s="37"/>
      <c r="BO443" s="37"/>
      <c r="BP443" s="37"/>
      <c r="BQ443" s="37"/>
      <c r="BR443" s="37"/>
      <c r="BS443" s="37"/>
      <c r="BT443" s="37"/>
      <c r="BU443" s="37"/>
      <c r="BV443" s="37"/>
      <c r="BW443" s="37"/>
      <c r="BX443" s="37"/>
      <c r="BY443" s="37"/>
      <c r="BZ443" s="37"/>
      <c r="CA443" s="37"/>
      <c r="CB443" s="37"/>
      <c r="CC443" s="37"/>
      <c r="CD443" s="37"/>
      <c r="CE443" s="37"/>
      <c r="CF443" s="37"/>
      <c r="CG443" s="37"/>
      <c r="CH443" s="37"/>
      <c r="CI443" s="37"/>
      <c r="CJ443" s="37"/>
      <c r="CK443" s="37"/>
      <c r="CL443" s="37"/>
      <c r="CM443" s="37"/>
      <c r="CN443" s="37"/>
      <c r="CO443" s="37"/>
      <c r="CP443" s="37"/>
      <c r="CQ443" s="37"/>
      <c r="CR443" s="37"/>
      <c r="CS443" s="37"/>
      <c r="CT443" s="37"/>
      <c r="CU443" s="37"/>
      <c r="CV443" s="37"/>
      <c r="CW443" s="37"/>
      <c r="CX443" s="37"/>
      <c r="CY443" s="37"/>
      <c r="CZ443" s="37"/>
      <c r="DA443" s="37"/>
      <c r="DB443" s="37"/>
      <c r="DC443" s="37"/>
      <c r="DD443" s="37"/>
      <c r="DE443" s="37"/>
      <c r="DF443" s="37"/>
      <c r="DG443" s="37"/>
      <c r="DH443" s="37"/>
    </row>
    <row r="444" spans="1:112" s="351" customFormat="1" ht="27" x14ac:dyDescent="0.25">
      <c r="A444" s="468"/>
      <c r="B444" s="468"/>
      <c r="C444" s="468"/>
      <c r="D444" s="487" t="s">
        <v>49</v>
      </c>
      <c r="E444" s="287"/>
      <c r="F444" s="315"/>
      <c r="G444" s="323"/>
      <c r="H444" s="335"/>
      <c r="I444" s="346"/>
      <c r="J444" s="538">
        <v>133000</v>
      </c>
      <c r="K444" s="538">
        <v>133000</v>
      </c>
      <c r="L444" s="538">
        <v>133000</v>
      </c>
      <c r="M444" s="538">
        <v>133000</v>
      </c>
      <c r="N444" s="564"/>
      <c r="O444" s="466">
        <v>133000</v>
      </c>
      <c r="P444" s="454"/>
      <c r="Q444" s="54"/>
      <c r="R444" s="310"/>
      <c r="S444" s="262"/>
      <c r="T444" s="262"/>
      <c r="U444" s="262"/>
      <c r="V444" s="262"/>
      <c r="W444" s="262"/>
      <c r="X444" s="262"/>
      <c r="Y444" s="248"/>
      <c r="Z444" s="248"/>
      <c r="AA444" s="248"/>
      <c r="AB444" s="248"/>
      <c r="AC444" s="248"/>
      <c r="AD444" s="248"/>
      <c r="AE444" s="248"/>
      <c r="AF444" s="248"/>
      <c r="AG444" s="248"/>
      <c r="AH444" s="248"/>
      <c r="AI444" s="248"/>
      <c r="AJ444" s="248"/>
      <c r="AK444" s="248"/>
      <c r="AL444" s="37"/>
      <c r="AM444" s="37"/>
      <c r="AN444" s="37"/>
      <c r="AO444" s="37"/>
      <c r="AP444" s="37"/>
      <c r="AQ444" s="37"/>
      <c r="AR444" s="37"/>
      <c r="AS444" s="37"/>
      <c r="AT444" s="37"/>
      <c r="AU444" s="37"/>
      <c r="AV444" s="37"/>
      <c r="AW444" s="37"/>
      <c r="AX444" s="37"/>
      <c r="AY444" s="37"/>
      <c r="AZ444" s="37"/>
      <c r="BA444" s="37"/>
      <c r="BB444" s="37"/>
      <c r="BC444" s="37"/>
      <c r="BD444" s="37"/>
      <c r="BE444" s="37"/>
      <c r="BF444" s="37"/>
      <c r="BG444" s="37"/>
      <c r="BH444" s="37"/>
      <c r="BI444" s="37"/>
      <c r="BJ444" s="37"/>
      <c r="BK444" s="37"/>
      <c r="BL444" s="37"/>
      <c r="BM444" s="37"/>
      <c r="BN444" s="37"/>
      <c r="BO444" s="37"/>
      <c r="BP444" s="37"/>
      <c r="BQ444" s="37"/>
      <c r="BR444" s="37"/>
      <c r="BS444" s="37"/>
      <c r="BT444" s="37"/>
      <c r="BU444" s="37"/>
      <c r="BV444" s="37"/>
      <c r="BW444" s="37"/>
      <c r="BX444" s="37"/>
      <c r="BY444" s="37"/>
      <c r="BZ444" s="37"/>
      <c r="CA444" s="37"/>
      <c r="CB444" s="37"/>
      <c r="CC444" s="37"/>
      <c r="CD444" s="37"/>
      <c r="CE444" s="37"/>
      <c r="CF444" s="37"/>
      <c r="CG444" s="37"/>
      <c r="CH444" s="37"/>
      <c r="CI444" s="37"/>
      <c r="CJ444" s="37"/>
      <c r="CK444" s="37"/>
      <c r="CL444" s="37"/>
      <c r="CM444" s="37"/>
      <c r="CN444" s="37"/>
      <c r="CO444" s="37"/>
      <c r="CP444" s="37"/>
      <c r="CQ444" s="37"/>
      <c r="CR444" s="37"/>
      <c r="CS444" s="37"/>
      <c r="CT444" s="37"/>
      <c r="CU444" s="37"/>
      <c r="CV444" s="37"/>
      <c r="CW444" s="37"/>
      <c r="CX444" s="37"/>
      <c r="CY444" s="37"/>
      <c r="CZ444" s="37"/>
      <c r="DA444" s="37"/>
      <c r="DB444" s="37"/>
      <c r="DC444" s="37"/>
      <c r="DD444" s="37"/>
      <c r="DE444" s="37"/>
      <c r="DF444" s="37"/>
      <c r="DG444" s="37"/>
      <c r="DH444" s="37"/>
    </row>
    <row r="445" spans="1:112" s="351" customFormat="1" ht="27" x14ac:dyDescent="0.25">
      <c r="A445" s="468"/>
      <c r="B445" s="468"/>
      <c r="C445" s="468"/>
      <c r="D445" s="510" t="s">
        <v>47</v>
      </c>
      <c r="E445" s="287"/>
      <c r="F445" s="315"/>
      <c r="G445" s="323"/>
      <c r="H445" s="335"/>
      <c r="I445" s="346"/>
      <c r="J445" s="538">
        <v>3325</v>
      </c>
      <c r="K445" s="538">
        <v>3325</v>
      </c>
      <c r="L445" s="538">
        <v>3325</v>
      </c>
      <c r="M445" s="538">
        <v>3325</v>
      </c>
      <c r="N445" s="564"/>
      <c r="O445" s="466">
        <v>3325</v>
      </c>
      <c r="P445" s="454"/>
      <c r="Q445" s="324"/>
      <c r="R445" s="315"/>
      <c r="S445" s="262"/>
      <c r="T445" s="262"/>
      <c r="U445" s="262"/>
      <c r="V445" s="262"/>
      <c r="W445" s="262"/>
      <c r="X445" s="262"/>
      <c r="Y445" s="248"/>
      <c r="Z445" s="248"/>
      <c r="AA445" s="248"/>
      <c r="AB445" s="248"/>
      <c r="AC445" s="248"/>
      <c r="AD445" s="248"/>
      <c r="AE445" s="248"/>
      <c r="AF445" s="248"/>
      <c r="AG445" s="248"/>
      <c r="AH445" s="248"/>
      <c r="AI445" s="248"/>
      <c r="AJ445" s="248"/>
      <c r="AK445" s="248"/>
      <c r="AL445" s="37"/>
      <c r="AM445" s="37"/>
      <c r="AN445" s="37"/>
      <c r="AO445" s="37"/>
      <c r="AP445" s="37"/>
      <c r="AQ445" s="37"/>
      <c r="AR445" s="37"/>
      <c r="AS445" s="37"/>
      <c r="AT445" s="37"/>
      <c r="AU445" s="37"/>
      <c r="AV445" s="37"/>
      <c r="AW445" s="37"/>
      <c r="AX445" s="37"/>
      <c r="AY445" s="37"/>
      <c r="AZ445" s="37"/>
      <c r="BA445" s="37"/>
      <c r="BB445" s="37"/>
      <c r="BC445" s="37"/>
      <c r="BD445" s="37"/>
      <c r="BE445" s="37"/>
      <c r="BF445" s="37"/>
      <c r="BG445" s="37"/>
      <c r="BH445" s="37"/>
      <c r="BI445" s="37"/>
      <c r="BJ445" s="37"/>
      <c r="BK445" s="37"/>
      <c r="BL445" s="37"/>
      <c r="BM445" s="37"/>
      <c r="BN445" s="37"/>
      <c r="BO445" s="37"/>
      <c r="BP445" s="37"/>
      <c r="BQ445" s="37"/>
      <c r="BR445" s="37"/>
      <c r="BS445" s="37"/>
      <c r="BT445" s="37"/>
      <c r="BU445" s="37"/>
      <c r="BV445" s="37"/>
      <c r="BW445" s="37"/>
      <c r="BX445" s="37"/>
      <c r="BY445" s="37"/>
      <c r="BZ445" s="37"/>
      <c r="CA445" s="37"/>
      <c r="CB445" s="37"/>
      <c r="CC445" s="37"/>
      <c r="CD445" s="37"/>
      <c r="CE445" s="37"/>
      <c r="CF445" s="37"/>
      <c r="CG445" s="37"/>
      <c r="CH445" s="37"/>
      <c r="CI445" s="37"/>
      <c r="CJ445" s="37"/>
      <c r="CK445" s="37"/>
      <c r="CL445" s="37"/>
      <c r="CM445" s="37"/>
      <c r="CN445" s="37"/>
      <c r="CO445" s="37"/>
      <c r="CP445" s="37"/>
      <c r="CQ445" s="37"/>
      <c r="CR445" s="37"/>
      <c r="CS445" s="37"/>
      <c r="CT445" s="37"/>
      <c r="CU445" s="37"/>
      <c r="CV445" s="37"/>
      <c r="CW445" s="37"/>
      <c r="CX445" s="37"/>
      <c r="CY445" s="37"/>
      <c r="CZ445" s="37"/>
      <c r="DA445" s="37"/>
      <c r="DB445" s="37"/>
      <c r="DC445" s="37"/>
      <c r="DD445" s="37"/>
      <c r="DE445" s="37"/>
      <c r="DF445" s="37"/>
      <c r="DG445" s="37"/>
      <c r="DH445" s="37"/>
    </row>
    <row r="446" spans="1:112" s="264" customFormat="1" ht="27" x14ac:dyDescent="0.25">
      <c r="A446" s="453"/>
      <c r="B446" s="453"/>
      <c r="C446" s="467" t="s">
        <v>195</v>
      </c>
      <c r="D446" s="487" t="s">
        <v>115</v>
      </c>
      <c r="E446" s="8"/>
      <c r="F446" s="311"/>
      <c r="G446" s="299"/>
      <c r="H446" s="332"/>
      <c r="I446" s="202">
        <v>0</v>
      </c>
      <c r="J446" s="533">
        <v>50</v>
      </c>
      <c r="K446" s="533">
        <v>50</v>
      </c>
      <c r="L446" s="533">
        <v>50</v>
      </c>
      <c r="M446" s="533">
        <v>50</v>
      </c>
      <c r="N446" s="61"/>
      <c r="O446" s="466">
        <v>80</v>
      </c>
      <c r="P446" s="454">
        <v>80</v>
      </c>
      <c r="Q446" s="55">
        <v>80</v>
      </c>
      <c r="R446" s="311">
        <v>80</v>
      </c>
      <c r="S446" s="263"/>
      <c r="T446" s="263"/>
      <c r="U446" s="263"/>
      <c r="V446" s="263"/>
      <c r="W446" s="263"/>
      <c r="X446" s="26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13"/>
      <c r="BC446" s="13"/>
      <c r="BD446" s="13"/>
      <c r="BE446" s="13"/>
      <c r="BF446" s="13"/>
      <c r="BG446" s="13"/>
      <c r="BH446" s="13"/>
      <c r="BI446" s="13"/>
      <c r="BJ446" s="13"/>
      <c r="BK446" s="13"/>
      <c r="BL446" s="13"/>
      <c r="BM446" s="13"/>
      <c r="BN446" s="13"/>
      <c r="BO446" s="13"/>
      <c r="BP446" s="13"/>
      <c r="BQ446" s="13"/>
      <c r="BR446" s="13"/>
      <c r="BS446" s="13"/>
      <c r="BT446" s="13"/>
      <c r="BU446" s="13"/>
      <c r="BV446" s="13"/>
      <c r="BW446" s="13"/>
      <c r="BX446" s="13"/>
      <c r="BY446" s="13"/>
      <c r="BZ446" s="13"/>
      <c r="CA446" s="13"/>
      <c r="CB446" s="13"/>
      <c r="CC446" s="13"/>
      <c r="CD446" s="13"/>
      <c r="CE446" s="13"/>
      <c r="CF446" s="13"/>
      <c r="CG446" s="13"/>
      <c r="CH446" s="13"/>
      <c r="CI446" s="13"/>
      <c r="CJ446" s="13"/>
      <c r="CK446" s="13"/>
      <c r="CL446" s="13"/>
      <c r="CM446" s="13"/>
      <c r="CN446" s="13"/>
      <c r="CO446" s="13"/>
      <c r="CP446" s="13"/>
      <c r="CQ446" s="13"/>
      <c r="CR446" s="13"/>
      <c r="CS446" s="13"/>
      <c r="CT446" s="13"/>
      <c r="CU446" s="13"/>
      <c r="CV446" s="13"/>
      <c r="CW446" s="13"/>
      <c r="CX446" s="13"/>
      <c r="CY446" s="13"/>
      <c r="CZ446" s="13"/>
      <c r="DA446" s="13"/>
      <c r="DB446" s="13"/>
      <c r="DC446" s="13"/>
      <c r="DD446" s="13"/>
      <c r="DE446" s="13"/>
      <c r="DF446" s="13"/>
      <c r="DG446" s="13"/>
      <c r="DH446" s="13"/>
    </row>
    <row r="447" spans="1:112" s="261" customFormat="1" ht="27" x14ac:dyDescent="0.25">
      <c r="A447" s="468"/>
      <c r="B447" s="468"/>
      <c r="C447" s="468"/>
      <c r="D447" s="487" t="s">
        <v>49</v>
      </c>
      <c r="E447" s="287"/>
      <c r="F447" s="315"/>
      <c r="G447" s="323"/>
      <c r="H447" s="335"/>
      <c r="I447" s="202">
        <v>35000</v>
      </c>
      <c r="J447" s="533">
        <v>35000</v>
      </c>
      <c r="K447" s="533">
        <v>35000</v>
      </c>
      <c r="L447" s="533">
        <v>35000</v>
      </c>
      <c r="M447" s="533">
        <v>35000</v>
      </c>
      <c r="N447" s="61"/>
      <c r="O447" s="466">
        <v>35000</v>
      </c>
      <c r="P447" s="455">
        <v>35000</v>
      </c>
      <c r="Q447" s="54">
        <v>35000</v>
      </c>
      <c r="R447" s="310">
        <v>35000</v>
      </c>
      <c r="S447" s="265"/>
      <c r="T447" s="265"/>
      <c r="U447" s="265"/>
      <c r="V447" s="265"/>
      <c r="W447" s="265"/>
      <c r="X447" s="265"/>
      <c r="Y447" s="248"/>
      <c r="Z447" s="248"/>
      <c r="AA447" s="248"/>
      <c r="AB447" s="248"/>
      <c r="AC447" s="248"/>
      <c r="AD447" s="248"/>
      <c r="AE447" s="248"/>
      <c r="AF447" s="248"/>
      <c r="AG447" s="248"/>
      <c r="AH447" s="248"/>
      <c r="AI447" s="248"/>
      <c r="AJ447" s="248"/>
      <c r="AK447" s="248"/>
      <c r="AL447" s="248"/>
      <c r="AM447" s="248"/>
      <c r="AN447" s="248"/>
      <c r="AO447" s="248"/>
      <c r="AP447" s="248"/>
      <c r="AQ447" s="248"/>
      <c r="AR447" s="248"/>
      <c r="AS447" s="248"/>
      <c r="AT447" s="248"/>
      <c r="AU447" s="248"/>
      <c r="AV447" s="248"/>
      <c r="AW447" s="248"/>
      <c r="AX447" s="248"/>
      <c r="AY447" s="248"/>
      <c r="AZ447" s="248"/>
      <c r="BA447" s="248"/>
      <c r="BB447" s="248"/>
      <c r="BC447" s="248"/>
      <c r="BD447" s="248"/>
      <c r="BE447" s="248"/>
      <c r="BF447" s="248"/>
      <c r="BG447" s="248"/>
      <c r="BH447" s="248"/>
      <c r="BI447" s="248"/>
      <c r="BJ447" s="248"/>
      <c r="BK447" s="248"/>
      <c r="BL447" s="248"/>
      <c r="BM447" s="248"/>
      <c r="BN447" s="248"/>
      <c r="BO447" s="248"/>
      <c r="BP447" s="248"/>
      <c r="BQ447" s="248"/>
      <c r="BR447" s="248"/>
      <c r="BS447" s="248"/>
      <c r="BT447" s="248"/>
      <c r="BU447" s="248"/>
      <c r="BV447" s="248"/>
      <c r="BW447" s="248"/>
      <c r="BX447" s="248"/>
      <c r="BY447" s="248"/>
      <c r="BZ447" s="248"/>
      <c r="CA447" s="248"/>
      <c r="CB447" s="248"/>
      <c r="CC447" s="248"/>
      <c r="CD447" s="248"/>
      <c r="CE447" s="248"/>
      <c r="CF447" s="248"/>
      <c r="CG447" s="248"/>
      <c r="CH447" s="248"/>
      <c r="CI447" s="248"/>
      <c r="CJ447" s="248"/>
      <c r="CK447" s="248"/>
      <c r="CL447" s="248"/>
      <c r="CM447" s="248"/>
      <c r="CN447" s="248"/>
      <c r="CO447" s="248"/>
      <c r="CP447" s="248"/>
      <c r="CQ447" s="248"/>
      <c r="CR447" s="248"/>
      <c r="CS447" s="248"/>
      <c r="CT447" s="248"/>
      <c r="CU447" s="248"/>
      <c r="CV447" s="248"/>
      <c r="CW447" s="248"/>
      <c r="CX447" s="248"/>
      <c r="CY447" s="248"/>
      <c r="CZ447" s="248"/>
      <c r="DA447" s="248"/>
      <c r="DB447" s="248"/>
      <c r="DC447" s="248"/>
      <c r="DD447" s="248"/>
      <c r="DE447" s="248"/>
      <c r="DF447" s="248"/>
      <c r="DG447" s="248"/>
      <c r="DH447" s="248"/>
    </row>
    <row r="448" spans="1:112" s="13" customFormat="1" ht="27" x14ac:dyDescent="0.25">
      <c r="A448" s="453"/>
      <c r="B448" s="453"/>
      <c r="C448" s="453"/>
      <c r="D448" s="510" t="s">
        <v>47</v>
      </c>
      <c r="E448" s="8"/>
      <c r="F448" s="315"/>
      <c r="G448" s="323"/>
      <c r="H448" s="335"/>
      <c r="I448" s="346">
        <f>I446*I447/1000</f>
        <v>0</v>
      </c>
      <c r="J448" s="538">
        <v>1750</v>
      </c>
      <c r="K448" s="538">
        <v>1750</v>
      </c>
      <c r="L448" s="538">
        <v>1750</v>
      </c>
      <c r="M448" s="538">
        <v>1750</v>
      </c>
      <c r="N448" s="564"/>
      <c r="O448" s="482">
        <f t="shared" ref="O448" si="644">O446*O447/1000</f>
        <v>2800</v>
      </c>
      <c r="P448" s="497">
        <f t="shared" ref="P448:Q448" si="645">P446*P447/1000</f>
        <v>2800</v>
      </c>
      <c r="Q448" s="324">
        <f t="shared" si="645"/>
        <v>2800</v>
      </c>
      <c r="R448" s="315">
        <f t="shared" ref="R448" si="646">R446*R447/1000</f>
        <v>2800</v>
      </c>
      <c r="S448" s="265"/>
      <c r="T448" s="265"/>
      <c r="U448" s="265"/>
      <c r="V448" s="265"/>
      <c r="W448" s="265"/>
      <c r="X448" s="265"/>
    </row>
    <row r="449" spans="1:112" s="264" customFormat="1" ht="27" x14ac:dyDescent="0.25">
      <c r="A449" s="453"/>
      <c r="B449" s="453"/>
      <c r="C449" s="471" t="s">
        <v>202</v>
      </c>
      <c r="D449" s="487" t="s">
        <v>115</v>
      </c>
      <c r="E449" s="8"/>
      <c r="F449" s="311"/>
      <c r="G449" s="299"/>
      <c r="H449" s="332"/>
      <c r="I449" s="207">
        <v>0</v>
      </c>
      <c r="J449" s="533">
        <v>40</v>
      </c>
      <c r="K449" s="533">
        <v>40</v>
      </c>
      <c r="L449" s="533">
        <v>40</v>
      </c>
      <c r="M449" s="533">
        <v>40</v>
      </c>
      <c r="N449" s="61"/>
      <c r="O449" s="466">
        <v>100</v>
      </c>
      <c r="P449" s="455">
        <v>100</v>
      </c>
      <c r="Q449" s="55">
        <v>100</v>
      </c>
      <c r="R449" s="311">
        <v>100</v>
      </c>
      <c r="S449" s="263"/>
      <c r="T449" s="263"/>
      <c r="U449" s="263"/>
      <c r="V449" s="263"/>
      <c r="W449" s="263"/>
      <c r="X449" s="26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  <c r="BA449" s="13"/>
      <c r="BB449" s="13"/>
      <c r="BC449" s="13"/>
      <c r="BD449" s="13"/>
      <c r="BE449" s="13"/>
      <c r="BF449" s="13"/>
      <c r="BG449" s="13"/>
      <c r="BH449" s="13"/>
      <c r="BI449" s="13"/>
      <c r="BJ449" s="13"/>
      <c r="BK449" s="13"/>
      <c r="BL449" s="13"/>
      <c r="BM449" s="13"/>
      <c r="BN449" s="13"/>
      <c r="BO449" s="13"/>
      <c r="BP449" s="13"/>
      <c r="BQ449" s="13"/>
      <c r="BR449" s="13"/>
      <c r="BS449" s="13"/>
      <c r="BT449" s="13"/>
      <c r="BU449" s="13"/>
      <c r="BV449" s="13"/>
      <c r="BW449" s="13"/>
      <c r="BX449" s="13"/>
      <c r="BY449" s="13"/>
      <c r="BZ449" s="13"/>
      <c r="CA449" s="13"/>
      <c r="CB449" s="13"/>
      <c r="CC449" s="13"/>
      <c r="CD449" s="13"/>
      <c r="CE449" s="13"/>
      <c r="CF449" s="13"/>
      <c r="CG449" s="13"/>
      <c r="CH449" s="13"/>
      <c r="CI449" s="13"/>
      <c r="CJ449" s="13"/>
      <c r="CK449" s="13"/>
      <c r="CL449" s="13"/>
      <c r="CM449" s="13"/>
      <c r="CN449" s="13"/>
      <c r="CO449" s="13"/>
      <c r="CP449" s="13"/>
      <c r="CQ449" s="13"/>
      <c r="CR449" s="13"/>
      <c r="CS449" s="13"/>
      <c r="CT449" s="13"/>
      <c r="CU449" s="13"/>
      <c r="CV449" s="13"/>
      <c r="CW449" s="13"/>
      <c r="CX449" s="13"/>
      <c r="CY449" s="13"/>
      <c r="CZ449" s="13"/>
      <c r="DA449" s="13"/>
      <c r="DB449" s="13"/>
      <c r="DC449" s="13"/>
      <c r="DD449" s="13"/>
      <c r="DE449" s="13"/>
      <c r="DF449" s="13"/>
      <c r="DG449" s="13"/>
      <c r="DH449" s="13"/>
    </row>
    <row r="450" spans="1:112" s="261" customFormat="1" ht="27" x14ac:dyDescent="0.25">
      <c r="A450" s="468"/>
      <c r="B450" s="468"/>
      <c r="C450" s="468"/>
      <c r="D450" s="487" t="s">
        <v>49</v>
      </c>
      <c r="E450" s="287"/>
      <c r="F450" s="315"/>
      <c r="G450" s="323"/>
      <c r="H450" s="335"/>
      <c r="I450" s="207">
        <v>22000</v>
      </c>
      <c r="J450" s="538">
        <v>22000</v>
      </c>
      <c r="K450" s="538">
        <v>22000</v>
      </c>
      <c r="L450" s="538">
        <v>22000</v>
      </c>
      <c r="M450" s="538">
        <v>22000</v>
      </c>
      <c r="N450" s="564"/>
      <c r="O450" s="482">
        <v>22000</v>
      </c>
      <c r="P450" s="497">
        <v>22000</v>
      </c>
      <c r="Q450" s="54">
        <v>22000</v>
      </c>
      <c r="R450" s="310">
        <v>22000</v>
      </c>
      <c r="S450" s="265"/>
      <c r="T450" s="265"/>
      <c r="U450" s="265"/>
      <c r="V450" s="265"/>
      <c r="W450" s="265"/>
      <c r="X450" s="265"/>
      <c r="Y450" s="248"/>
      <c r="Z450" s="248"/>
      <c r="AA450" s="248"/>
      <c r="AB450" s="248"/>
      <c r="AC450" s="248"/>
      <c r="AD450" s="248"/>
      <c r="AE450" s="248"/>
      <c r="AF450" s="248"/>
      <c r="AG450" s="248"/>
      <c r="AH450" s="248"/>
      <c r="AI450" s="248"/>
      <c r="AJ450" s="248"/>
      <c r="AK450" s="248"/>
      <c r="AL450" s="248"/>
      <c r="AM450" s="248"/>
      <c r="AN450" s="248"/>
      <c r="AO450" s="248"/>
      <c r="AP450" s="248"/>
      <c r="AQ450" s="248"/>
      <c r="AR450" s="248"/>
      <c r="AS450" s="248"/>
      <c r="AT450" s="248"/>
      <c r="AU450" s="248"/>
      <c r="AV450" s="248"/>
      <c r="AW450" s="248"/>
      <c r="AX450" s="248"/>
      <c r="AY450" s="248"/>
      <c r="AZ450" s="248"/>
      <c r="BA450" s="248"/>
      <c r="BB450" s="248"/>
      <c r="BC450" s="248"/>
      <c r="BD450" s="248"/>
      <c r="BE450" s="248"/>
      <c r="BF450" s="248"/>
      <c r="BG450" s="248"/>
      <c r="BH450" s="248"/>
      <c r="BI450" s="248"/>
      <c r="BJ450" s="248"/>
      <c r="BK450" s="248"/>
      <c r="BL450" s="248"/>
      <c r="BM450" s="248"/>
      <c r="BN450" s="248"/>
      <c r="BO450" s="248"/>
      <c r="BP450" s="248"/>
      <c r="BQ450" s="248"/>
      <c r="BR450" s="248"/>
      <c r="BS450" s="248"/>
      <c r="BT450" s="248"/>
      <c r="BU450" s="248"/>
      <c r="BV450" s="248"/>
      <c r="BW450" s="248"/>
      <c r="BX450" s="248"/>
      <c r="BY450" s="248"/>
      <c r="BZ450" s="248"/>
      <c r="CA450" s="248"/>
      <c r="CB450" s="248"/>
      <c r="CC450" s="248"/>
      <c r="CD450" s="248"/>
      <c r="CE450" s="248"/>
      <c r="CF450" s="248"/>
      <c r="CG450" s="248"/>
      <c r="CH450" s="248"/>
      <c r="CI450" s="248"/>
      <c r="CJ450" s="248"/>
      <c r="CK450" s="248"/>
      <c r="CL450" s="248"/>
      <c r="CM450" s="248"/>
      <c r="CN450" s="248"/>
      <c r="CO450" s="248"/>
      <c r="CP450" s="248"/>
      <c r="CQ450" s="248"/>
      <c r="CR450" s="248"/>
      <c r="CS450" s="248"/>
      <c r="CT450" s="248"/>
      <c r="CU450" s="248"/>
      <c r="CV450" s="248"/>
      <c r="CW450" s="248"/>
      <c r="CX450" s="248"/>
      <c r="CY450" s="248"/>
      <c r="CZ450" s="248"/>
      <c r="DA450" s="248"/>
      <c r="DB450" s="248"/>
      <c r="DC450" s="248"/>
      <c r="DD450" s="248"/>
      <c r="DE450" s="248"/>
      <c r="DF450" s="248"/>
      <c r="DG450" s="248"/>
      <c r="DH450" s="248"/>
    </row>
    <row r="451" spans="1:112" s="13" customFormat="1" ht="27" x14ac:dyDescent="0.25">
      <c r="A451" s="453"/>
      <c r="B451" s="453"/>
      <c r="C451" s="453"/>
      <c r="D451" s="510" t="s">
        <v>47</v>
      </c>
      <c r="E451" s="8"/>
      <c r="F451" s="315"/>
      <c r="G451" s="323"/>
      <c r="H451" s="335"/>
      <c r="I451" s="346">
        <f>I449*I450/1000</f>
        <v>0</v>
      </c>
      <c r="J451" s="538">
        <v>880</v>
      </c>
      <c r="K451" s="538">
        <v>880</v>
      </c>
      <c r="L451" s="538">
        <v>880</v>
      </c>
      <c r="M451" s="538">
        <v>880</v>
      </c>
      <c r="N451" s="564"/>
      <c r="O451" s="482">
        <f t="shared" ref="O451" si="647">O449*O450/1000</f>
        <v>2200</v>
      </c>
      <c r="P451" s="497">
        <f t="shared" ref="P451:Q451" si="648">P449*P450/1000</f>
        <v>2200</v>
      </c>
      <c r="Q451" s="324">
        <f t="shared" si="648"/>
        <v>2200</v>
      </c>
      <c r="R451" s="315">
        <f t="shared" ref="R451" si="649">R449*R450/1000</f>
        <v>2200</v>
      </c>
      <c r="S451" s="265"/>
      <c r="T451" s="265"/>
      <c r="U451" s="265"/>
      <c r="V451" s="265"/>
      <c r="W451" s="265"/>
      <c r="X451" s="265"/>
    </row>
    <row r="452" spans="1:112" s="264" customFormat="1" ht="27" x14ac:dyDescent="0.25">
      <c r="A452" s="453"/>
      <c r="B452" s="453"/>
      <c r="C452" s="471" t="s">
        <v>196</v>
      </c>
      <c r="D452" s="487" t="s">
        <v>115</v>
      </c>
      <c r="E452" s="8"/>
      <c r="F452" s="311"/>
      <c r="G452" s="299"/>
      <c r="H452" s="332"/>
      <c r="I452" s="207"/>
      <c r="J452" s="533">
        <v>15</v>
      </c>
      <c r="K452" s="533">
        <v>11</v>
      </c>
      <c r="L452" s="533">
        <v>11</v>
      </c>
      <c r="M452" s="533">
        <v>11</v>
      </c>
      <c r="N452" s="61"/>
      <c r="O452" s="466">
        <v>35</v>
      </c>
      <c r="P452" s="455">
        <v>35</v>
      </c>
      <c r="Q452" s="55">
        <v>35</v>
      </c>
      <c r="R452" s="311">
        <v>35</v>
      </c>
      <c r="S452" s="263"/>
      <c r="T452" s="263"/>
      <c r="U452" s="263"/>
      <c r="V452" s="263"/>
      <c r="W452" s="263"/>
      <c r="X452" s="26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  <c r="BA452" s="13"/>
      <c r="BB452" s="13"/>
      <c r="BC452" s="13"/>
      <c r="BD452" s="13"/>
      <c r="BE452" s="13"/>
      <c r="BF452" s="13"/>
      <c r="BG452" s="13"/>
      <c r="BH452" s="13"/>
      <c r="BI452" s="13"/>
      <c r="BJ452" s="13"/>
      <c r="BK452" s="13"/>
      <c r="BL452" s="13"/>
      <c r="BM452" s="13"/>
      <c r="BN452" s="13"/>
      <c r="BO452" s="13"/>
      <c r="BP452" s="13"/>
      <c r="BQ452" s="13"/>
      <c r="BR452" s="13"/>
      <c r="BS452" s="13"/>
      <c r="BT452" s="13"/>
      <c r="BU452" s="13"/>
      <c r="BV452" s="13"/>
      <c r="BW452" s="13"/>
      <c r="BX452" s="13"/>
      <c r="BY452" s="13"/>
      <c r="BZ452" s="13"/>
      <c r="CA452" s="13"/>
      <c r="CB452" s="13"/>
      <c r="CC452" s="13"/>
      <c r="CD452" s="13"/>
      <c r="CE452" s="13"/>
      <c r="CF452" s="13"/>
      <c r="CG452" s="13"/>
      <c r="CH452" s="13"/>
      <c r="CI452" s="13"/>
      <c r="CJ452" s="13"/>
      <c r="CK452" s="13"/>
      <c r="CL452" s="13"/>
      <c r="CM452" s="13"/>
      <c r="CN452" s="13"/>
      <c r="CO452" s="13"/>
      <c r="CP452" s="13"/>
      <c r="CQ452" s="13"/>
      <c r="CR452" s="13"/>
      <c r="CS452" s="13"/>
      <c r="CT452" s="13"/>
      <c r="CU452" s="13"/>
      <c r="CV452" s="13"/>
      <c r="CW452" s="13"/>
      <c r="CX452" s="13"/>
      <c r="CY452" s="13"/>
      <c r="CZ452" s="13"/>
      <c r="DA452" s="13"/>
      <c r="DB452" s="13"/>
      <c r="DC452" s="13"/>
      <c r="DD452" s="13"/>
      <c r="DE452" s="13"/>
      <c r="DF452" s="13"/>
      <c r="DG452" s="13"/>
      <c r="DH452" s="13"/>
    </row>
    <row r="453" spans="1:112" s="261" customFormat="1" ht="27" x14ac:dyDescent="0.25">
      <c r="A453" s="468"/>
      <c r="B453" s="468"/>
      <c r="C453" s="468"/>
      <c r="D453" s="487" t="s">
        <v>49</v>
      </c>
      <c r="E453" s="287"/>
      <c r="F453" s="315"/>
      <c r="G453" s="323"/>
      <c r="H453" s="335"/>
      <c r="I453" s="346"/>
      <c r="J453" s="538">
        <v>380000</v>
      </c>
      <c r="K453" s="538">
        <v>380000</v>
      </c>
      <c r="L453" s="538">
        <v>380000</v>
      </c>
      <c r="M453" s="538">
        <v>380000</v>
      </c>
      <c r="N453" s="564"/>
      <c r="O453" s="482">
        <v>380000</v>
      </c>
      <c r="P453" s="497">
        <v>380000</v>
      </c>
      <c r="Q453" s="324">
        <v>380000</v>
      </c>
      <c r="R453" s="315">
        <v>380000</v>
      </c>
      <c r="S453" s="265"/>
      <c r="T453" s="265"/>
      <c r="U453" s="265"/>
      <c r="V453" s="265"/>
      <c r="W453" s="265"/>
      <c r="X453" s="265"/>
      <c r="Y453" s="248"/>
      <c r="Z453" s="248"/>
      <c r="AA453" s="248"/>
      <c r="AB453" s="248"/>
      <c r="AC453" s="248"/>
      <c r="AD453" s="248"/>
      <c r="AE453" s="248"/>
      <c r="AF453" s="248"/>
      <c r="AG453" s="248"/>
      <c r="AH453" s="248"/>
      <c r="AI453" s="248"/>
      <c r="AJ453" s="248"/>
      <c r="AK453" s="248"/>
      <c r="AL453" s="248"/>
      <c r="AM453" s="248"/>
      <c r="AN453" s="248"/>
      <c r="AO453" s="248"/>
      <c r="AP453" s="248"/>
      <c r="AQ453" s="248"/>
      <c r="AR453" s="248"/>
      <c r="AS453" s="248"/>
      <c r="AT453" s="248"/>
      <c r="AU453" s="248"/>
      <c r="AV453" s="248"/>
      <c r="AW453" s="248"/>
      <c r="AX453" s="248"/>
      <c r="AY453" s="248"/>
      <c r="AZ453" s="248"/>
      <c r="BA453" s="248"/>
      <c r="BB453" s="248"/>
      <c r="BC453" s="248"/>
      <c r="BD453" s="248"/>
      <c r="BE453" s="248"/>
      <c r="BF453" s="248"/>
      <c r="BG453" s="248"/>
      <c r="BH453" s="248"/>
      <c r="BI453" s="248"/>
      <c r="BJ453" s="248"/>
      <c r="BK453" s="248"/>
      <c r="BL453" s="248"/>
      <c r="BM453" s="248"/>
      <c r="BN453" s="248"/>
      <c r="BO453" s="248"/>
      <c r="BP453" s="248"/>
      <c r="BQ453" s="248"/>
      <c r="BR453" s="248"/>
      <c r="BS453" s="248"/>
      <c r="BT453" s="248"/>
      <c r="BU453" s="248"/>
      <c r="BV453" s="248"/>
      <c r="BW453" s="248"/>
      <c r="BX453" s="248"/>
      <c r="BY453" s="248"/>
      <c r="BZ453" s="248"/>
      <c r="CA453" s="248"/>
      <c r="CB453" s="248"/>
      <c r="CC453" s="248"/>
      <c r="CD453" s="248"/>
      <c r="CE453" s="248"/>
      <c r="CF453" s="248"/>
      <c r="CG453" s="248"/>
      <c r="CH453" s="248"/>
      <c r="CI453" s="248"/>
      <c r="CJ453" s="248"/>
      <c r="CK453" s="248"/>
      <c r="CL453" s="248"/>
      <c r="CM453" s="248"/>
      <c r="CN453" s="248"/>
      <c r="CO453" s="248"/>
      <c r="CP453" s="248"/>
      <c r="CQ453" s="248"/>
      <c r="CR453" s="248"/>
      <c r="CS453" s="248"/>
      <c r="CT453" s="248"/>
      <c r="CU453" s="248"/>
      <c r="CV453" s="248"/>
      <c r="CW453" s="248"/>
      <c r="CX453" s="248"/>
      <c r="CY453" s="248"/>
      <c r="CZ453" s="248"/>
      <c r="DA453" s="248"/>
      <c r="DB453" s="248"/>
      <c r="DC453" s="248"/>
      <c r="DD453" s="248"/>
      <c r="DE453" s="248"/>
      <c r="DF453" s="248"/>
      <c r="DG453" s="248"/>
      <c r="DH453" s="248"/>
    </row>
    <row r="454" spans="1:112" s="13" customFormat="1" ht="27" x14ac:dyDescent="0.25">
      <c r="A454" s="453"/>
      <c r="B454" s="453"/>
      <c r="C454" s="453"/>
      <c r="D454" s="510" t="s">
        <v>47</v>
      </c>
      <c r="E454" s="8"/>
      <c r="F454" s="311"/>
      <c r="G454" s="299"/>
      <c r="H454" s="332"/>
      <c r="I454" s="207"/>
      <c r="J454" s="538">
        <v>5700</v>
      </c>
      <c r="K454" s="538">
        <f t="shared" ref="K454:Q454" si="650">K452*K453/1000</f>
        <v>4180</v>
      </c>
      <c r="L454" s="538">
        <f t="shared" ref="L454:M454" si="651">L452*L453/1000</f>
        <v>4180</v>
      </c>
      <c r="M454" s="538">
        <f t="shared" si="651"/>
        <v>4180</v>
      </c>
      <c r="N454" s="564"/>
      <c r="O454" s="482">
        <f t="shared" ref="O454" si="652">O452*O453/1000</f>
        <v>13300</v>
      </c>
      <c r="P454" s="497">
        <f t="shared" si="650"/>
        <v>13300</v>
      </c>
      <c r="Q454" s="324">
        <f t="shared" si="650"/>
        <v>13300</v>
      </c>
      <c r="R454" s="315">
        <f t="shared" ref="R454" si="653">R452*R453/1000</f>
        <v>13300</v>
      </c>
      <c r="S454" s="263"/>
      <c r="T454" s="263"/>
      <c r="U454" s="263"/>
      <c r="V454" s="263"/>
      <c r="W454" s="263"/>
      <c r="X454" s="263"/>
    </row>
    <row r="455" spans="1:112" s="264" customFormat="1" ht="27" x14ac:dyDescent="0.25">
      <c r="A455" s="453"/>
      <c r="B455" s="453"/>
      <c r="C455" s="460" t="s">
        <v>197</v>
      </c>
      <c r="D455" s="487" t="s">
        <v>115</v>
      </c>
      <c r="E455" s="8"/>
      <c r="F455" s="311"/>
      <c r="G455" s="299"/>
      <c r="H455" s="332"/>
      <c r="I455" s="207"/>
      <c r="J455" s="533">
        <v>10</v>
      </c>
      <c r="K455" s="533">
        <v>5</v>
      </c>
      <c r="L455" s="533">
        <v>5</v>
      </c>
      <c r="M455" s="533">
        <v>5</v>
      </c>
      <c r="N455" s="61"/>
      <c r="O455" s="466">
        <v>30</v>
      </c>
      <c r="P455" s="455">
        <v>30</v>
      </c>
      <c r="Q455" s="55">
        <v>30</v>
      </c>
      <c r="R455" s="311">
        <v>30</v>
      </c>
      <c r="S455" s="263"/>
      <c r="T455" s="263"/>
      <c r="U455" s="263"/>
      <c r="V455" s="263"/>
      <c r="W455" s="263"/>
      <c r="X455" s="26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B455" s="13"/>
      <c r="BC455" s="13"/>
      <c r="BD455" s="13"/>
      <c r="BE455" s="13"/>
      <c r="BF455" s="13"/>
      <c r="BG455" s="13"/>
      <c r="BH455" s="13"/>
      <c r="BI455" s="13"/>
      <c r="BJ455" s="13"/>
      <c r="BK455" s="13"/>
      <c r="BL455" s="13"/>
      <c r="BM455" s="13"/>
      <c r="BN455" s="13"/>
      <c r="BO455" s="13"/>
      <c r="BP455" s="13"/>
      <c r="BQ455" s="13"/>
      <c r="BR455" s="13"/>
      <c r="BS455" s="13"/>
      <c r="BT455" s="13"/>
      <c r="BU455" s="13"/>
      <c r="BV455" s="13"/>
      <c r="BW455" s="13"/>
      <c r="BX455" s="13"/>
      <c r="BY455" s="13"/>
      <c r="BZ455" s="13"/>
      <c r="CA455" s="13"/>
      <c r="CB455" s="13"/>
      <c r="CC455" s="13"/>
      <c r="CD455" s="13"/>
      <c r="CE455" s="13"/>
      <c r="CF455" s="13"/>
      <c r="CG455" s="13"/>
      <c r="CH455" s="13"/>
      <c r="CI455" s="13"/>
      <c r="CJ455" s="13"/>
      <c r="CK455" s="13"/>
      <c r="CL455" s="13"/>
      <c r="CM455" s="13"/>
      <c r="CN455" s="13"/>
      <c r="CO455" s="13"/>
      <c r="CP455" s="13"/>
      <c r="CQ455" s="13"/>
      <c r="CR455" s="13"/>
      <c r="CS455" s="13"/>
      <c r="CT455" s="13"/>
      <c r="CU455" s="13"/>
      <c r="CV455" s="13"/>
      <c r="CW455" s="13"/>
      <c r="CX455" s="13"/>
      <c r="CY455" s="13"/>
      <c r="CZ455" s="13"/>
      <c r="DA455" s="13"/>
      <c r="DB455" s="13"/>
      <c r="DC455" s="13"/>
      <c r="DD455" s="13"/>
      <c r="DE455" s="13"/>
      <c r="DF455" s="13"/>
      <c r="DG455" s="13"/>
      <c r="DH455" s="13"/>
    </row>
    <row r="456" spans="1:112" s="261" customFormat="1" ht="27" x14ac:dyDescent="0.25">
      <c r="A456" s="468"/>
      <c r="B456" s="468"/>
      <c r="C456" s="453"/>
      <c r="D456" s="487" t="s">
        <v>49</v>
      </c>
      <c r="E456" s="8"/>
      <c r="F456" s="311"/>
      <c r="G456" s="299"/>
      <c r="H456" s="332"/>
      <c r="I456" s="207"/>
      <c r="J456" s="533">
        <v>653000</v>
      </c>
      <c r="K456" s="533">
        <v>653000</v>
      </c>
      <c r="L456" s="533">
        <v>653000</v>
      </c>
      <c r="M456" s="533">
        <v>653000</v>
      </c>
      <c r="N456" s="61"/>
      <c r="O456" s="466">
        <v>653000</v>
      </c>
      <c r="P456" s="455">
        <v>653000</v>
      </c>
      <c r="Q456" s="55">
        <v>653000</v>
      </c>
      <c r="R456" s="311">
        <v>653000</v>
      </c>
      <c r="S456" s="263"/>
      <c r="T456" s="263"/>
      <c r="U456" s="263"/>
      <c r="V456" s="263"/>
      <c r="W456" s="263"/>
      <c r="X456" s="263"/>
      <c r="Y456" s="248"/>
      <c r="Z456" s="248"/>
      <c r="AA456" s="248"/>
      <c r="AB456" s="248"/>
      <c r="AC456" s="248"/>
      <c r="AD456" s="248"/>
      <c r="AE456" s="248"/>
      <c r="AF456" s="248"/>
      <c r="AG456" s="248"/>
      <c r="AH456" s="248"/>
      <c r="AI456" s="248"/>
      <c r="AJ456" s="248"/>
      <c r="AK456" s="248"/>
      <c r="AL456" s="248"/>
      <c r="AM456" s="248"/>
      <c r="AN456" s="248"/>
      <c r="AO456" s="248"/>
      <c r="AP456" s="248"/>
      <c r="AQ456" s="248"/>
      <c r="AR456" s="248"/>
      <c r="AS456" s="248"/>
      <c r="AT456" s="248"/>
      <c r="AU456" s="248"/>
      <c r="AV456" s="248"/>
      <c r="AW456" s="248"/>
      <c r="AX456" s="248"/>
      <c r="AY456" s="248"/>
      <c r="AZ456" s="248"/>
      <c r="BA456" s="248"/>
      <c r="BB456" s="248"/>
      <c r="BC456" s="248"/>
      <c r="BD456" s="248"/>
      <c r="BE456" s="248"/>
      <c r="BF456" s="248"/>
      <c r="BG456" s="248"/>
      <c r="BH456" s="248"/>
      <c r="BI456" s="248"/>
      <c r="BJ456" s="248"/>
      <c r="BK456" s="248"/>
      <c r="BL456" s="248"/>
      <c r="BM456" s="248"/>
      <c r="BN456" s="248"/>
      <c r="BO456" s="248"/>
      <c r="BP456" s="248"/>
      <c r="BQ456" s="248"/>
      <c r="BR456" s="248"/>
      <c r="BS456" s="248"/>
      <c r="BT456" s="248"/>
      <c r="BU456" s="248"/>
      <c r="BV456" s="248"/>
      <c r="BW456" s="248"/>
      <c r="BX456" s="248"/>
      <c r="BY456" s="248"/>
      <c r="BZ456" s="248"/>
      <c r="CA456" s="248"/>
      <c r="CB456" s="248"/>
      <c r="CC456" s="248"/>
      <c r="CD456" s="248"/>
      <c r="CE456" s="248"/>
      <c r="CF456" s="248"/>
      <c r="CG456" s="248"/>
      <c r="CH456" s="248"/>
      <c r="CI456" s="248"/>
      <c r="CJ456" s="248"/>
      <c r="CK456" s="248"/>
      <c r="CL456" s="248"/>
      <c r="CM456" s="248"/>
      <c r="CN456" s="248"/>
      <c r="CO456" s="248"/>
      <c r="CP456" s="248"/>
      <c r="CQ456" s="248"/>
      <c r="CR456" s="248"/>
      <c r="CS456" s="248"/>
      <c r="CT456" s="248"/>
      <c r="CU456" s="248"/>
      <c r="CV456" s="248"/>
      <c r="CW456" s="248"/>
      <c r="CX456" s="248"/>
      <c r="CY456" s="248"/>
      <c r="CZ456" s="248"/>
      <c r="DA456" s="248"/>
      <c r="DB456" s="248"/>
      <c r="DC456" s="248"/>
      <c r="DD456" s="248"/>
      <c r="DE456" s="248"/>
      <c r="DF456" s="248"/>
      <c r="DG456" s="248"/>
      <c r="DH456" s="248"/>
    </row>
    <row r="457" spans="1:112" s="248" customFormat="1" ht="27" x14ac:dyDescent="0.25">
      <c r="A457" s="468"/>
      <c r="B457" s="468"/>
      <c r="C457" s="468"/>
      <c r="D457" s="510" t="s">
        <v>47</v>
      </c>
      <c r="E457" s="287"/>
      <c r="F457" s="315"/>
      <c r="G457" s="323"/>
      <c r="H457" s="335"/>
      <c r="I457" s="346"/>
      <c r="J457" s="538">
        <f t="shared" ref="J457:Q457" si="654">J455*J456/1000</f>
        <v>6530</v>
      </c>
      <c r="K457" s="538">
        <f t="shared" si="654"/>
        <v>3265</v>
      </c>
      <c r="L457" s="538">
        <f t="shared" ref="L457:M457" si="655">L455*L456/1000</f>
        <v>3265</v>
      </c>
      <c r="M457" s="538">
        <f t="shared" si="655"/>
        <v>3265</v>
      </c>
      <c r="N457" s="564"/>
      <c r="O457" s="482">
        <f t="shared" ref="O457" si="656">O455*O456/1000</f>
        <v>19590</v>
      </c>
      <c r="P457" s="497">
        <f t="shared" si="654"/>
        <v>19590</v>
      </c>
      <c r="Q457" s="324">
        <f t="shared" si="654"/>
        <v>19590</v>
      </c>
      <c r="R457" s="315">
        <f t="shared" ref="R457" si="657">R455*R456/1000</f>
        <v>19590</v>
      </c>
      <c r="S457" s="265"/>
      <c r="T457" s="265"/>
      <c r="U457" s="265"/>
      <c r="V457" s="265"/>
      <c r="W457" s="265"/>
      <c r="X457" s="265"/>
    </row>
    <row r="458" spans="1:112" s="352" customFormat="1" ht="27" x14ac:dyDescent="0.25">
      <c r="A458" s="453"/>
      <c r="B458" s="453"/>
      <c r="C458" s="467" t="s">
        <v>198</v>
      </c>
      <c r="D458" s="487" t="s">
        <v>115</v>
      </c>
      <c r="E458" s="8"/>
      <c r="F458" s="311"/>
      <c r="G458" s="299"/>
      <c r="H458" s="332"/>
      <c r="I458" s="207"/>
      <c r="J458" s="533">
        <v>5</v>
      </c>
      <c r="K458" s="532">
        <v>3</v>
      </c>
      <c r="L458" s="532">
        <v>3</v>
      </c>
      <c r="M458" s="532">
        <v>2</v>
      </c>
      <c r="N458" s="559"/>
      <c r="O458" s="466">
        <v>10</v>
      </c>
      <c r="P458" s="455">
        <v>10</v>
      </c>
      <c r="Q458" s="55">
        <v>10</v>
      </c>
      <c r="R458" s="311">
        <v>10</v>
      </c>
      <c r="S458" s="8"/>
      <c r="T458" s="8"/>
      <c r="U458" s="8"/>
      <c r="V458" s="8"/>
      <c r="W458" s="8"/>
      <c r="X458" s="8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</row>
    <row r="459" spans="1:112" s="352" customFormat="1" ht="27" x14ac:dyDescent="0.25">
      <c r="A459" s="453"/>
      <c r="B459" s="453"/>
      <c r="C459" s="467"/>
      <c r="D459" s="487" t="s">
        <v>49</v>
      </c>
      <c r="E459" s="8"/>
      <c r="F459" s="311"/>
      <c r="G459" s="299"/>
      <c r="H459" s="332"/>
      <c r="I459" s="207"/>
      <c r="J459" s="533">
        <v>1356000</v>
      </c>
      <c r="K459" s="533">
        <v>1356000</v>
      </c>
      <c r="L459" s="533">
        <v>1356000</v>
      </c>
      <c r="M459" s="533">
        <v>1356000</v>
      </c>
      <c r="N459" s="61"/>
      <c r="O459" s="466">
        <v>1356000</v>
      </c>
      <c r="P459" s="455">
        <v>1356000</v>
      </c>
      <c r="Q459" s="55">
        <v>1356000</v>
      </c>
      <c r="R459" s="311">
        <v>1356000</v>
      </c>
      <c r="S459" s="8"/>
      <c r="T459" s="8"/>
      <c r="U459" s="8"/>
      <c r="V459" s="8"/>
      <c r="W459" s="8"/>
      <c r="X459" s="8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</row>
    <row r="460" spans="1:112" s="352" customFormat="1" ht="27" x14ac:dyDescent="0.25">
      <c r="A460" s="453"/>
      <c r="B460" s="453"/>
      <c r="C460" s="467"/>
      <c r="D460" s="510" t="s">
        <v>47</v>
      </c>
      <c r="E460" s="8"/>
      <c r="F460" s="311"/>
      <c r="G460" s="299"/>
      <c r="H460" s="332"/>
      <c r="I460" s="207"/>
      <c r="J460" s="538">
        <v>6780</v>
      </c>
      <c r="K460" s="538">
        <f t="shared" ref="K460:Q460" si="658">K458*K459/1000</f>
        <v>4068</v>
      </c>
      <c r="L460" s="538">
        <f t="shared" ref="L460:M460" si="659">L458*L459/1000</f>
        <v>4068</v>
      </c>
      <c r="M460" s="538">
        <f t="shared" si="659"/>
        <v>2712</v>
      </c>
      <c r="N460" s="564"/>
      <c r="O460" s="482">
        <f t="shared" ref="O460" si="660">O458*O459/1000</f>
        <v>13560</v>
      </c>
      <c r="P460" s="497">
        <f t="shared" si="658"/>
        <v>13560</v>
      </c>
      <c r="Q460" s="324">
        <f t="shared" si="658"/>
        <v>13560</v>
      </c>
      <c r="R460" s="315">
        <f t="shared" ref="R460" si="661">R458*R459/1000</f>
        <v>13560</v>
      </c>
      <c r="S460" s="8"/>
      <c r="T460" s="8"/>
      <c r="U460" s="8"/>
      <c r="V460" s="8"/>
      <c r="W460" s="8"/>
      <c r="X460" s="8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</row>
    <row r="461" spans="1:112" s="352" customFormat="1" ht="27" x14ac:dyDescent="0.25">
      <c r="A461" s="453"/>
      <c r="B461" s="453"/>
      <c r="C461" s="467" t="s">
        <v>199</v>
      </c>
      <c r="D461" s="487" t="s">
        <v>115</v>
      </c>
      <c r="E461" s="8"/>
      <c r="F461" s="311"/>
      <c r="G461" s="299"/>
      <c r="H461" s="332"/>
      <c r="I461" s="207"/>
      <c r="J461" s="533">
        <v>10</v>
      </c>
      <c r="K461" s="533">
        <v>5</v>
      </c>
      <c r="L461" s="533">
        <v>5</v>
      </c>
      <c r="M461" s="533">
        <v>5</v>
      </c>
      <c r="N461" s="61"/>
      <c r="O461" s="466">
        <v>20</v>
      </c>
      <c r="P461" s="455">
        <v>20</v>
      </c>
      <c r="Q461" s="55">
        <v>20</v>
      </c>
      <c r="R461" s="311">
        <v>20</v>
      </c>
      <c r="S461" s="8"/>
      <c r="T461" s="8"/>
      <c r="U461" s="8"/>
      <c r="V461" s="8"/>
      <c r="W461" s="8"/>
      <c r="X461" s="8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</row>
    <row r="462" spans="1:112" s="352" customFormat="1" ht="27" x14ac:dyDescent="0.25">
      <c r="A462" s="453"/>
      <c r="B462" s="453"/>
      <c r="C462" s="453"/>
      <c r="D462" s="487" t="s">
        <v>49</v>
      </c>
      <c r="E462" s="8"/>
      <c r="F462" s="311"/>
      <c r="G462" s="299"/>
      <c r="H462" s="332"/>
      <c r="I462" s="207"/>
      <c r="J462" s="533">
        <v>285000</v>
      </c>
      <c r="K462" s="533">
        <v>285000</v>
      </c>
      <c r="L462" s="533">
        <v>285000</v>
      </c>
      <c r="M462" s="533">
        <v>285000</v>
      </c>
      <c r="N462" s="61"/>
      <c r="O462" s="466">
        <v>285000</v>
      </c>
      <c r="P462" s="455">
        <v>285000</v>
      </c>
      <c r="Q462" s="55">
        <v>285000</v>
      </c>
      <c r="R462" s="311">
        <v>285000</v>
      </c>
      <c r="S462" s="8"/>
      <c r="T462" s="8"/>
      <c r="U462" s="8"/>
      <c r="V462" s="8"/>
      <c r="W462" s="8"/>
      <c r="X462" s="8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</row>
    <row r="463" spans="1:112" s="352" customFormat="1" ht="27" x14ac:dyDescent="0.25">
      <c r="A463" s="453"/>
      <c r="B463" s="453"/>
      <c r="C463" s="453"/>
      <c r="D463" s="508" t="s">
        <v>47</v>
      </c>
      <c r="E463" s="8"/>
      <c r="F463" s="311"/>
      <c r="G463" s="299"/>
      <c r="H463" s="332"/>
      <c r="I463" s="207"/>
      <c r="J463" s="533">
        <v>2850</v>
      </c>
      <c r="K463" s="533">
        <f t="shared" ref="K463:Q463" si="662">K461*K462/1000</f>
        <v>1425</v>
      </c>
      <c r="L463" s="533">
        <f t="shared" ref="L463:M463" si="663">L461*L462/1000</f>
        <v>1425</v>
      </c>
      <c r="M463" s="533">
        <f t="shared" si="663"/>
        <v>1425</v>
      </c>
      <c r="N463" s="61"/>
      <c r="O463" s="466">
        <f t="shared" ref="O463" si="664">O461*O462/1000</f>
        <v>5700</v>
      </c>
      <c r="P463" s="455">
        <f t="shared" si="662"/>
        <v>5700</v>
      </c>
      <c r="Q463" s="55">
        <f t="shared" si="662"/>
        <v>5700</v>
      </c>
      <c r="R463" s="311">
        <f t="shared" ref="R463" si="665">R461*R462/1000</f>
        <v>5700</v>
      </c>
      <c r="S463" s="8"/>
      <c r="T463" s="8"/>
      <c r="U463" s="8"/>
      <c r="V463" s="8"/>
      <c r="W463" s="8"/>
      <c r="X463" s="8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</row>
    <row r="464" spans="1:112" s="351" customFormat="1" x14ac:dyDescent="0.25">
      <c r="A464" s="472"/>
      <c r="B464" s="472"/>
      <c r="C464" s="472"/>
      <c r="D464" s="511"/>
      <c r="E464" s="266"/>
      <c r="F464" s="316"/>
      <c r="G464" s="291"/>
      <c r="H464" s="336"/>
      <c r="I464" s="347"/>
      <c r="J464" s="539"/>
      <c r="K464" s="539"/>
      <c r="L464" s="539"/>
      <c r="M464" s="539"/>
      <c r="N464" s="565"/>
      <c r="O464" s="483"/>
      <c r="P464" s="498"/>
      <c r="Q464" s="441"/>
      <c r="R464" s="316"/>
      <c r="S464" s="266"/>
      <c r="T464" s="266"/>
      <c r="U464" s="266"/>
      <c r="V464" s="266"/>
      <c r="W464" s="266"/>
      <c r="X464" s="266"/>
      <c r="Y464" s="261"/>
      <c r="Z464" s="261"/>
      <c r="AA464" s="261"/>
      <c r="AB464" s="261"/>
      <c r="AC464" s="261"/>
      <c r="AD464" s="261"/>
      <c r="AE464" s="261"/>
      <c r="AF464" s="261"/>
      <c r="AG464" s="261"/>
      <c r="AH464" s="261"/>
      <c r="AI464" s="261"/>
      <c r="AJ464" s="261"/>
      <c r="AK464" s="261"/>
    </row>
    <row r="465" spans="1:37" s="351" customFormat="1" x14ac:dyDescent="0.25">
      <c r="A465" s="472"/>
      <c r="B465" s="472"/>
      <c r="C465" s="472"/>
      <c r="D465" s="511"/>
      <c r="E465" s="266"/>
      <c r="F465" s="316"/>
      <c r="G465" s="291"/>
      <c r="H465" s="336"/>
      <c r="I465" s="347"/>
      <c r="J465" s="539"/>
      <c r="K465" s="539"/>
      <c r="L465" s="539"/>
      <c r="M465" s="539"/>
      <c r="N465" s="565"/>
      <c r="O465" s="483"/>
      <c r="P465" s="498"/>
      <c r="Q465" s="441"/>
      <c r="R465" s="316"/>
      <c r="S465" s="266"/>
      <c r="T465" s="266"/>
      <c r="U465" s="266"/>
      <c r="V465" s="266"/>
      <c r="W465" s="266"/>
      <c r="X465" s="266"/>
      <c r="Y465" s="261"/>
      <c r="Z465" s="261"/>
      <c r="AA465" s="261"/>
      <c r="AB465" s="261"/>
      <c r="AC465" s="261"/>
      <c r="AD465" s="261"/>
      <c r="AE465" s="261"/>
      <c r="AF465" s="261"/>
      <c r="AG465" s="261"/>
      <c r="AH465" s="261"/>
      <c r="AI465" s="261"/>
      <c r="AJ465" s="261"/>
      <c r="AK465" s="261"/>
    </row>
    <row r="466" spans="1:37" s="351" customFormat="1" x14ac:dyDescent="0.25">
      <c r="A466" s="472"/>
      <c r="B466" s="472"/>
      <c r="C466" s="472"/>
      <c r="D466" s="511"/>
      <c r="E466" s="266"/>
      <c r="F466" s="316"/>
      <c r="G466" s="291"/>
      <c r="H466" s="336"/>
      <c r="I466" s="347"/>
      <c r="J466" s="539"/>
      <c r="K466" s="539"/>
      <c r="L466" s="539"/>
      <c r="M466" s="539"/>
      <c r="N466" s="565"/>
      <c r="O466" s="483"/>
      <c r="P466" s="498"/>
      <c r="Q466" s="441"/>
      <c r="R466" s="316"/>
      <c r="S466" s="266"/>
      <c r="T466" s="266"/>
      <c r="U466" s="266"/>
      <c r="V466" s="266"/>
      <c r="W466" s="266"/>
      <c r="X466" s="266"/>
      <c r="Y466" s="261"/>
      <c r="Z466" s="261"/>
      <c r="AA466" s="261"/>
      <c r="AB466" s="261"/>
      <c r="AC466" s="261"/>
      <c r="AD466" s="261"/>
      <c r="AE466" s="261"/>
      <c r="AF466" s="261"/>
      <c r="AG466" s="261"/>
      <c r="AH466" s="261"/>
      <c r="AI466" s="261"/>
      <c r="AJ466" s="261"/>
      <c r="AK466" s="261"/>
    </row>
    <row r="467" spans="1:37" s="351" customFormat="1" x14ac:dyDescent="0.25">
      <c r="A467" s="472"/>
      <c r="B467" s="472"/>
      <c r="C467" s="472"/>
      <c r="D467" s="511"/>
      <c r="E467" s="266"/>
      <c r="F467" s="316"/>
      <c r="G467" s="291"/>
      <c r="H467" s="336"/>
      <c r="I467" s="347"/>
      <c r="J467" s="539"/>
      <c r="K467" s="539"/>
      <c r="L467" s="539"/>
      <c r="M467" s="539"/>
      <c r="N467" s="565"/>
      <c r="O467" s="483"/>
      <c r="P467" s="498"/>
      <c r="Q467" s="441"/>
      <c r="R467" s="316"/>
      <c r="S467" s="266"/>
      <c r="T467" s="266"/>
      <c r="U467" s="266"/>
      <c r="V467" s="266"/>
      <c r="W467" s="266"/>
      <c r="X467" s="266"/>
      <c r="Y467" s="261"/>
      <c r="Z467" s="261"/>
      <c r="AA467" s="261"/>
      <c r="AB467" s="261"/>
      <c r="AC467" s="261"/>
      <c r="AD467" s="261"/>
      <c r="AE467" s="261"/>
      <c r="AF467" s="261"/>
      <c r="AG467" s="261"/>
      <c r="AH467" s="261"/>
      <c r="AI467" s="261"/>
      <c r="AJ467" s="261"/>
      <c r="AK467" s="261"/>
    </row>
    <row r="468" spans="1:37" s="351" customFormat="1" x14ac:dyDescent="0.25">
      <c r="A468" s="472"/>
      <c r="B468" s="472"/>
      <c r="C468" s="472"/>
      <c r="D468" s="511"/>
      <c r="E468" s="266"/>
      <c r="F468" s="316"/>
      <c r="G468" s="291"/>
      <c r="H468" s="336"/>
      <c r="I468" s="347"/>
      <c r="J468" s="539"/>
      <c r="K468" s="539"/>
      <c r="L468" s="539"/>
      <c r="M468" s="539"/>
      <c r="N468" s="565"/>
      <c r="O468" s="483"/>
      <c r="P468" s="498"/>
      <c r="Q468" s="441"/>
      <c r="R468" s="316"/>
      <c r="S468" s="266"/>
      <c r="T468" s="266"/>
      <c r="U468" s="266"/>
      <c r="V468" s="266"/>
      <c r="W468" s="266"/>
      <c r="X468" s="266"/>
      <c r="Y468" s="261"/>
      <c r="Z468" s="261"/>
      <c r="AA468" s="261"/>
      <c r="AB468" s="261"/>
      <c r="AC468" s="261"/>
      <c r="AD468" s="261"/>
      <c r="AE468" s="261"/>
      <c r="AF468" s="261"/>
      <c r="AG468" s="261"/>
      <c r="AH468" s="261"/>
      <c r="AI468" s="261"/>
      <c r="AJ468" s="261"/>
      <c r="AK468" s="261"/>
    </row>
    <row r="469" spans="1:37" s="351" customFormat="1" x14ac:dyDescent="0.25">
      <c r="A469" s="472"/>
      <c r="B469" s="472"/>
      <c r="C469" s="472"/>
      <c r="D469" s="511"/>
      <c r="E469" s="266"/>
      <c r="F469" s="316"/>
      <c r="G469" s="291"/>
      <c r="H469" s="336"/>
      <c r="I469" s="347"/>
      <c r="J469" s="539"/>
      <c r="K469" s="539"/>
      <c r="L469" s="539"/>
      <c r="M469" s="539"/>
      <c r="N469" s="565"/>
      <c r="O469" s="483"/>
      <c r="P469" s="498"/>
      <c r="Q469" s="441"/>
      <c r="R469" s="316"/>
      <c r="S469" s="266"/>
      <c r="T469" s="266"/>
      <c r="U469" s="266"/>
      <c r="V469" s="266"/>
      <c r="W469" s="266"/>
      <c r="X469" s="266"/>
      <c r="Y469" s="261"/>
      <c r="Z469" s="261"/>
      <c r="AA469" s="261"/>
      <c r="AB469" s="261"/>
      <c r="AC469" s="261"/>
      <c r="AD469" s="261"/>
      <c r="AE469" s="261"/>
      <c r="AF469" s="261"/>
      <c r="AG469" s="261"/>
      <c r="AH469" s="261"/>
      <c r="AI469" s="261"/>
      <c r="AJ469" s="261"/>
      <c r="AK469" s="261"/>
    </row>
    <row r="470" spans="1:37" s="351" customFormat="1" x14ac:dyDescent="0.25">
      <c r="A470" s="472"/>
      <c r="B470" s="472"/>
      <c r="C470" s="472"/>
      <c r="D470" s="511"/>
      <c r="E470" s="266"/>
      <c r="F470" s="316"/>
      <c r="G470" s="291"/>
      <c r="H470" s="336"/>
      <c r="I470" s="347"/>
      <c r="J470" s="539"/>
      <c r="K470" s="539"/>
      <c r="L470" s="539"/>
      <c r="M470" s="539"/>
      <c r="N470" s="565"/>
      <c r="O470" s="483"/>
      <c r="P470" s="498"/>
      <c r="Q470" s="441"/>
      <c r="R470" s="316"/>
      <c r="S470" s="266"/>
      <c r="T470" s="266"/>
      <c r="U470" s="266"/>
      <c r="V470" s="266"/>
      <c r="W470" s="266"/>
      <c r="X470" s="266"/>
      <c r="Y470" s="261"/>
      <c r="Z470" s="261"/>
      <c r="AA470" s="261"/>
      <c r="AB470" s="261"/>
      <c r="AC470" s="261"/>
      <c r="AD470" s="261"/>
      <c r="AE470" s="261"/>
      <c r="AF470" s="261"/>
      <c r="AG470" s="261"/>
      <c r="AH470" s="261"/>
      <c r="AI470" s="261"/>
      <c r="AJ470" s="261"/>
      <c r="AK470" s="261"/>
    </row>
    <row r="471" spans="1:37" s="351" customFormat="1" x14ac:dyDescent="0.25">
      <c r="A471" s="472"/>
      <c r="B471" s="472"/>
      <c r="C471" s="472"/>
      <c r="D471" s="511"/>
      <c r="E471" s="266"/>
      <c r="F471" s="316"/>
      <c r="G471" s="291"/>
      <c r="H471" s="336"/>
      <c r="I471" s="347"/>
      <c r="J471" s="539"/>
      <c r="K471" s="539"/>
      <c r="L471" s="539"/>
      <c r="M471" s="539"/>
      <c r="N471" s="565"/>
      <c r="O471" s="483"/>
      <c r="P471" s="498"/>
      <c r="Q471" s="441"/>
      <c r="R471" s="316"/>
      <c r="S471" s="266"/>
      <c r="T471" s="266"/>
      <c r="U471" s="266"/>
      <c r="V471" s="266"/>
      <c r="W471" s="266"/>
      <c r="X471" s="266"/>
      <c r="Y471" s="261"/>
      <c r="Z471" s="261"/>
      <c r="AA471" s="261"/>
      <c r="AB471" s="261"/>
      <c r="AC471" s="261"/>
      <c r="AD471" s="261"/>
      <c r="AE471" s="261"/>
      <c r="AF471" s="261"/>
      <c r="AG471" s="261"/>
      <c r="AH471" s="261"/>
      <c r="AI471" s="261"/>
      <c r="AJ471" s="261"/>
      <c r="AK471" s="261"/>
    </row>
    <row r="472" spans="1:37" s="351" customFormat="1" x14ac:dyDescent="0.25">
      <c r="A472" s="472"/>
      <c r="B472" s="472"/>
      <c r="C472" s="472"/>
      <c r="D472" s="511"/>
      <c r="E472" s="266"/>
      <c r="F472" s="316"/>
      <c r="G472" s="291"/>
      <c r="H472" s="336"/>
      <c r="I472" s="347"/>
      <c r="J472" s="539"/>
      <c r="K472" s="539"/>
      <c r="L472" s="539"/>
      <c r="M472" s="539"/>
      <c r="N472" s="565"/>
      <c r="O472" s="483"/>
      <c r="P472" s="498"/>
      <c r="Q472" s="441"/>
      <c r="R472" s="316"/>
      <c r="S472" s="266"/>
      <c r="T472" s="266"/>
      <c r="U472" s="266"/>
      <c r="V472" s="266"/>
      <c r="W472" s="266"/>
      <c r="X472" s="266"/>
      <c r="Y472" s="261"/>
      <c r="Z472" s="261"/>
      <c r="AA472" s="261"/>
      <c r="AB472" s="261"/>
      <c r="AC472" s="261"/>
      <c r="AD472" s="261"/>
      <c r="AE472" s="261"/>
      <c r="AF472" s="261"/>
      <c r="AG472" s="261"/>
      <c r="AH472" s="261"/>
      <c r="AI472" s="261"/>
      <c r="AJ472" s="261"/>
      <c r="AK472" s="261"/>
    </row>
    <row r="473" spans="1:37" s="351" customFormat="1" x14ac:dyDescent="0.25">
      <c r="A473" s="472"/>
      <c r="B473" s="472"/>
      <c r="C473" s="472"/>
      <c r="D473" s="511"/>
      <c r="E473" s="266"/>
      <c r="F473" s="316"/>
      <c r="G473" s="291"/>
      <c r="H473" s="336"/>
      <c r="I473" s="347"/>
      <c r="J473" s="539"/>
      <c r="K473" s="539"/>
      <c r="L473" s="539"/>
      <c r="M473" s="539"/>
      <c r="N473" s="565"/>
      <c r="O473" s="483"/>
      <c r="P473" s="498"/>
      <c r="Q473" s="441"/>
      <c r="R473" s="316"/>
      <c r="S473" s="266"/>
      <c r="T473" s="266"/>
      <c r="U473" s="266"/>
      <c r="V473" s="266"/>
      <c r="W473" s="266"/>
      <c r="X473" s="266"/>
      <c r="Y473" s="261"/>
      <c r="Z473" s="261"/>
      <c r="AA473" s="261"/>
      <c r="AB473" s="261"/>
      <c r="AC473" s="261"/>
      <c r="AD473" s="261"/>
      <c r="AE473" s="261"/>
      <c r="AF473" s="261"/>
      <c r="AG473" s="261"/>
      <c r="AH473" s="261"/>
      <c r="AI473" s="261"/>
      <c r="AJ473" s="261"/>
      <c r="AK473" s="261"/>
    </row>
    <row r="474" spans="1:37" s="351" customFormat="1" x14ac:dyDescent="0.25">
      <c r="A474" s="472"/>
      <c r="B474" s="472"/>
      <c r="C474" s="472"/>
      <c r="D474" s="511"/>
      <c r="E474" s="266"/>
      <c r="F474" s="316"/>
      <c r="G474" s="291"/>
      <c r="H474" s="336"/>
      <c r="I474" s="347"/>
      <c r="J474" s="539"/>
      <c r="K474" s="539"/>
      <c r="L474" s="539"/>
      <c r="M474" s="539"/>
      <c r="N474" s="565"/>
      <c r="O474" s="483"/>
      <c r="P474" s="498"/>
      <c r="Q474" s="441"/>
      <c r="R474" s="316"/>
      <c r="S474" s="266"/>
      <c r="T474" s="266"/>
      <c r="U474" s="266"/>
      <c r="V474" s="266"/>
      <c r="W474" s="266"/>
      <c r="X474" s="266"/>
      <c r="Y474" s="261"/>
      <c r="Z474" s="261"/>
      <c r="AA474" s="261"/>
      <c r="AB474" s="261"/>
      <c r="AC474" s="261"/>
      <c r="AD474" s="261"/>
      <c r="AE474" s="261"/>
      <c r="AF474" s="261"/>
      <c r="AG474" s="261"/>
      <c r="AH474" s="261"/>
      <c r="AI474" s="261"/>
      <c r="AJ474" s="261"/>
      <c r="AK474" s="261"/>
    </row>
    <row r="475" spans="1:37" s="351" customFormat="1" x14ac:dyDescent="0.25">
      <c r="A475" s="472"/>
      <c r="B475" s="472"/>
      <c r="C475" s="472"/>
      <c r="D475" s="511"/>
      <c r="E475" s="266"/>
      <c r="F475" s="316"/>
      <c r="G475" s="291"/>
      <c r="H475" s="336"/>
      <c r="I475" s="347"/>
      <c r="J475" s="539"/>
      <c r="K475" s="539"/>
      <c r="L475" s="539"/>
      <c r="M475" s="539"/>
      <c r="N475" s="565"/>
      <c r="O475" s="483"/>
      <c r="P475" s="498"/>
      <c r="Q475" s="441"/>
      <c r="R475" s="316"/>
      <c r="S475" s="266"/>
      <c r="T475" s="266"/>
      <c r="U475" s="266"/>
      <c r="V475" s="266"/>
      <c r="W475" s="266"/>
      <c r="X475" s="266"/>
      <c r="Y475" s="261"/>
      <c r="Z475" s="261"/>
      <c r="AA475" s="261"/>
      <c r="AB475" s="261"/>
      <c r="AC475" s="261"/>
      <c r="AD475" s="261"/>
      <c r="AE475" s="261"/>
      <c r="AF475" s="261"/>
      <c r="AG475" s="261"/>
      <c r="AH475" s="261"/>
      <c r="AI475" s="261"/>
      <c r="AJ475" s="261"/>
      <c r="AK475" s="261"/>
    </row>
    <row r="476" spans="1:37" s="351" customFormat="1" x14ac:dyDescent="0.25">
      <c r="A476" s="472"/>
      <c r="B476" s="472"/>
      <c r="C476" s="472"/>
      <c r="D476" s="511"/>
      <c r="E476" s="266"/>
      <c r="F476" s="316"/>
      <c r="G476" s="291"/>
      <c r="H476" s="336"/>
      <c r="I476" s="347"/>
      <c r="J476" s="539"/>
      <c r="K476" s="539"/>
      <c r="L476" s="539"/>
      <c r="M476" s="539"/>
      <c r="N476" s="565"/>
      <c r="O476" s="483"/>
      <c r="P476" s="498"/>
      <c r="Q476" s="441"/>
      <c r="R476" s="316"/>
      <c r="S476" s="266"/>
      <c r="T476" s="266"/>
      <c r="U476" s="266"/>
      <c r="V476" s="266"/>
      <c r="W476" s="266"/>
      <c r="X476" s="266"/>
      <c r="Y476" s="261"/>
      <c r="Z476" s="261"/>
      <c r="AA476" s="261"/>
      <c r="AB476" s="261"/>
      <c r="AC476" s="261"/>
      <c r="AD476" s="261"/>
      <c r="AE476" s="261"/>
      <c r="AF476" s="261"/>
      <c r="AG476" s="261"/>
      <c r="AH476" s="261"/>
      <c r="AI476" s="261"/>
      <c r="AJ476" s="261"/>
      <c r="AK476" s="261"/>
    </row>
    <row r="477" spans="1:37" s="351" customFormat="1" x14ac:dyDescent="0.25">
      <c r="A477" s="472"/>
      <c r="B477" s="472"/>
      <c r="C477" s="472"/>
      <c r="D477" s="511"/>
      <c r="E477" s="266"/>
      <c r="F477" s="316"/>
      <c r="G477" s="291"/>
      <c r="H477" s="336"/>
      <c r="I477" s="347"/>
      <c r="J477" s="539"/>
      <c r="K477" s="539"/>
      <c r="L477" s="539"/>
      <c r="M477" s="539"/>
      <c r="N477" s="565"/>
      <c r="O477" s="483"/>
      <c r="P477" s="498"/>
      <c r="Q477" s="441"/>
      <c r="R477" s="316"/>
      <c r="S477" s="266"/>
      <c r="T477" s="266"/>
      <c r="U477" s="266"/>
      <c r="V477" s="266"/>
      <c r="W477" s="266"/>
      <c r="X477" s="266"/>
      <c r="Y477" s="261"/>
      <c r="Z477" s="261"/>
      <c r="AA477" s="261"/>
      <c r="AB477" s="261"/>
      <c r="AC477" s="261"/>
      <c r="AD477" s="261"/>
      <c r="AE477" s="261"/>
      <c r="AF477" s="261"/>
      <c r="AG477" s="261"/>
      <c r="AH477" s="261"/>
      <c r="AI477" s="261"/>
      <c r="AJ477" s="261"/>
      <c r="AK477" s="261"/>
    </row>
    <row r="478" spans="1:37" s="351" customFormat="1" x14ac:dyDescent="0.25">
      <c r="A478" s="472"/>
      <c r="B478" s="472"/>
      <c r="C478" s="472"/>
      <c r="D478" s="511"/>
      <c r="E478" s="266"/>
      <c r="F478" s="316"/>
      <c r="G478" s="291"/>
      <c r="H478" s="336"/>
      <c r="I478" s="347"/>
      <c r="J478" s="539"/>
      <c r="K478" s="539"/>
      <c r="L478" s="539"/>
      <c r="M478" s="539"/>
      <c r="N478" s="565"/>
      <c r="O478" s="483"/>
      <c r="P478" s="498"/>
      <c r="Q478" s="441"/>
      <c r="R478" s="316"/>
      <c r="S478" s="266"/>
      <c r="T478" s="266"/>
      <c r="U478" s="266"/>
      <c r="V478" s="266"/>
      <c r="W478" s="266"/>
      <c r="X478" s="266"/>
      <c r="Y478" s="261"/>
      <c r="Z478" s="261"/>
      <c r="AA478" s="261"/>
      <c r="AB478" s="261"/>
      <c r="AC478" s="261"/>
      <c r="AD478" s="261"/>
      <c r="AE478" s="261"/>
      <c r="AF478" s="261"/>
      <c r="AG478" s="261"/>
      <c r="AH478" s="261"/>
      <c r="AI478" s="261"/>
      <c r="AJ478" s="261"/>
      <c r="AK478" s="261"/>
    </row>
    <row r="479" spans="1:37" s="351" customFormat="1" x14ac:dyDescent="0.25">
      <c r="A479" s="472"/>
      <c r="B479" s="472"/>
      <c r="C479" s="472"/>
      <c r="D479" s="511"/>
      <c r="E479" s="266"/>
      <c r="F479" s="316"/>
      <c r="G479" s="291"/>
      <c r="H479" s="336"/>
      <c r="I479" s="347"/>
      <c r="J479" s="539"/>
      <c r="K479" s="539"/>
      <c r="L479" s="539"/>
      <c r="M479" s="539"/>
      <c r="N479" s="565"/>
      <c r="O479" s="483"/>
      <c r="P479" s="498"/>
      <c r="Q479" s="441"/>
      <c r="R479" s="316"/>
      <c r="S479" s="266"/>
      <c r="T479" s="266"/>
      <c r="U479" s="266"/>
      <c r="V479" s="266"/>
      <c r="W479" s="266"/>
      <c r="X479" s="266"/>
      <c r="Y479" s="261"/>
      <c r="Z479" s="261"/>
      <c r="AA479" s="261"/>
      <c r="AB479" s="261"/>
      <c r="AC479" s="261"/>
      <c r="AD479" s="261"/>
      <c r="AE479" s="261"/>
      <c r="AF479" s="261"/>
      <c r="AG479" s="261"/>
      <c r="AH479" s="261"/>
      <c r="AI479" s="261"/>
      <c r="AJ479" s="261"/>
      <c r="AK479" s="261"/>
    </row>
    <row r="480" spans="1:37" s="351" customFormat="1" x14ac:dyDescent="0.25">
      <c r="A480" s="472"/>
      <c r="B480" s="472"/>
      <c r="C480" s="472"/>
      <c r="D480" s="511"/>
      <c r="E480" s="266"/>
      <c r="F480" s="316"/>
      <c r="G480" s="291"/>
      <c r="H480" s="336"/>
      <c r="I480" s="347"/>
      <c r="J480" s="539"/>
      <c r="K480" s="539"/>
      <c r="L480" s="539"/>
      <c r="M480" s="539"/>
      <c r="N480" s="565"/>
      <c r="O480" s="483"/>
      <c r="P480" s="498"/>
      <c r="Q480" s="441"/>
      <c r="R480" s="316"/>
      <c r="S480" s="266"/>
      <c r="T480" s="266"/>
      <c r="U480" s="266"/>
      <c r="V480" s="266"/>
      <c r="W480" s="266"/>
      <c r="X480" s="266"/>
      <c r="Y480" s="261"/>
      <c r="Z480" s="261"/>
      <c r="AA480" s="261"/>
      <c r="AB480" s="261"/>
      <c r="AC480" s="261"/>
      <c r="AD480" s="261"/>
      <c r="AE480" s="261"/>
      <c r="AF480" s="261"/>
      <c r="AG480" s="261"/>
      <c r="AH480" s="261"/>
      <c r="AI480" s="261"/>
      <c r="AJ480" s="261"/>
      <c r="AK480" s="261"/>
    </row>
    <row r="481" spans="1:37" s="351" customFormat="1" x14ac:dyDescent="0.25">
      <c r="A481" s="472"/>
      <c r="B481" s="472"/>
      <c r="C481" s="472"/>
      <c r="D481" s="511"/>
      <c r="E481" s="266"/>
      <c r="F481" s="316"/>
      <c r="G481" s="291"/>
      <c r="H481" s="336"/>
      <c r="I481" s="347"/>
      <c r="J481" s="539"/>
      <c r="K481" s="539"/>
      <c r="L481" s="539"/>
      <c r="M481" s="539"/>
      <c r="N481" s="565"/>
      <c r="O481" s="483"/>
      <c r="P481" s="498"/>
      <c r="Q481" s="441"/>
      <c r="R481" s="316"/>
      <c r="S481" s="266"/>
      <c r="T481" s="266"/>
      <c r="U481" s="266"/>
      <c r="V481" s="266"/>
      <c r="W481" s="266"/>
      <c r="X481" s="266"/>
      <c r="Y481" s="261"/>
      <c r="Z481" s="261"/>
      <c r="AA481" s="261"/>
      <c r="AB481" s="261"/>
      <c r="AC481" s="261"/>
      <c r="AD481" s="261"/>
      <c r="AE481" s="261"/>
      <c r="AF481" s="261"/>
      <c r="AG481" s="261"/>
      <c r="AH481" s="261"/>
      <c r="AI481" s="261"/>
      <c r="AJ481" s="261"/>
      <c r="AK481" s="261"/>
    </row>
    <row r="482" spans="1:37" s="351" customFormat="1" x14ac:dyDescent="0.25">
      <c r="A482" s="472"/>
      <c r="B482" s="472"/>
      <c r="C482" s="472"/>
      <c r="D482" s="511"/>
      <c r="E482" s="266"/>
      <c r="F482" s="316"/>
      <c r="G482" s="291"/>
      <c r="H482" s="336"/>
      <c r="I482" s="347"/>
      <c r="J482" s="539"/>
      <c r="K482" s="539"/>
      <c r="L482" s="539"/>
      <c r="M482" s="539"/>
      <c r="N482" s="565"/>
      <c r="O482" s="483"/>
      <c r="P482" s="498"/>
      <c r="Q482" s="441"/>
      <c r="R482" s="316"/>
      <c r="S482" s="266"/>
      <c r="T482" s="266"/>
      <c r="U482" s="266"/>
      <c r="V482" s="266"/>
      <c r="W482" s="266"/>
      <c r="X482" s="266"/>
      <c r="Y482" s="261"/>
      <c r="Z482" s="261"/>
      <c r="AA482" s="261"/>
      <c r="AB482" s="261"/>
      <c r="AC482" s="261"/>
      <c r="AD482" s="261"/>
      <c r="AE482" s="261"/>
      <c r="AF482" s="261"/>
      <c r="AG482" s="261"/>
      <c r="AH482" s="261"/>
      <c r="AI482" s="261"/>
      <c r="AJ482" s="261"/>
      <c r="AK482" s="261"/>
    </row>
    <row r="483" spans="1:37" s="351" customFormat="1" x14ac:dyDescent="0.25">
      <c r="A483" s="472"/>
      <c r="B483" s="472"/>
      <c r="C483" s="472"/>
      <c r="D483" s="511"/>
      <c r="E483" s="266"/>
      <c r="F483" s="316"/>
      <c r="G483" s="291"/>
      <c r="H483" s="336"/>
      <c r="I483" s="347"/>
      <c r="J483" s="539"/>
      <c r="K483" s="539"/>
      <c r="L483" s="539"/>
      <c r="M483" s="539"/>
      <c r="N483" s="565"/>
      <c r="O483" s="483"/>
      <c r="P483" s="498"/>
      <c r="Q483" s="441"/>
      <c r="R483" s="316"/>
      <c r="S483" s="266"/>
      <c r="T483" s="266"/>
      <c r="U483" s="266"/>
      <c r="V483" s="266"/>
      <c r="W483" s="266"/>
      <c r="X483" s="266"/>
      <c r="Y483" s="261"/>
      <c r="Z483" s="261"/>
      <c r="AA483" s="261"/>
      <c r="AB483" s="261"/>
      <c r="AC483" s="261"/>
      <c r="AD483" s="261"/>
      <c r="AE483" s="261"/>
      <c r="AF483" s="261"/>
      <c r="AG483" s="261"/>
      <c r="AH483" s="261"/>
      <c r="AI483" s="261"/>
      <c r="AJ483" s="261"/>
      <c r="AK483" s="261"/>
    </row>
    <row r="484" spans="1:37" s="351" customFormat="1" x14ac:dyDescent="0.25">
      <c r="A484" s="472"/>
      <c r="B484" s="472"/>
      <c r="C484" s="472"/>
      <c r="D484" s="511"/>
      <c r="E484" s="266"/>
      <c r="F484" s="316"/>
      <c r="G484" s="291"/>
      <c r="H484" s="336"/>
      <c r="I484" s="347"/>
      <c r="J484" s="539"/>
      <c r="K484" s="539"/>
      <c r="L484" s="539"/>
      <c r="M484" s="539"/>
      <c r="N484" s="565"/>
      <c r="O484" s="483"/>
      <c r="P484" s="498"/>
      <c r="Q484" s="441"/>
      <c r="R484" s="316"/>
      <c r="S484" s="266"/>
      <c r="T484" s="266"/>
      <c r="U484" s="266"/>
      <c r="V484" s="266"/>
      <c r="W484" s="266"/>
      <c r="X484" s="266"/>
      <c r="Y484" s="261"/>
      <c r="Z484" s="261"/>
      <c r="AA484" s="261"/>
      <c r="AB484" s="261"/>
      <c r="AC484" s="261"/>
      <c r="AD484" s="261"/>
      <c r="AE484" s="261"/>
      <c r="AF484" s="261"/>
      <c r="AG484" s="261"/>
      <c r="AH484" s="261"/>
      <c r="AI484" s="261"/>
      <c r="AJ484" s="261"/>
      <c r="AK484" s="261"/>
    </row>
    <row r="485" spans="1:37" s="351" customFormat="1" x14ac:dyDescent="0.25">
      <c r="A485" s="472"/>
      <c r="B485" s="472"/>
      <c r="C485" s="472"/>
      <c r="D485" s="511"/>
      <c r="E485" s="266"/>
      <c r="F485" s="316"/>
      <c r="G485" s="291"/>
      <c r="H485" s="336"/>
      <c r="I485" s="347"/>
      <c r="J485" s="539"/>
      <c r="K485" s="539"/>
      <c r="L485" s="539"/>
      <c r="M485" s="539"/>
      <c r="N485" s="565"/>
      <c r="O485" s="483"/>
      <c r="P485" s="498"/>
      <c r="Q485" s="441"/>
      <c r="R485" s="316"/>
      <c r="S485" s="266"/>
      <c r="T485" s="266"/>
      <c r="U485" s="266"/>
      <c r="V485" s="266"/>
      <c r="W485" s="266"/>
      <c r="X485" s="266"/>
      <c r="Y485" s="261"/>
      <c r="Z485" s="261"/>
      <c r="AA485" s="261"/>
      <c r="AB485" s="261"/>
      <c r="AC485" s="261"/>
      <c r="AD485" s="261"/>
      <c r="AE485" s="261"/>
      <c r="AF485" s="261"/>
      <c r="AG485" s="261"/>
      <c r="AH485" s="261"/>
      <c r="AI485" s="261"/>
      <c r="AJ485" s="261"/>
      <c r="AK485" s="261"/>
    </row>
    <row r="486" spans="1:37" s="351" customFormat="1" x14ac:dyDescent="0.25">
      <c r="A486" s="472"/>
      <c r="B486" s="472"/>
      <c r="C486" s="472"/>
      <c r="D486" s="511"/>
      <c r="E486" s="266"/>
      <c r="F486" s="316"/>
      <c r="G486" s="291"/>
      <c r="H486" s="336"/>
      <c r="I486" s="347"/>
      <c r="J486" s="539"/>
      <c r="K486" s="539"/>
      <c r="L486" s="539"/>
      <c r="M486" s="539"/>
      <c r="N486" s="565"/>
      <c r="O486" s="483"/>
      <c r="P486" s="498"/>
      <c r="Q486" s="441"/>
      <c r="R486" s="316"/>
      <c r="S486" s="266"/>
      <c r="T486" s="266"/>
      <c r="U486" s="266"/>
      <c r="V486" s="266"/>
      <c r="W486" s="266"/>
      <c r="X486" s="266"/>
      <c r="Y486" s="261"/>
      <c r="Z486" s="261"/>
      <c r="AA486" s="261"/>
      <c r="AB486" s="261"/>
      <c r="AC486" s="261"/>
      <c r="AD486" s="261"/>
      <c r="AE486" s="261"/>
      <c r="AF486" s="261"/>
      <c r="AG486" s="261"/>
      <c r="AH486" s="261"/>
      <c r="AI486" s="261"/>
      <c r="AJ486" s="261"/>
      <c r="AK486" s="261"/>
    </row>
    <row r="487" spans="1:37" s="351" customFormat="1" x14ac:dyDescent="0.25">
      <c r="A487" s="472"/>
      <c r="B487" s="472"/>
      <c r="C487" s="472"/>
      <c r="D487" s="511"/>
      <c r="E487" s="266"/>
      <c r="F487" s="316"/>
      <c r="G487" s="291"/>
      <c r="H487" s="336"/>
      <c r="I487" s="347"/>
      <c r="J487" s="539"/>
      <c r="K487" s="539"/>
      <c r="L487" s="539"/>
      <c r="M487" s="539"/>
      <c r="N487" s="565"/>
      <c r="O487" s="483"/>
      <c r="P487" s="498"/>
      <c r="Q487" s="441"/>
      <c r="R487" s="316"/>
      <c r="S487" s="266"/>
      <c r="T487" s="266"/>
      <c r="U487" s="266"/>
      <c r="V487" s="266"/>
      <c r="W487" s="266"/>
      <c r="X487" s="266"/>
      <c r="Y487" s="261"/>
      <c r="Z487" s="261"/>
      <c r="AA487" s="261"/>
      <c r="AB487" s="261"/>
      <c r="AC487" s="261"/>
      <c r="AD487" s="261"/>
      <c r="AE487" s="261"/>
      <c r="AF487" s="261"/>
      <c r="AG487" s="261"/>
      <c r="AH487" s="261"/>
      <c r="AI487" s="261"/>
      <c r="AJ487" s="261"/>
      <c r="AK487" s="261"/>
    </row>
    <row r="488" spans="1:37" s="351" customFormat="1" x14ac:dyDescent="0.25">
      <c r="A488" s="472"/>
      <c r="B488" s="472"/>
      <c r="C488" s="472"/>
      <c r="D488" s="511"/>
      <c r="E488" s="266"/>
      <c r="F488" s="316"/>
      <c r="G488" s="291"/>
      <c r="H488" s="336"/>
      <c r="I488" s="347"/>
      <c r="J488" s="539"/>
      <c r="K488" s="539"/>
      <c r="L488" s="539"/>
      <c r="M488" s="539"/>
      <c r="N488" s="565"/>
      <c r="O488" s="483"/>
      <c r="P488" s="498"/>
      <c r="Q488" s="441"/>
      <c r="R488" s="316"/>
      <c r="S488" s="266"/>
      <c r="T488" s="266"/>
      <c r="U488" s="266"/>
      <c r="V488" s="266"/>
      <c r="W488" s="266"/>
      <c r="X488" s="266"/>
      <c r="Y488" s="261"/>
      <c r="Z488" s="261"/>
      <c r="AA488" s="261"/>
      <c r="AB488" s="261"/>
      <c r="AC488" s="261"/>
      <c r="AD488" s="261"/>
      <c r="AE488" s="261"/>
      <c r="AF488" s="261"/>
      <c r="AG488" s="261"/>
      <c r="AH488" s="261"/>
      <c r="AI488" s="261"/>
      <c r="AJ488" s="261"/>
      <c r="AK488" s="261"/>
    </row>
    <row r="489" spans="1:37" s="351" customFormat="1" x14ac:dyDescent="0.25">
      <c r="A489" s="472"/>
      <c r="B489" s="472"/>
      <c r="C489" s="472"/>
      <c r="D489" s="511"/>
      <c r="E489" s="266"/>
      <c r="F489" s="316"/>
      <c r="G489" s="291"/>
      <c r="H489" s="336"/>
      <c r="I489" s="347"/>
      <c r="J489" s="539"/>
      <c r="K489" s="539"/>
      <c r="L489" s="539"/>
      <c r="M489" s="539"/>
      <c r="N489" s="565"/>
      <c r="O489" s="483"/>
      <c r="P489" s="498"/>
      <c r="Q489" s="441"/>
      <c r="R489" s="316"/>
      <c r="S489" s="266"/>
      <c r="T489" s="266"/>
      <c r="U489" s="266"/>
      <c r="V489" s="266"/>
      <c r="W489" s="266"/>
      <c r="X489" s="266"/>
      <c r="Y489" s="261"/>
      <c r="Z489" s="261"/>
      <c r="AA489" s="261"/>
      <c r="AB489" s="261"/>
      <c r="AC489" s="261"/>
      <c r="AD489" s="261"/>
      <c r="AE489" s="261"/>
      <c r="AF489" s="261"/>
      <c r="AG489" s="261"/>
      <c r="AH489" s="261"/>
      <c r="AI489" s="261"/>
      <c r="AJ489" s="261"/>
      <c r="AK489" s="261"/>
    </row>
    <row r="490" spans="1:37" s="351" customFormat="1" x14ac:dyDescent="0.25">
      <c r="A490" s="472"/>
      <c r="B490" s="472"/>
      <c r="C490" s="472"/>
      <c r="D490" s="511"/>
      <c r="E490" s="266"/>
      <c r="F490" s="316"/>
      <c r="G490" s="291"/>
      <c r="H490" s="336"/>
      <c r="I490" s="347"/>
      <c r="J490" s="539"/>
      <c r="K490" s="539"/>
      <c r="L490" s="539"/>
      <c r="M490" s="539"/>
      <c r="N490" s="565"/>
      <c r="O490" s="483"/>
      <c r="P490" s="498"/>
      <c r="Q490" s="441"/>
      <c r="R490" s="316"/>
      <c r="S490" s="266"/>
      <c r="T490" s="266"/>
      <c r="U490" s="266"/>
      <c r="V490" s="266"/>
      <c r="W490" s="266"/>
      <c r="X490" s="266"/>
      <c r="Y490" s="261"/>
      <c r="Z490" s="261"/>
      <c r="AA490" s="261"/>
      <c r="AB490" s="261"/>
      <c r="AC490" s="261"/>
      <c r="AD490" s="261"/>
      <c r="AE490" s="261"/>
      <c r="AF490" s="261"/>
      <c r="AG490" s="261"/>
      <c r="AH490" s="261"/>
      <c r="AI490" s="261"/>
      <c r="AJ490" s="261"/>
      <c r="AK490" s="261"/>
    </row>
    <row r="491" spans="1:37" s="351" customFormat="1" x14ac:dyDescent="0.25">
      <c r="A491" s="472"/>
      <c r="B491" s="472"/>
      <c r="C491" s="472"/>
      <c r="D491" s="511"/>
      <c r="E491" s="266"/>
      <c r="F491" s="316"/>
      <c r="G491" s="291"/>
      <c r="H491" s="336"/>
      <c r="I491" s="347"/>
      <c r="J491" s="539"/>
      <c r="K491" s="539"/>
      <c r="L491" s="539"/>
      <c r="M491" s="539"/>
      <c r="N491" s="565"/>
      <c r="O491" s="483"/>
      <c r="P491" s="498"/>
      <c r="Q491" s="441"/>
      <c r="R491" s="316"/>
      <c r="S491" s="266"/>
      <c r="T491" s="266"/>
      <c r="U491" s="266"/>
      <c r="V491" s="266"/>
      <c r="W491" s="266"/>
      <c r="X491" s="266"/>
      <c r="Y491" s="261"/>
      <c r="Z491" s="261"/>
      <c r="AA491" s="261"/>
      <c r="AB491" s="261"/>
      <c r="AC491" s="261"/>
      <c r="AD491" s="261"/>
      <c r="AE491" s="261"/>
      <c r="AF491" s="261"/>
      <c r="AG491" s="261"/>
      <c r="AH491" s="261"/>
      <c r="AI491" s="261"/>
      <c r="AJ491" s="261"/>
      <c r="AK491" s="261"/>
    </row>
    <row r="492" spans="1:37" s="351" customFormat="1" x14ac:dyDescent="0.25">
      <c r="A492" s="472"/>
      <c r="B492" s="472"/>
      <c r="C492" s="472"/>
      <c r="D492" s="511"/>
      <c r="E492" s="266"/>
      <c r="F492" s="316"/>
      <c r="G492" s="291"/>
      <c r="H492" s="336"/>
      <c r="I492" s="347"/>
      <c r="J492" s="539"/>
      <c r="K492" s="539"/>
      <c r="L492" s="539"/>
      <c r="M492" s="539"/>
      <c r="N492" s="565"/>
      <c r="O492" s="483"/>
      <c r="P492" s="498"/>
      <c r="Q492" s="441"/>
      <c r="R492" s="316"/>
      <c r="S492" s="266"/>
      <c r="T492" s="266"/>
      <c r="U492" s="266"/>
      <c r="V492" s="266"/>
      <c r="W492" s="266"/>
      <c r="X492" s="266"/>
      <c r="Y492" s="261"/>
      <c r="Z492" s="261"/>
      <c r="AA492" s="261"/>
      <c r="AB492" s="261"/>
      <c r="AC492" s="261"/>
      <c r="AD492" s="261"/>
      <c r="AE492" s="261"/>
      <c r="AF492" s="261"/>
      <c r="AG492" s="261"/>
      <c r="AH492" s="261"/>
      <c r="AI492" s="261"/>
      <c r="AJ492" s="261"/>
      <c r="AK492" s="261"/>
    </row>
    <row r="493" spans="1:37" s="351" customFormat="1" x14ac:dyDescent="0.25">
      <c r="A493" s="472"/>
      <c r="B493" s="472"/>
      <c r="C493" s="472"/>
      <c r="D493" s="511"/>
      <c r="E493" s="266"/>
      <c r="F493" s="316"/>
      <c r="G493" s="291"/>
      <c r="H493" s="336"/>
      <c r="I493" s="347"/>
      <c r="J493" s="539"/>
      <c r="K493" s="539"/>
      <c r="L493" s="539"/>
      <c r="M493" s="539"/>
      <c r="N493" s="565"/>
      <c r="O493" s="483"/>
      <c r="P493" s="498"/>
      <c r="Q493" s="441"/>
      <c r="R493" s="316"/>
      <c r="S493" s="266"/>
      <c r="T493" s="266"/>
      <c r="U493" s="266"/>
      <c r="V493" s="266"/>
      <c r="W493" s="266"/>
      <c r="X493" s="266"/>
      <c r="Y493" s="261"/>
      <c r="Z493" s="261"/>
      <c r="AA493" s="261"/>
      <c r="AB493" s="261"/>
      <c r="AC493" s="261"/>
      <c r="AD493" s="261"/>
      <c r="AE493" s="261"/>
      <c r="AF493" s="261"/>
      <c r="AG493" s="261"/>
      <c r="AH493" s="261"/>
      <c r="AI493" s="261"/>
      <c r="AJ493" s="261"/>
      <c r="AK493" s="261"/>
    </row>
    <row r="494" spans="1:37" s="351" customFormat="1" x14ac:dyDescent="0.25">
      <c r="A494" s="472"/>
      <c r="B494" s="472"/>
      <c r="C494" s="472"/>
      <c r="D494" s="511"/>
      <c r="E494" s="266"/>
      <c r="F494" s="316"/>
      <c r="G494" s="291"/>
      <c r="H494" s="336"/>
      <c r="I494" s="347"/>
      <c r="J494" s="539"/>
      <c r="K494" s="539"/>
      <c r="L494" s="539"/>
      <c r="M494" s="539"/>
      <c r="N494" s="565"/>
      <c r="O494" s="483"/>
      <c r="P494" s="498"/>
      <c r="Q494" s="441"/>
      <c r="R494" s="316"/>
      <c r="S494" s="266"/>
      <c r="T494" s="266"/>
      <c r="U494" s="266"/>
      <c r="V494" s="266"/>
      <c r="W494" s="266"/>
      <c r="X494" s="266"/>
      <c r="Y494" s="261"/>
      <c r="Z494" s="261"/>
      <c r="AA494" s="261"/>
      <c r="AB494" s="261"/>
      <c r="AC494" s="261"/>
      <c r="AD494" s="261"/>
      <c r="AE494" s="261"/>
      <c r="AF494" s="261"/>
      <c r="AG494" s="261"/>
      <c r="AH494" s="261"/>
      <c r="AI494" s="261"/>
      <c r="AJ494" s="261"/>
      <c r="AK494" s="261"/>
    </row>
    <row r="495" spans="1:37" s="351" customFormat="1" x14ac:dyDescent="0.25">
      <c r="A495" s="472"/>
      <c r="B495" s="472"/>
      <c r="C495" s="472"/>
      <c r="D495" s="511"/>
      <c r="E495" s="266"/>
      <c r="F495" s="316"/>
      <c r="G495" s="291"/>
      <c r="H495" s="336"/>
      <c r="I495" s="347"/>
      <c r="J495" s="539"/>
      <c r="K495" s="539"/>
      <c r="L495" s="539"/>
      <c r="M495" s="539"/>
      <c r="N495" s="565"/>
      <c r="O495" s="483"/>
      <c r="P495" s="498"/>
      <c r="Q495" s="441"/>
      <c r="R495" s="316"/>
      <c r="S495" s="266"/>
      <c r="T495" s="266"/>
      <c r="U495" s="266"/>
      <c r="V495" s="266"/>
      <c r="W495" s="266"/>
      <c r="X495" s="266"/>
      <c r="Y495" s="261"/>
      <c r="Z495" s="261"/>
      <c r="AA495" s="261"/>
      <c r="AB495" s="261"/>
      <c r="AC495" s="261"/>
      <c r="AD495" s="261"/>
      <c r="AE495" s="261"/>
      <c r="AF495" s="261"/>
      <c r="AG495" s="261"/>
      <c r="AH495" s="261"/>
      <c r="AI495" s="261"/>
      <c r="AJ495" s="261"/>
      <c r="AK495" s="261"/>
    </row>
    <row r="496" spans="1:37" s="351" customFormat="1" x14ac:dyDescent="0.25">
      <c r="A496" s="472"/>
      <c r="B496" s="472"/>
      <c r="C496" s="472"/>
      <c r="D496" s="511"/>
      <c r="E496" s="266"/>
      <c r="F496" s="316"/>
      <c r="G496" s="291"/>
      <c r="H496" s="336"/>
      <c r="I496" s="347"/>
      <c r="J496" s="539"/>
      <c r="K496" s="539"/>
      <c r="L496" s="539"/>
      <c r="M496" s="539"/>
      <c r="N496" s="565"/>
      <c r="O496" s="483"/>
      <c r="P496" s="498"/>
      <c r="Q496" s="441"/>
      <c r="R496" s="316"/>
      <c r="S496" s="266"/>
      <c r="T496" s="266"/>
      <c r="U496" s="266"/>
      <c r="V496" s="266"/>
      <c r="W496" s="266"/>
      <c r="X496" s="266"/>
      <c r="Y496" s="261"/>
      <c r="Z496" s="261"/>
      <c r="AA496" s="261"/>
      <c r="AB496" s="261"/>
      <c r="AC496" s="261"/>
      <c r="AD496" s="261"/>
      <c r="AE496" s="261"/>
      <c r="AF496" s="261"/>
      <c r="AG496" s="261"/>
      <c r="AH496" s="261"/>
      <c r="AI496" s="261"/>
      <c r="AJ496" s="261"/>
      <c r="AK496" s="261"/>
    </row>
    <row r="497" spans="1:37" s="351" customFormat="1" x14ac:dyDescent="0.25">
      <c r="A497" s="472"/>
      <c r="B497" s="472"/>
      <c r="C497" s="472"/>
      <c r="D497" s="511"/>
      <c r="E497" s="266"/>
      <c r="F497" s="316"/>
      <c r="G497" s="291"/>
      <c r="H497" s="336"/>
      <c r="I497" s="347"/>
      <c r="J497" s="539"/>
      <c r="K497" s="539"/>
      <c r="L497" s="539"/>
      <c r="M497" s="539"/>
      <c r="N497" s="565"/>
      <c r="O497" s="483"/>
      <c r="P497" s="498"/>
      <c r="Q497" s="441"/>
      <c r="R497" s="316"/>
      <c r="S497" s="266"/>
      <c r="T497" s="266"/>
      <c r="U497" s="266"/>
      <c r="V497" s="266"/>
      <c r="W497" s="266"/>
      <c r="X497" s="266"/>
      <c r="Y497" s="261"/>
      <c r="Z497" s="261"/>
      <c r="AA497" s="261"/>
      <c r="AB497" s="261"/>
      <c r="AC497" s="261"/>
      <c r="AD497" s="261"/>
      <c r="AE497" s="261"/>
      <c r="AF497" s="261"/>
      <c r="AG497" s="261"/>
      <c r="AH497" s="261"/>
      <c r="AI497" s="261"/>
      <c r="AJ497" s="261"/>
      <c r="AK497" s="261"/>
    </row>
    <row r="498" spans="1:37" s="351" customFormat="1" x14ac:dyDescent="0.25">
      <c r="A498" s="472"/>
      <c r="B498" s="472"/>
      <c r="C498" s="472"/>
      <c r="D498" s="511"/>
      <c r="E498" s="266"/>
      <c r="F498" s="316"/>
      <c r="G498" s="291"/>
      <c r="H498" s="336"/>
      <c r="I498" s="347"/>
      <c r="J498" s="539"/>
      <c r="K498" s="539"/>
      <c r="L498" s="539"/>
      <c r="M498" s="539"/>
      <c r="N498" s="565"/>
      <c r="O498" s="483"/>
      <c r="P498" s="498"/>
      <c r="Q498" s="441"/>
      <c r="R498" s="316"/>
      <c r="S498" s="266"/>
      <c r="T498" s="266"/>
      <c r="U498" s="266"/>
      <c r="V498" s="266"/>
      <c r="W498" s="266"/>
      <c r="X498" s="266"/>
      <c r="Y498" s="261"/>
      <c r="Z498" s="261"/>
      <c r="AA498" s="261"/>
      <c r="AB498" s="261"/>
      <c r="AC498" s="261"/>
      <c r="AD498" s="261"/>
      <c r="AE498" s="261"/>
      <c r="AF498" s="261"/>
      <c r="AG498" s="261"/>
      <c r="AH498" s="261"/>
      <c r="AI498" s="261"/>
      <c r="AJ498" s="261"/>
      <c r="AK498" s="261"/>
    </row>
    <row r="499" spans="1:37" s="351" customFormat="1" x14ac:dyDescent="0.25">
      <c r="A499" s="472"/>
      <c r="B499" s="472"/>
      <c r="C499" s="472"/>
      <c r="D499" s="511"/>
      <c r="E499" s="266"/>
      <c r="F499" s="316"/>
      <c r="G499" s="291"/>
      <c r="H499" s="336"/>
      <c r="I499" s="347"/>
      <c r="J499" s="539"/>
      <c r="K499" s="539"/>
      <c r="L499" s="539"/>
      <c r="M499" s="539"/>
      <c r="N499" s="565"/>
      <c r="O499" s="483"/>
      <c r="P499" s="498"/>
      <c r="Q499" s="441"/>
      <c r="R499" s="316"/>
      <c r="S499" s="266"/>
      <c r="T499" s="266"/>
      <c r="U499" s="266"/>
      <c r="V499" s="266"/>
      <c r="W499" s="266"/>
      <c r="X499" s="266"/>
      <c r="Y499" s="261"/>
      <c r="Z499" s="261"/>
      <c r="AA499" s="261"/>
      <c r="AB499" s="261"/>
      <c r="AC499" s="261"/>
      <c r="AD499" s="261"/>
      <c r="AE499" s="261"/>
      <c r="AF499" s="261"/>
      <c r="AG499" s="261"/>
      <c r="AH499" s="261"/>
      <c r="AI499" s="261"/>
      <c r="AJ499" s="261"/>
      <c r="AK499" s="261"/>
    </row>
    <row r="500" spans="1:37" s="351" customFormat="1" x14ac:dyDescent="0.25">
      <c r="A500" s="472"/>
      <c r="B500" s="472"/>
      <c r="C500" s="472"/>
      <c r="D500" s="511"/>
      <c r="E500" s="266"/>
      <c r="F500" s="316"/>
      <c r="G500" s="291"/>
      <c r="H500" s="336"/>
      <c r="I500" s="347"/>
      <c r="J500" s="539"/>
      <c r="K500" s="539"/>
      <c r="L500" s="539"/>
      <c r="M500" s="539"/>
      <c r="N500" s="565"/>
      <c r="O500" s="483"/>
      <c r="P500" s="498"/>
      <c r="Q500" s="441"/>
      <c r="R500" s="316"/>
      <c r="S500" s="266"/>
      <c r="T500" s="266"/>
      <c r="U500" s="266"/>
      <c r="V500" s="266"/>
      <c r="W500" s="266"/>
      <c r="X500" s="266"/>
      <c r="Y500" s="261"/>
      <c r="Z500" s="261"/>
      <c r="AA500" s="261"/>
      <c r="AB500" s="261"/>
      <c r="AC500" s="261"/>
      <c r="AD500" s="261"/>
      <c r="AE500" s="261"/>
      <c r="AF500" s="261"/>
      <c r="AG500" s="261"/>
      <c r="AH500" s="261"/>
      <c r="AI500" s="261"/>
      <c r="AJ500" s="261"/>
      <c r="AK500" s="261"/>
    </row>
    <row r="501" spans="1:37" s="351" customFormat="1" x14ac:dyDescent="0.25">
      <c r="A501" s="472"/>
      <c r="B501" s="472"/>
      <c r="C501" s="472"/>
      <c r="D501" s="511"/>
      <c r="E501" s="266"/>
      <c r="F501" s="316"/>
      <c r="G501" s="291"/>
      <c r="H501" s="336"/>
      <c r="I501" s="347"/>
      <c r="J501" s="539"/>
      <c r="K501" s="539"/>
      <c r="L501" s="539"/>
      <c r="M501" s="539"/>
      <c r="N501" s="565"/>
      <c r="O501" s="483"/>
      <c r="P501" s="498"/>
      <c r="Q501" s="441"/>
      <c r="R501" s="316"/>
      <c r="S501" s="266"/>
      <c r="T501" s="266"/>
      <c r="U501" s="266"/>
      <c r="V501" s="266"/>
      <c r="W501" s="266"/>
      <c r="X501" s="266"/>
      <c r="Y501" s="261"/>
      <c r="Z501" s="261"/>
      <c r="AA501" s="261"/>
      <c r="AB501" s="261"/>
      <c r="AC501" s="261"/>
      <c r="AD501" s="261"/>
      <c r="AE501" s="261"/>
      <c r="AF501" s="261"/>
      <c r="AG501" s="261"/>
      <c r="AH501" s="261"/>
      <c r="AI501" s="261"/>
      <c r="AJ501" s="261"/>
      <c r="AK501" s="261"/>
    </row>
    <row r="502" spans="1:37" s="351" customFormat="1" x14ac:dyDescent="0.25">
      <c r="A502" s="472"/>
      <c r="B502" s="472"/>
      <c r="C502" s="472"/>
      <c r="D502" s="511"/>
      <c r="E502" s="266"/>
      <c r="F502" s="316"/>
      <c r="G502" s="291"/>
      <c r="H502" s="336"/>
      <c r="I502" s="347"/>
      <c r="J502" s="539"/>
      <c r="K502" s="539"/>
      <c r="L502" s="539"/>
      <c r="M502" s="539"/>
      <c r="N502" s="565"/>
      <c r="O502" s="483"/>
      <c r="P502" s="498"/>
      <c r="Q502" s="441"/>
      <c r="R502" s="316"/>
      <c r="S502" s="266"/>
      <c r="T502" s="266"/>
      <c r="U502" s="266"/>
      <c r="V502" s="266"/>
      <c r="W502" s="266"/>
      <c r="X502" s="266"/>
      <c r="Y502" s="261"/>
      <c r="Z502" s="261"/>
      <c r="AA502" s="261"/>
      <c r="AB502" s="261"/>
      <c r="AC502" s="261"/>
      <c r="AD502" s="261"/>
      <c r="AE502" s="261"/>
      <c r="AF502" s="261"/>
      <c r="AG502" s="261"/>
      <c r="AH502" s="261"/>
      <c r="AI502" s="261"/>
      <c r="AJ502" s="261"/>
      <c r="AK502" s="261"/>
    </row>
    <row r="503" spans="1:37" s="351" customFormat="1" x14ac:dyDescent="0.25">
      <c r="A503" s="472"/>
      <c r="B503" s="472"/>
      <c r="C503" s="472"/>
      <c r="D503" s="511"/>
      <c r="E503" s="266"/>
      <c r="F503" s="316"/>
      <c r="G503" s="291"/>
      <c r="H503" s="336"/>
      <c r="I503" s="347"/>
      <c r="J503" s="539"/>
      <c r="K503" s="539"/>
      <c r="L503" s="539"/>
      <c r="M503" s="539"/>
      <c r="N503" s="565"/>
      <c r="O503" s="483"/>
      <c r="P503" s="498"/>
      <c r="Q503" s="441"/>
      <c r="R503" s="316"/>
      <c r="S503" s="266"/>
      <c r="T503" s="266"/>
      <c r="U503" s="266"/>
      <c r="V503" s="266"/>
      <c r="W503" s="266"/>
      <c r="X503" s="266"/>
      <c r="Y503" s="261"/>
      <c r="Z503" s="261"/>
      <c r="AA503" s="261"/>
      <c r="AB503" s="261"/>
      <c r="AC503" s="261"/>
      <c r="AD503" s="261"/>
      <c r="AE503" s="261"/>
      <c r="AF503" s="261"/>
      <c r="AG503" s="261"/>
      <c r="AH503" s="261"/>
      <c r="AI503" s="261"/>
      <c r="AJ503" s="261"/>
      <c r="AK503" s="261"/>
    </row>
    <row r="504" spans="1:37" s="351" customFormat="1" x14ac:dyDescent="0.25">
      <c r="A504" s="472"/>
      <c r="B504" s="472"/>
      <c r="C504" s="472"/>
      <c r="D504" s="511"/>
      <c r="E504" s="266"/>
      <c r="F504" s="316"/>
      <c r="G504" s="291"/>
      <c r="H504" s="336"/>
      <c r="I504" s="347"/>
      <c r="J504" s="539"/>
      <c r="K504" s="539"/>
      <c r="L504" s="539"/>
      <c r="M504" s="539"/>
      <c r="N504" s="565"/>
      <c r="O504" s="483"/>
      <c r="P504" s="498"/>
      <c r="Q504" s="441"/>
      <c r="R504" s="316"/>
      <c r="S504" s="266"/>
      <c r="T504" s="266"/>
      <c r="U504" s="266"/>
      <c r="V504" s="266"/>
      <c r="W504" s="266"/>
      <c r="X504" s="266"/>
      <c r="Y504" s="261"/>
      <c r="Z504" s="261"/>
      <c r="AA504" s="261"/>
      <c r="AB504" s="261"/>
      <c r="AC504" s="261"/>
      <c r="AD504" s="261"/>
      <c r="AE504" s="261"/>
      <c r="AF504" s="261"/>
      <c r="AG504" s="261"/>
      <c r="AH504" s="261"/>
      <c r="AI504" s="261"/>
      <c r="AJ504" s="261"/>
      <c r="AK504" s="261"/>
    </row>
    <row r="505" spans="1:37" s="351" customFormat="1" x14ac:dyDescent="0.25">
      <c r="A505" s="472"/>
      <c r="B505" s="472"/>
      <c r="C505" s="472"/>
      <c r="D505" s="511"/>
      <c r="E505" s="266"/>
      <c r="F505" s="316"/>
      <c r="G505" s="291"/>
      <c r="H505" s="336"/>
      <c r="I505" s="347"/>
      <c r="J505" s="539"/>
      <c r="K505" s="539"/>
      <c r="L505" s="539"/>
      <c r="M505" s="539"/>
      <c r="N505" s="565"/>
      <c r="O505" s="483"/>
      <c r="P505" s="498"/>
      <c r="Q505" s="441"/>
      <c r="R505" s="316"/>
      <c r="S505" s="266"/>
      <c r="T505" s="266"/>
      <c r="U505" s="266"/>
      <c r="V505" s="266"/>
      <c r="W505" s="266"/>
      <c r="X505" s="266"/>
      <c r="Y505" s="261"/>
      <c r="Z505" s="261"/>
      <c r="AA505" s="261"/>
      <c r="AB505" s="261"/>
      <c r="AC505" s="261"/>
      <c r="AD505" s="261"/>
      <c r="AE505" s="261"/>
      <c r="AF505" s="261"/>
      <c r="AG505" s="261"/>
      <c r="AH505" s="261"/>
      <c r="AI505" s="261"/>
      <c r="AJ505" s="261"/>
      <c r="AK505" s="261"/>
    </row>
    <row r="506" spans="1:37" s="351" customFormat="1" x14ac:dyDescent="0.25">
      <c r="A506" s="472"/>
      <c r="B506" s="472"/>
      <c r="C506" s="472"/>
      <c r="D506" s="511"/>
      <c r="E506" s="266"/>
      <c r="F506" s="316"/>
      <c r="G506" s="291"/>
      <c r="H506" s="336"/>
      <c r="I506" s="347"/>
      <c r="J506" s="539"/>
      <c r="K506" s="539"/>
      <c r="L506" s="539"/>
      <c r="M506" s="539"/>
      <c r="N506" s="565"/>
      <c r="O506" s="483"/>
      <c r="P506" s="498"/>
      <c r="Q506" s="441"/>
      <c r="R506" s="316"/>
      <c r="S506" s="266"/>
      <c r="T506" s="266"/>
      <c r="U506" s="266"/>
      <c r="V506" s="266"/>
      <c r="W506" s="266"/>
      <c r="X506" s="266"/>
      <c r="Y506" s="261"/>
      <c r="Z506" s="261"/>
      <c r="AA506" s="261"/>
      <c r="AB506" s="261"/>
      <c r="AC506" s="261"/>
      <c r="AD506" s="261"/>
      <c r="AE506" s="261"/>
      <c r="AF506" s="261"/>
      <c r="AG506" s="261"/>
      <c r="AH506" s="261"/>
      <c r="AI506" s="261"/>
      <c r="AJ506" s="261"/>
      <c r="AK506" s="261"/>
    </row>
    <row r="507" spans="1:37" s="351" customFormat="1" x14ac:dyDescent="0.25">
      <c r="A507" s="472"/>
      <c r="B507" s="472"/>
      <c r="C507" s="472"/>
      <c r="D507" s="511"/>
      <c r="E507" s="266"/>
      <c r="F507" s="316"/>
      <c r="G507" s="291"/>
      <c r="H507" s="336"/>
      <c r="I507" s="347"/>
      <c r="J507" s="539"/>
      <c r="K507" s="539"/>
      <c r="L507" s="539"/>
      <c r="M507" s="539"/>
      <c r="N507" s="565"/>
      <c r="O507" s="483"/>
      <c r="P507" s="498"/>
      <c r="Q507" s="441"/>
      <c r="R507" s="316"/>
      <c r="S507" s="266"/>
      <c r="T507" s="266"/>
      <c r="U507" s="266"/>
      <c r="V507" s="266"/>
      <c r="W507" s="266"/>
      <c r="X507" s="266"/>
      <c r="Y507" s="261"/>
      <c r="Z507" s="261"/>
      <c r="AA507" s="261"/>
      <c r="AB507" s="261"/>
      <c r="AC507" s="261"/>
      <c r="AD507" s="261"/>
      <c r="AE507" s="261"/>
      <c r="AF507" s="261"/>
      <c r="AG507" s="261"/>
      <c r="AH507" s="261"/>
      <c r="AI507" s="261"/>
      <c r="AJ507" s="261"/>
      <c r="AK507" s="261"/>
    </row>
    <row r="508" spans="1:37" s="351" customFormat="1" x14ac:dyDescent="0.25">
      <c r="A508" s="472"/>
      <c r="B508" s="472"/>
      <c r="C508" s="472"/>
      <c r="D508" s="511"/>
      <c r="E508" s="266"/>
      <c r="F508" s="316"/>
      <c r="G508" s="291"/>
      <c r="H508" s="336"/>
      <c r="I508" s="347"/>
      <c r="J508" s="539"/>
      <c r="K508" s="539"/>
      <c r="L508" s="539"/>
      <c r="M508" s="539"/>
      <c r="N508" s="565"/>
      <c r="O508" s="483"/>
      <c r="P508" s="498"/>
      <c r="Q508" s="441"/>
      <c r="R508" s="316"/>
      <c r="S508" s="266"/>
      <c r="T508" s="266"/>
      <c r="U508" s="266"/>
      <c r="V508" s="266"/>
      <c r="W508" s="266"/>
      <c r="X508" s="266"/>
      <c r="Y508" s="261"/>
      <c r="Z508" s="261"/>
      <c r="AA508" s="261"/>
      <c r="AB508" s="261"/>
      <c r="AC508" s="261"/>
      <c r="AD508" s="261"/>
      <c r="AE508" s="261"/>
      <c r="AF508" s="261"/>
      <c r="AG508" s="261"/>
      <c r="AH508" s="261"/>
      <c r="AI508" s="261"/>
      <c r="AJ508" s="261"/>
      <c r="AK508" s="261"/>
    </row>
    <row r="509" spans="1:37" s="351" customFormat="1" x14ac:dyDescent="0.25">
      <c r="A509" s="472"/>
      <c r="B509" s="472"/>
      <c r="C509" s="472"/>
      <c r="D509" s="511"/>
      <c r="E509" s="266"/>
      <c r="F509" s="316"/>
      <c r="G509" s="291"/>
      <c r="H509" s="336"/>
      <c r="I509" s="347"/>
      <c r="J509" s="539"/>
      <c r="K509" s="539"/>
      <c r="L509" s="539"/>
      <c r="M509" s="539"/>
      <c r="N509" s="565"/>
      <c r="O509" s="483"/>
      <c r="P509" s="498"/>
      <c r="Q509" s="441"/>
      <c r="R509" s="316"/>
      <c r="S509" s="266"/>
      <c r="T509" s="266"/>
      <c r="U509" s="266"/>
      <c r="V509" s="266"/>
      <c r="W509" s="266"/>
      <c r="X509" s="266"/>
      <c r="Y509" s="261"/>
      <c r="Z509" s="261"/>
      <c r="AA509" s="261"/>
      <c r="AB509" s="261"/>
      <c r="AC509" s="261"/>
      <c r="AD509" s="261"/>
      <c r="AE509" s="261"/>
      <c r="AF509" s="261"/>
      <c r="AG509" s="261"/>
      <c r="AH509" s="261"/>
      <c r="AI509" s="261"/>
      <c r="AJ509" s="261"/>
      <c r="AK509" s="261"/>
    </row>
    <row r="510" spans="1:37" s="351" customFormat="1" x14ac:dyDescent="0.25">
      <c r="A510" s="472"/>
      <c r="B510" s="472"/>
      <c r="C510" s="472"/>
      <c r="D510" s="511"/>
      <c r="E510" s="266"/>
      <c r="F510" s="316"/>
      <c r="G510" s="291"/>
      <c r="H510" s="336"/>
      <c r="I510" s="347"/>
      <c r="J510" s="539"/>
      <c r="K510" s="539"/>
      <c r="L510" s="539"/>
      <c r="M510" s="539"/>
      <c r="N510" s="565"/>
      <c r="O510" s="483"/>
      <c r="P510" s="498"/>
      <c r="Q510" s="441"/>
      <c r="R510" s="316"/>
      <c r="S510" s="266"/>
      <c r="T510" s="266"/>
      <c r="U510" s="266"/>
      <c r="V510" s="266"/>
      <c r="W510" s="266"/>
      <c r="X510" s="266"/>
      <c r="Y510" s="261"/>
      <c r="Z510" s="261"/>
      <c r="AA510" s="261"/>
      <c r="AB510" s="261"/>
      <c r="AC510" s="261"/>
      <c r="AD510" s="261"/>
      <c r="AE510" s="261"/>
      <c r="AF510" s="261"/>
      <c r="AG510" s="261"/>
      <c r="AH510" s="261"/>
      <c r="AI510" s="261"/>
      <c r="AJ510" s="261"/>
      <c r="AK510" s="261"/>
    </row>
    <row r="511" spans="1:37" s="351" customFormat="1" x14ac:dyDescent="0.25">
      <c r="A511" s="472"/>
      <c r="B511" s="472"/>
      <c r="C511" s="512"/>
      <c r="D511" s="511"/>
      <c r="E511" s="266"/>
      <c r="F511" s="316"/>
      <c r="G511" s="291"/>
      <c r="H511" s="336"/>
      <c r="I511" s="347"/>
      <c r="J511" s="539"/>
      <c r="K511" s="539"/>
      <c r="L511" s="539"/>
      <c r="M511" s="539"/>
      <c r="N511" s="565"/>
      <c r="O511" s="483"/>
      <c r="P511" s="498"/>
      <c r="Q511" s="441"/>
      <c r="R511" s="316"/>
      <c r="S511" s="266"/>
      <c r="T511" s="266"/>
      <c r="U511" s="266"/>
      <c r="V511" s="266"/>
      <c r="W511" s="266"/>
      <c r="X511" s="266"/>
      <c r="Y511" s="261"/>
      <c r="Z511" s="261"/>
      <c r="AA511" s="261"/>
      <c r="AB511" s="261"/>
      <c r="AC511" s="261"/>
      <c r="AD511" s="261"/>
      <c r="AE511" s="261"/>
      <c r="AF511" s="261"/>
      <c r="AG511" s="261"/>
      <c r="AH511" s="261"/>
      <c r="AI511" s="261"/>
      <c r="AJ511" s="261"/>
      <c r="AK511" s="261"/>
    </row>
    <row r="512" spans="1:37" s="351" customFormat="1" x14ac:dyDescent="0.25">
      <c r="A512" s="472"/>
      <c r="B512" s="472"/>
      <c r="C512" s="513"/>
      <c r="D512" s="511"/>
      <c r="E512" s="266"/>
      <c r="F512" s="316"/>
      <c r="G512" s="291"/>
      <c r="H512" s="336"/>
      <c r="I512" s="347"/>
      <c r="J512" s="539"/>
      <c r="K512" s="539"/>
      <c r="L512" s="539"/>
      <c r="M512" s="539"/>
      <c r="N512" s="565"/>
      <c r="O512" s="483"/>
      <c r="P512" s="498"/>
      <c r="Q512" s="441"/>
      <c r="R512" s="316"/>
      <c r="S512" s="266"/>
      <c r="T512" s="266"/>
      <c r="U512" s="266"/>
      <c r="V512" s="266"/>
      <c r="W512" s="266"/>
      <c r="X512" s="266"/>
      <c r="Y512" s="261"/>
      <c r="Z512" s="261"/>
      <c r="AA512" s="261"/>
      <c r="AB512" s="261"/>
      <c r="AC512" s="261"/>
      <c r="AD512" s="261"/>
      <c r="AE512" s="261"/>
      <c r="AF512" s="261"/>
      <c r="AG512" s="261"/>
      <c r="AH512" s="261"/>
      <c r="AI512" s="261"/>
      <c r="AJ512" s="261"/>
      <c r="AK512" s="261"/>
    </row>
    <row r="513" spans="1:37" s="351" customFormat="1" x14ac:dyDescent="0.25">
      <c r="A513" s="472"/>
      <c r="B513" s="472"/>
      <c r="C513" s="472"/>
      <c r="D513" s="511"/>
      <c r="E513" s="266"/>
      <c r="F513" s="316"/>
      <c r="G513" s="291"/>
      <c r="H513" s="336"/>
      <c r="I513" s="347"/>
      <c r="J513" s="539"/>
      <c r="K513" s="539"/>
      <c r="L513" s="539"/>
      <c r="M513" s="539"/>
      <c r="N513" s="565"/>
      <c r="O513" s="483"/>
      <c r="P513" s="498"/>
      <c r="Q513" s="441"/>
      <c r="R513" s="316"/>
      <c r="S513" s="266"/>
      <c r="T513" s="266"/>
      <c r="U513" s="266"/>
      <c r="V513" s="266"/>
      <c r="W513" s="266"/>
      <c r="X513" s="266"/>
      <c r="Y513" s="261"/>
      <c r="Z513" s="261"/>
      <c r="AA513" s="261"/>
      <c r="AB513" s="261"/>
      <c r="AC513" s="261"/>
      <c r="AD513" s="261"/>
      <c r="AE513" s="261"/>
      <c r="AF513" s="261"/>
      <c r="AG513" s="261"/>
      <c r="AH513" s="261"/>
      <c r="AI513" s="261"/>
      <c r="AJ513" s="261"/>
      <c r="AK513" s="261"/>
    </row>
    <row r="514" spans="1:37" s="351" customFormat="1" x14ac:dyDescent="0.25">
      <c r="A514" s="472"/>
      <c r="B514" s="472"/>
      <c r="C514" s="472"/>
      <c r="D514" s="511"/>
      <c r="E514" s="266"/>
      <c r="F514" s="316"/>
      <c r="G514" s="291"/>
      <c r="H514" s="336"/>
      <c r="I514" s="347"/>
      <c r="J514" s="539"/>
      <c r="K514" s="539"/>
      <c r="L514" s="539"/>
      <c r="M514" s="539"/>
      <c r="N514" s="565"/>
      <c r="O514" s="483"/>
      <c r="P514" s="498"/>
      <c r="Q514" s="441"/>
      <c r="R514" s="316"/>
      <c r="S514" s="266"/>
      <c r="T514" s="266"/>
      <c r="U514" s="266"/>
      <c r="V514" s="266"/>
      <c r="W514" s="266"/>
      <c r="X514" s="266"/>
      <c r="Y514" s="261"/>
      <c r="Z514" s="261"/>
      <c r="AA514" s="261"/>
      <c r="AB514" s="261"/>
      <c r="AC514" s="261"/>
      <c r="AD514" s="261"/>
      <c r="AE514" s="261"/>
      <c r="AF514" s="261"/>
      <c r="AG514" s="261"/>
      <c r="AH514" s="261"/>
      <c r="AI514" s="261"/>
      <c r="AJ514" s="261"/>
      <c r="AK514" s="261"/>
    </row>
    <row r="515" spans="1:37" s="351" customFormat="1" x14ac:dyDescent="0.25">
      <c r="A515" s="472"/>
      <c r="B515" s="472"/>
      <c r="C515" s="472"/>
      <c r="D515" s="511"/>
      <c r="E515" s="266"/>
      <c r="F515" s="316"/>
      <c r="G515" s="291"/>
      <c r="H515" s="336"/>
      <c r="I515" s="347"/>
      <c r="J515" s="539"/>
      <c r="K515" s="539"/>
      <c r="L515" s="539"/>
      <c r="M515" s="539"/>
      <c r="N515" s="565"/>
      <c r="O515" s="483"/>
      <c r="P515" s="498"/>
      <c r="Q515" s="441"/>
      <c r="R515" s="316"/>
      <c r="S515" s="266"/>
      <c r="T515" s="266"/>
      <c r="U515" s="266"/>
      <c r="V515" s="266"/>
      <c r="W515" s="266"/>
      <c r="X515" s="266"/>
      <c r="Y515" s="261"/>
      <c r="Z515" s="261"/>
      <c r="AA515" s="261"/>
      <c r="AB515" s="261"/>
      <c r="AC515" s="261"/>
      <c r="AD515" s="261"/>
      <c r="AE515" s="261"/>
      <c r="AF515" s="261"/>
      <c r="AG515" s="261"/>
      <c r="AH515" s="261"/>
      <c r="AI515" s="261"/>
      <c r="AJ515" s="261"/>
      <c r="AK515" s="261"/>
    </row>
    <row r="516" spans="1:37" s="351" customFormat="1" x14ac:dyDescent="0.25">
      <c r="A516" s="472"/>
      <c r="B516" s="472"/>
      <c r="C516" s="472"/>
      <c r="D516" s="511"/>
      <c r="E516" s="266"/>
      <c r="F516" s="316"/>
      <c r="G516" s="291"/>
      <c r="H516" s="336"/>
      <c r="I516" s="347"/>
      <c r="J516" s="539"/>
      <c r="K516" s="539"/>
      <c r="L516" s="539"/>
      <c r="M516" s="539"/>
      <c r="N516" s="565"/>
      <c r="O516" s="483"/>
      <c r="P516" s="498"/>
      <c r="Q516" s="441"/>
      <c r="R516" s="316"/>
      <c r="S516" s="266"/>
      <c r="T516" s="266"/>
      <c r="U516" s="266"/>
      <c r="V516" s="266"/>
      <c r="W516" s="266"/>
      <c r="X516" s="266"/>
      <c r="Y516" s="261"/>
      <c r="Z516" s="261"/>
      <c r="AA516" s="261"/>
      <c r="AB516" s="261"/>
      <c r="AC516" s="261"/>
      <c r="AD516" s="261"/>
      <c r="AE516" s="261"/>
      <c r="AF516" s="261"/>
      <c r="AG516" s="261"/>
      <c r="AH516" s="261"/>
      <c r="AI516" s="261"/>
      <c r="AJ516" s="261"/>
      <c r="AK516" s="261"/>
    </row>
    <row r="517" spans="1:37" s="351" customFormat="1" x14ac:dyDescent="0.25">
      <c r="A517" s="472"/>
      <c r="B517" s="472"/>
      <c r="C517" s="472"/>
      <c r="D517" s="511"/>
      <c r="E517" s="266"/>
      <c r="F517" s="316"/>
      <c r="G517" s="291"/>
      <c r="H517" s="336"/>
      <c r="I517" s="347"/>
      <c r="J517" s="539"/>
      <c r="K517" s="539"/>
      <c r="L517" s="539"/>
      <c r="M517" s="539"/>
      <c r="N517" s="565"/>
      <c r="O517" s="483"/>
      <c r="P517" s="498"/>
      <c r="Q517" s="441"/>
      <c r="R517" s="316"/>
      <c r="S517" s="266"/>
      <c r="T517" s="266"/>
      <c r="U517" s="266"/>
      <c r="V517" s="266"/>
      <c r="W517" s="266"/>
      <c r="X517" s="266"/>
      <c r="Y517" s="261"/>
      <c r="Z517" s="261"/>
      <c r="AA517" s="261"/>
      <c r="AB517" s="261"/>
      <c r="AC517" s="261"/>
      <c r="AD517" s="261"/>
      <c r="AE517" s="261"/>
      <c r="AF517" s="261"/>
      <c r="AG517" s="261"/>
      <c r="AH517" s="261"/>
      <c r="AI517" s="261"/>
      <c r="AJ517" s="261"/>
      <c r="AK517" s="261"/>
    </row>
    <row r="518" spans="1:37" s="351" customFormat="1" x14ac:dyDescent="0.25">
      <c r="A518" s="472"/>
      <c r="B518" s="472"/>
      <c r="C518" s="472"/>
      <c r="D518" s="511"/>
      <c r="E518" s="266"/>
      <c r="F518" s="316"/>
      <c r="G518" s="291"/>
      <c r="H518" s="336"/>
      <c r="I518" s="347"/>
      <c r="J518" s="539"/>
      <c r="K518" s="539"/>
      <c r="L518" s="539"/>
      <c r="M518" s="539"/>
      <c r="N518" s="565"/>
      <c r="O518" s="483"/>
      <c r="P518" s="498"/>
      <c r="Q518" s="441"/>
      <c r="R518" s="316"/>
      <c r="S518" s="266"/>
      <c r="T518" s="266"/>
      <c r="U518" s="266"/>
      <c r="V518" s="266"/>
      <c r="W518" s="266"/>
      <c r="X518" s="266"/>
      <c r="Y518" s="261"/>
      <c r="Z518" s="261"/>
      <c r="AA518" s="261"/>
      <c r="AB518" s="261"/>
      <c r="AC518" s="261"/>
      <c r="AD518" s="261"/>
      <c r="AE518" s="261"/>
      <c r="AF518" s="261"/>
      <c r="AG518" s="261"/>
      <c r="AH518" s="261"/>
      <c r="AI518" s="261"/>
      <c r="AJ518" s="261"/>
      <c r="AK518" s="261"/>
    </row>
    <row r="519" spans="1:37" s="351" customFormat="1" x14ac:dyDescent="0.25">
      <c r="A519" s="472"/>
      <c r="B519" s="472"/>
      <c r="C519" s="472"/>
      <c r="D519" s="511"/>
      <c r="E519" s="266"/>
      <c r="F519" s="316"/>
      <c r="G519" s="291"/>
      <c r="H519" s="336"/>
      <c r="I519" s="347"/>
      <c r="J519" s="539"/>
      <c r="K519" s="539"/>
      <c r="L519" s="539"/>
      <c r="M519" s="539"/>
      <c r="N519" s="565"/>
      <c r="O519" s="483"/>
      <c r="P519" s="498"/>
      <c r="Q519" s="441"/>
      <c r="R519" s="316"/>
      <c r="S519" s="266"/>
      <c r="T519" s="266"/>
      <c r="U519" s="266"/>
      <c r="V519" s="266"/>
      <c r="W519" s="266"/>
      <c r="X519" s="266"/>
      <c r="Y519" s="261"/>
      <c r="Z519" s="261"/>
      <c r="AA519" s="261"/>
      <c r="AB519" s="261"/>
      <c r="AC519" s="261"/>
      <c r="AD519" s="261"/>
      <c r="AE519" s="261"/>
      <c r="AF519" s="261"/>
      <c r="AG519" s="261"/>
      <c r="AH519" s="261"/>
      <c r="AI519" s="261"/>
      <c r="AJ519" s="261"/>
      <c r="AK519" s="261"/>
    </row>
    <row r="520" spans="1:37" s="351" customFormat="1" x14ac:dyDescent="0.25">
      <c r="A520" s="472"/>
      <c r="B520" s="472"/>
      <c r="C520" s="472"/>
      <c r="D520" s="511"/>
      <c r="E520" s="266"/>
      <c r="F520" s="316"/>
      <c r="G520" s="291"/>
      <c r="H520" s="336"/>
      <c r="I520" s="347"/>
      <c r="J520" s="539"/>
      <c r="K520" s="539"/>
      <c r="L520" s="539"/>
      <c r="M520" s="539"/>
      <c r="N520" s="565"/>
      <c r="O520" s="483"/>
      <c r="P520" s="498"/>
      <c r="Q520" s="441"/>
      <c r="R520" s="316"/>
      <c r="S520" s="266"/>
      <c r="T520" s="266"/>
      <c r="U520" s="266"/>
      <c r="V520" s="266"/>
      <c r="W520" s="266"/>
      <c r="X520" s="266"/>
      <c r="Y520" s="261"/>
      <c r="Z520" s="261"/>
      <c r="AA520" s="261"/>
      <c r="AB520" s="261"/>
      <c r="AC520" s="261"/>
      <c r="AD520" s="261"/>
      <c r="AE520" s="261"/>
      <c r="AF520" s="261"/>
      <c r="AG520" s="261"/>
      <c r="AH520" s="261"/>
      <c r="AI520" s="261"/>
      <c r="AJ520" s="261"/>
      <c r="AK520" s="261"/>
    </row>
    <row r="521" spans="1:37" s="351" customFormat="1" x14ac:dyDescent="0.25">
      <c r="A521" s="472"/>
      <c r="B521" s="472"/>
      <c r="C521" s="472"/>
      <c r="D521" s="511"/>
      <c r="E521" s="266"/>
      <c r="F521" s="316"/>
      <c r="G521" s="291"/>
      <c r="H521" s="336"/>
      <c r="I521" s="347"/>
      <c r="J521" s="539"/>
      <c r="K521" s="539"/>
      <c r="L521" s="539"/>
      <c r="M521" s="539"/>
      <c r="N521" s="565"/>
      <c r="O521" s="483"/>
      <c r="P521" s="498"/>
      <c r="Q521" s="441"/>
      <c r="R521" s="316"/>
      <c r="S521" s="266"/>
      <c r="T521" s="266"/>
      <c r="U521" s="266"/>
      <c r="V521" s="266"/>
      <c r="W521" s="266"/>
      <c r="X521" s="266"/>
      <c r="Y521" s="261"/>
      <c r="Z521" s="261"/>
      <c r="AA521" s="261"/>
      <c r="AB521" s="261"/>
      <c r="AC521" s="261"/>
      <c r="AD521" s="261"/>
      <c r="AE521" s="261"/>
      <c r="AF521" s="261"/>
      <c r="AG521" s="261"/>
      <c r="AH521" s="261"/>
      <c r="AI521" s="261"/>
      <c r="AJ521" s="261"/>
      <c r="AK521" s="261"/>
    </row>
    <row r="522" spans="1:37" s="351" customFormat="1" x14ac:dyDescent="0.25">
      <c r="A522" s="472"/>
      <c r="B522" s="472"/>
      <c r="C522" s="472"/>
      <c r="D522" s="511"/>
      <c r="E522" s="266"/>
      <c r="F522" s="316"/>
      <c r="G522" s="291"/>
      <c r="H522" s="336"/>
      <c r="I522" s="347"/>
      <c r="J522" s="539"/>
      <c r="K522" s="539"/>
      <c r="L522" s="539"/>
      <c r="M522" s="539"/>
      <c r="N522" s="565"/>
      <c r="O522" s="483"/>
      <c r="P522" s="498"/>
      <c r="Q522" s="441"/>
      <c r="R522" s="316"/>
      <c r="S522" s="266"/>
      <c r="T522" s="266"/>
      <c r="U522" s="266"/>
      <c r="V522" s="266"/>
      <c r="W522" s="266"/>
      <c r="X522" s="266"/>
      <c r="Y522" s="261"/>
      <c r="Z522" s="261"/>
      <c r="AA522" s="261"/>
      <c r="AB522" s="261"/>
      <c r="AC522" s="261"/>
      <c r="AD522" s="261"/>
      <c r="AE522" s="261"/>
      <c r="AF522" s="261"/>
      <c r="AG522" s="261"/>
      <c r="AH522" s="261"/>
      <c r="AI522" s="261"/>
      <c r="AJ522" s="261"/>
      <c r="AK522" s="261"/>
    </row>
    <row r="523" spans="1:37" s="351" customFormat="1" x14ac:dyDescent="0.25">
      <c r="A523" s="472"/>
      <c r="B523" s="472"/>
      <c r="C523" s="472"/>
      <c r="D523" s="511"/>
      <c r="E523" s="266"/>
      <c r="F523" s="316"/>
      <c r="G523" s="291"/>
      <c r="H523" s="336"/>
      <c r="I523" s="347"/>
      <c r="J523" s="539"/>
      <c r="K523" s="539"/>
      <c r="L523" s="539"/>
      <c r="M523" s="539"/>
      <c r="N523" s="565"/>
      <c r="O523" s="483"/>
      <c r="P523" s="498"/>
      <c r="Q523" s="441"/>
      <c r="R523" s="316"/>
      <c r="S523" s="266"/>
      <c r="T523" s="266"/>
      <c r="U523" s="266"/>
      <c r="V523" s="266"/>
      <c r="W523" s="266"/>
      <c r="X523" s="266"/>
      <c r="Y523" s="261"/>
      <c r="Z523" s="261"/>
      <c r="AA523" s="261"/>
      <c r="AB523" s="261"/>
      <c r="AC523" s="261"/>
      <c r="AD523" s="261"/>
      <c r="AE523" s="261"/>
      <c r="AF523" s="261"/>
      <c r="AG523" s="261"/>
      <c r="AH523" s="261"/>
      <c r="AI523" s="261"/>
      <c r="AJ523" s="261"/>
      <c r="AK523" s="261"/>
    </row>
    <row r="524" spans="1:37" s="351" customFormat="1" x14ac:dyDescent="0.25">
      <c r="A524" s="472"/>
      <c r="B524" s="472"/>
      <c r="C524" s="472"/>
      <c r="D524" s="511"/>
      <c r="E524" s="266"/>
      <c r="F524" s="316"/>
      <c r="G524" s="291"/>
      <c r="H524" s="336"/>
      <c r="I524" s="347"/>
      <c r="J524" s="539"/>
      <c r="K524" s="539"/>
      <c r="L524" s="539"/>
      <c r="M524" s="539"/>
      <c r="N524" s="565"/>
      <c r="O524" s="483"/>
      <c r="P524" s="498"/>
      <c r="Q524" s="441"/>
      <c r="R524" s="316"/>
      <c r="S524" s="266"/>
      <c r="T524" s="266"/>
      <c r="U524" s="266"/>
      <c r="V524" s="266"/>
      <c r="W524" s="266"/>
      <c r="X524" s="266"/>
      <c r="Y524" s="261"/>
      <c r="Z524" s="261"/>
      <c r="AA524" s="261"/>
      <c r="AB524" s="261"/>
      <c r="AC524" s="261"/>
      <c r="AD524" s="261"/>
      <c r="AE524" s="261"/>
      <c r="AF524" s="261"/>
      <c r="AG524" s="261"/>
      <c r="AH524" s="261"/>
      <c r="AI524" s="261"/>
      <c r="AJ524" s="261"/>
      <c r="AK524" s="261"/>
    </row>
    <row r="525" spans="1:37" s="351" customFormat="1" x14ac:dyDescent="0.25">
      <c r="A525" s="472"/>
      <c r="B525" s="472"/>
      <c r="C525" s="472"/>
      <c r="D525" s="511"/>
      <c r="E525" s="266"/>
      <c r="F525" s="316"/>
      <c r="G525" s="291"/>
      <c r="H525" s="336"/>
      <c r="I525" s="347"/>
      <c r="J525" s="539"/>
      <c r="K525" s="539"/>
      <c r="L525" s="539"/>
      <c r="M525" s="539"/>
      <c r="N525" s="565"/>
      <c r="O525" s="483"/>
      <c r="P525" s="498"/>
      <c r="Q525" s="441"/>
      <c r="R525" s="316"/>
      <c r="S525" s="266"/>
      <c r="T525" s="266"/>
      <c r="U525" s="266"/>
      <c r="V525" s="266"/>
      <c r="W525" s="266"/>
      <c r="X525" s="266"/>
      <c r="Y525" s="261"/>
      <c r="Z525" s="261"/>
      <c r="AA525" s="261"/>
      <c r="AB525" s="261"/>
      <c r="AC525" s="261"/>
      <c r="AD525" s="261"/>
      <c r="AE525" s="261"/>
      <c r="AF525" s="261"/>
      <c r="AG525" s="261"/>
      <c r="AH525" s="261"/>
      <c r="AI525" s="261"/>
      <c r="AJ525" s="261"/>
      <c r="AK525" s="261"/>
    </row>
    <row r="526" spans="1:37" s="351" customFormat="1" x14ac:dyDescent="0.25">
      <c r="A526" s="472"/>
      <c r="B526" s="472"/>
      <c r="C526" s="514"/>
      <c r="D526" s="511"/>
      <c r="E526" s="266"/>
      <c r="F526" s="316"/>
      <c r="G526" s="291"/>
      <c r="H526" s="336"/>
      <c r="I526" s="347"/>
      <c r="J526" s="539"/>
      <c r="K526" s="539"/>
      <c r="L526" s="539"/>
      <c r="M526" s="539"/>
      <c r="N526" s="565"/>
      <c r="O526" s="483"/>
      <c r="P526" s="498"/>
      <c r="Q526" s="441"/>
      <c r="R526" s="316"/>
      <c r="S526" s="266"/>
      <c r="T526" s="266"/>
      <c r="U526" s="266"/>
      <c r="V526" s="266"/>
      <c r="W526" s="266"/>
      <c r="X526" s="266"/>
      <c r="Y526" s="261"/>
      <c r="Z526" s="261"/>
      <c r="AA526" s="261"/>
      <c r="AB526" s="261"/>
      <c r="AC526" s="261"/>
      <c r="AD526" s="261"/>
      <c r="AE526" s="261"/>
      <c r="AF526" s="261"/>
      <c r="AG526" s="261"/>
      <c r="AH526" s="261"/>
      <c r="AI526" s="261"/>
      <c r="AJ526" s="261"/>
      <c r="AK526" s="261"/>
    </row>
    <row r="527" spans="1:37" s="351" customFormat="1" x14ac:dyDescent="0.25">
      <c r="A527" s="472"/>
      <c r="B527" s="472"/>
      <c r="C527" s="514"/>
      <c r="D527" s="511"/>
      <c r="E527" s="266"/>
      <c r="F527" s="316"/>
      <c r="G527" s="291"/>
      <c r="H527" s="336"/>
      <c r="I527" s="347"/>
      <c r="J527" s="539"/>
      <c r="K527" s="539"/>
      <c r="L527" s="539"/>
      <c r="M527" s="539"/>
      <c r="N527" s="565"/>
      <c r="O527" s="483"/>
      <c r="P527" s="498"/>
      <c r="Q527" s="441"/>
      <c r="R527" s="316"/>
      <c r="S527" s="266"/>
      <c r="T527" s="266"/>
      <c r="U527" s="266"/>
      <c r="V527" s="266"/>
      <c r="W527" s="266"/>
      <c r="X527" s="266"/>
      <c r="Y527" s="261"/>
      <c r="Z527" s="261"/>
      <c r="AA527" s="261"/>
      <c r="AB527" s="261"/>
      <c r="AC527" s="261"/>
      <c r="AD527" s="261"/>
      <c r="AE527" s="261"/>
      <c r="AF527" s="261"/>
      <c r="AG527" s="261"/>
      <c r="AH527" s="261"/>
      <c r="AI527" s="261"/>
      <c r="AJ527" s="261"/>
      <c r="AK527" s="261"/>
    </row>
    <row r="528" spans="1:37" s="351" customFormat="1" x14ac:dyDescent="0.25">
      <c r="A528" s="472"/>
      <c r="B528" s="472"/>
      <c r="C528" s="472"/>
      <c r="D528" s="511"/>
      <c r="E528" s="266"/>
      <c r="F528" s="316"/>
      <c r="G528" s="291"/>
      <c r="H528" s="336"/>
      <c r="I528" s="347"/>
      <c r="J528" s="539"/>
      <c r="K528" s="539"/>
      <c r="L528" s="539"/>
      <c r="M528" s="539"/>
      <c r="N528" s="565"/>
      <c r="O528" s="483"/>
      <c r="P528" s="498"/>
      <c r="Q528" s="441"/>
      <c r="R528" s="316"/>
      <c r="S528" s="266"/>
      <c r="T528" s="266"/>
      <c r="U528" s="266"/>
      <c r="V528" s="266"/>
      <c r="W528" s="266"/>
      <c r="X528" s="266"/>
      <c r="Y528" s="261"/>
      <c r="Z528" s="261"/>
      <c r="AA528" s="261"/>
      <c r="AB528" s="261"/>
      <c r="AC528" s="261"/>
      <c r="AD528" s="261"/>
      <c r="AE528" s="261"/>
      <c r="AF528" s="261"/>
      <c r="AG528" s="261"/>
      <c r="AH528" s="261"/>
      <c r="AI528" s="261"/>
      <c r="AJ528" s="261"/>
      <c r="AK528" s="261"/>
    </row>
    <row r="529" spans="1:37" s="351" customFormat="1" x14ac:dyDescent="0.25">
      <c r="A529" s="472"/>
      <c r="B529" s="472"/>
      <c r="C529" s="472"/>
      <c r="D529" s="511"/>
      <c r="E529" s="266"/>
      <c r="F529" s="316"/>
      <c r="G529" s="291"/>
      <c r="H529" s="336"/>
      <c r="I529" s="347"/>
      <c r="J529" s="539"/>
      <c r="K529" s="539"/>
      <c r="L529" s="539"/>
      <c r="M529" s="539"/>
      <c r="N529" s="565"/>
      <c r="O529" s="483"/>
      <c r="P529" s="498"/>
      <c r="Q529" s="441"/>
      <c r="R529" s="316"/>
      <c r="S529" s="266"/>
      <c r="T529" s="266"/>
      <c r="U529" s="266"/>
      <c r="V529" s="266"/>
      <c r="W529" s="266"/>
      <c r="X529" s="266"/>
      <c r="Y529" s="261"/>
      <c r="Z529" s="261"/>
      <c r="AA529" s="261"/>
      <c r="AB529" s="261"/>
      <c r="AC529" s="261"/>
      <c r="AD529" s="261"/>
      <c r="AE529" s="261"/>
      <c r="AF529" s="261"/>
      <c r="AG529" s="261"/>
      <c r="AH529" s="261"/>
      <c r="AI529" s="261"/>
      <c r="AJ529" s="261"/>
      <c r="AK529" s="261"/>
    </row>
    <row r="530" spans="1:37" s="351" customFormat="1" x14ac:dyDescent="0.25">
      <c r="A530" s="472"/>
      <c r="B530" s="472"/>
      <c r="C530" s="472"/>
      <c r="D530" s="511"/>
      <c r="E530" s="266"/>
      <c r="F530" s="316"/>
      <c r="G530" s="291"/>
      <c r="H530" s="336"/>
      <c r="I530" s="347"/>
      <c r="J530" s="539"/>
      <c r="K530" s="539"/>
      <c r="L530" s="539"/>
      <c r="M530" s="539"/>
      <c r="N530" s="565"/>
      <c r="O530" s="483"/>
      <c r="P530" s="498"/>
      <c r="Q530" s="441"/>
      <c r="R530" s="316"/>
      <c r="S530" s="266"/>
      <c r="T530" s="266"/>
      <c r="U530" s="266"/>
      <c r="V530" s="266"/>
      <c r="W530" s="266"/>
      <c r="X530" s="266"/>
      <c r="Y530" s="261"/>
      <c r="Z530" s="261"/>
      <c r="AA530" s="261"/>
      <c r="AB530" s="261"/>
      <c r="AC530" s="261"/>
      <c r="AD530" s="261"/>
      <c r="AE530" s="261"/>
      <c r="AF530" s="261"/>
      <c r="AG530" s="261"/>
      <c r="AH530" s="261"/>
      <c r="AI530" s="261"/>
      <c r="AJ530" s="261"/>
      <c r="AK530" s="261"/>
    </row>
    <row r="531" spans="1:37" s="351" customFormat="1" x14ac:dyDescent="0.25">
      <c r="A531" s="472"/>
      <c r="B531" s="472"/>
      <c r="C531" s="472"/>
      <c r="D531" s="511"/>
      <c r="E531" s="266"/>
      <c r="F531" s="316"/>
      <c r="G531" s="291"/>
      <c r="H531" s="336"/>
      <c r="I531" s="347"/>
      <c r="J531" s="539"/>
      <c r="K531" s="539"/>
      <c r="L531" s="539"/>
      <c r="M531" s="539"/>
      <c r="N531" s="565"/>
      <c r="O531" s="483"/>
      <c r="P531" s="498"/>
      <c r="Q531" s="441"/>
      <c r="R531" s="316"/>
      <c r="S531" s="266"/>
      <c r="T531" s="266"/>
      <c r="U531" s="266"/>
      <c r="V531" s="266"/>
      <c r="W531" s="266"/>
      <c r="X531" s="266"/>
      <c r="Y531" s="261"/>
      <c r="Z531" s="261"/>
      <c r="AA531" s="261"/>
      <c r="AB531" s="261"/>
      <c r="AC531" s="261"/>
      <c r="AD531" s="261"/>
      <c r="AE531" s="261"/>
      <c r="AF531" s="261"/>
      <c r="AG531" s="261"/>
      <c r="AH531" s="261"/>
      <c r="AI531" s="261"/>
      <c r="AJ531" s="261"/>
      <c r="AK531" s="261"/>
    </row>
    <row r="532" spans="1:37" s="351" customFormat="1" x14ac:dyDescent="0.25">
      <c r="A532" s="472"/>
      <c r="B532" s="472"/>
      <c r="C532" s="472"/>
      <c r="D532" s="511"/>
      <c r="E532" s="266"/>
      <c r="F532" s="316"/>
      <c r="G532" s="291"/>
      <c r="H532" s="336"/>
      <c r="I532" s="347"/>
      <c r="J532" s="539"/>
      <c r="K532" s="539"/>
      <c r="L532" s="539"/>
      <c r="M532" s="539"/>
      <c r="N532" s="565"/>
      <c r="O532" s="483"/>
      <c r="P532" s="498"/>
      <c r="Q532" s="441"/>
      <c r="R532" s="316"/>
      <c r="S532" s="266"/>
      <c r="T532" s="266"/>
      <c r="U532" s="266"/>
      <c r="V532" s="266"/>
      <c r="W532" s="266"/>
      <c r="X532" s="266"/>
      <c r="Y532" s="261"/>
      <c r="Z532" s="261"/>
      <c r="AA532" s="261"/>
      <c r="AB532" s="261"/>
      <c r="AC532" s="261"/>
      <c r="AD532" s="261"/>
      <c r="AE532" s="261"/>
      <c r="AF532" s="261"/>
      <c r="AG532" s="261"/>
      <c r="AH532" s="261"/>
      <c r="AI532" s="261"/>
      <c r="AJ532" s="261"/>
      <c r="AK532" s="261"/>
    </row>
    <row r="533" spans="1:37" s="351" customFormat="1" x14ac:dyDescent="0.25">
      <c r="A533" s="472"/>
      <c r="B533" s="472"/>
      <c r="C533" s="472"/>
      <c r="D533" s="511"/>
      <c r="E533" s="266"/>
      <c r="F533" s="316"/>
      <c r="G533" s="291"/>
      <c r="H533" s="336"/>
      <c r="I533" s="347"/>
      <c r="J533" s="539"/>
      <c r="K533" s="539"/>
      <c r="L533" s="539"/>
      <c r="M533" s="539"/>
      <c r="N533" s="565"/>
      <c r="O533" s="483"/>
      <c r="P533" s="498"/>
      <c r="Q533" s="441"/>
      <c r="R533" s="316"/>
      <c r="S533" s="266"/>
      <c r="T533" s="266"/>
      <c r="U533" s="266"/>
      <c r="V533" s="266"/>
      <c r="W533" s="266"/>
      <c r="X533" s="266"/>
      <c r="Y533" s="261"/>
      <c r="Z533" s="261"/>
      <c r="AA533" s="261"/>
      <c r="AB533" s="261"/>
      <c r="AC533" s="261"/>
      <c r="AD533" s="261"/>
      <c r="AE533" s="261"/>
      <c r="AF533" s="261"/>
      <c r="AG533" s="261"/>
      <c r="AH533" s="261"/>
      <c r="AI533" s="261"/>
      <c r="AJ533" s="261"/>
      <c r="AK533" s="261"/>
    </row>
    <row r="534" spans="1:37" s="351" customFormat="1" x14ac:dyDescent="0.25">
      <c r="A534" s="472"/>
      <c r="B534" s="472"/>
      <c r="C534" s="472"/>
      <c r="D534" s="511"/>
      <c r="E534" s="266"/>
      <c r="F534" s="316"/>
      <c r="G534" s="291"/>
      <c r="H534" s="336"/>
      <c r="I534" s="347"/>
      <c r="J534" s="539"/>
      <c r="K534" s="539"/>
      <c r="L534" s="539"/>
      <c r="M534" s="539"/>
      <c r="N534" s="565"/>
      <c r="O534" s="483"/>
      <c r="P534" s="498"/>
      <c r="Q534" s="441"/>
      <c r="R534" s="316"/>
      <c r="S534" s="266"/>
      <c r="T534" s="266"/>
      <c r="U534" s="266"/>
      <c r="V534" s="266"/>
      <c r="W534" s="266"/>
      <c r="X534" s="266"/>
      <c r="Y534" s="261"/>
      <c r="Z534" s="261"/>
      <c r="AA534" s="261"/>
      <c r="AB534" s="261"/>
      <c r="AC534" s="261"/>
      <c r="AD534" s="261"/>
      <c r="AE534" s="261"/>
      <c r="AF534" s="261"/>
      <c r="AG534" s="261"/>
      <c r="AH534" s="261"/>
      <c r="AI534" s="261"/>
      <c r="AJ534" s="261"/>
      <c r="AK534" s="261"/>
    </row>
    <row r="535" spans="1:37" s="351" customFormat="1" x14ac:dyDescent="0.25">
      <c r="A535" s="472"/>
      <c r="B535" s="472"/>
      <c r="C535" s="472"/>
      <c r="D535" s="511"/>
      <c r="E535" s="266"/>
      <c r="F535" s="316"/>
      <c r="G535" s="291"/>
      <c r="H535" s="336"/>
      <c r="I535" s="347"/>
      <c r="J535" s="539"/>
      <c r="K535" s="539"/>
      <c r="L535" s="539"/>
      <c r="M535" s="539"/>
      <c r="N535" s="565"/>
      <c r="O535" s="483"/>
      <c r="P535" s="498"/>
      <c r="Q535" s="441"/>
      <c r="R535" s="316"/>
      <c r="S535" s="266"/>
      <c r="T535" s="266"/>
      <c r="U535" s="266"/>
      <c r="V535" s="266"/>
      <c r="W535" s="266"/>
      <c r="X535" s="266"/>
      <c r="Y535" s="261"/>
      <c r="Z535" s="261"/>
      <c r="AA535" s="261"/>
      <c r="AB535" s="261"/>
      <c r="AC535" s="261"/>
      <c r="AD535" s="261"/>
      <c r="AE535" s="261"/>
      <c r="AF535" s="261"/>
      <c r="AG535" s="261"/>
      <c r="AH535" s="261"/>
      <c r="AI535" s="261"/>
      <c r="AJ535" s="261"/>
      <c r="AK535" s="261"/>
    </row>
    <row r="536" spans="1:37" s="351" customFormat="1" x14ac:dyDescent="0.25">
      <c r="A536" s="472"/>
      <c r="B536" s="472"/>
      <c r="C536" s="472"/>
      <c r="D536" s="511"/>
      <c r="E536" s="266"/>
      <c r="F536" s="316"/>
      <c r="G536" s="291"/>
      <c r="H536" s="336"/>
      <c r="I536" s="347"/>
      <c r="J536" s="539"/>
      <c r="K536" s="539"/>
      <c r="L536" s="539"/>
      <c r="M536" s="539"/>
      <c r="N536" s="565"/>
      <c r="O536" s="483"/>
      <c r="P536" s="498"/>
      <c r="Q536" s="441"/>
      <c r="R536" s="316"/>
      <c r="S536" s="266"/>
      <c r="T536" s="266"/>
      <c r="U536" s="266"/>
      <c r="V536" s="266"/>
      <c r="W536" s="266"/>
      <c r="X536" s="266"/>
      <c r="Y536" s="261"/>
      <c r="Z536" s="261"/>
      <c r="AA536" s="261"/>
      <c r="AB536" s="261"/>
      <c r="AC536" s="261"/>
      <c r="AD536" s="261"/>
      <c r="AE536" s="261"/>
      <c r="AF536" s="261"/>
      <c r="AG536" s="261"/>
      <c r="AH536" s="261"/>
      <c r="AI536" s="261"/>
      <c r="AJ536" s="261"/>
      <c r="AK536" s="261"/>
    </row>
    <row r="537" spans="1:37" s="351" customFormat="1" x14ac:dyDescent="0.25">
      <c r="A537" s="472"/>
      <c r="B537" s="472"/>
      <c r="C537" s="472"/>
      <c r="D537" s="511"/>
      <c r="E537" s="266"/>
      <c r="F537" s="316"/>
      <c r="G537" s="291"/>
      <c r="H537" s="336"/>
      <c r="I537" s="347"/>
      <c r="J537" s="539"/>
      <c r="K537" s="539"/>
      <c r="L537" s="539"/>
      <c r="M537" s="539"/>
      <c r="N537" s="565"/>
      <c r="O537" s="483"/>
      <c r="P537" s="498"/>
      <c r="Q537" s="441"/>
      <c r="R537" s="316"/>
      <c r="S537" s="266"/>
      <c r="T537" s="266"/>
      <c r="U537" s="266"/>
      <c r="V537" s="266"/>
      <c r="W537" s="266"/>
      <c r="X537" s="266"/>
      <c r="Y537" s="261"/>
      <c r="Z537" s="261"/>
      <c r="AA537" s="261"/>
      <c r="AB537" s="261"/>
      <c r="AC537" s="261"/>
      <c r="AD537" s="261"/>
      <c r="AE537" s="261"/>
      <c r="AF537" s="261"/>
      <c r="AG537" s="261"/>
      <c r="AH537" s="261"/>
      <c r="AI537" s="261"/>
      <c r="AJ537" s="261"/>
      <c r="AK537" s="261"/>
    </row>
    <row r="538" spans="1:37" s="351" customFormat="1" x14ac:dyDescent="0.25">
      <c r="A538" s="472"/>
      <c r="B538" s="472"/>
      <c r="C538" s="514"/>
      <c r="D538" s="511"/>
      <c r="E538" s="266"/>
      <c r="F538" s="316"/>
      <c r="G538" s="291"/>
      <c r="H538" s="336"/>
      <c r="I538" s="347"/>
      <c r="J538" s="539"/>
      <c r="K538" s="539"/>
      <c r="L538" s="539"/>
      <c r="M538" s="539"/>
      <c r="N538" s="565"/>
      <c r="O538" s="483"/>
      <c r="P538" s="498"/>
      <c r="Q538" s="441"/>
      <c r="R538" s="316"/>
      <c r="S538" s="266"/>
      <c r="T538" s="266"/>
      <c r="U538" s="266"/>
      <c r="V538" s="266"/>
      <c r="W538" s="266"/>
      <c r="X538" s="266"/>
      <c r="Y538" s="261"/>
      <c r="Z538" s="261"/>
      <c r="AA538" s="261"/>
      <c r="AB538" s="261"/>
      <c r="AC538" s="261"/>
      <c r="AD538" s="261"/>
      <c r="AE538" s="261"/>
      <c r="AF538" s="261"/>
      <c r="AG538" s="261"/>
      <c r="AH538" s="261"/>
      <c r="AI538" s="261"/>
      <c r="AJ538" s="261"/>
      <c r="AK538" s="261"/>
    </row>
    <row r="539" spans="1:37" s="351" customFormat="1" x14ac:dyDescent="0.25">
      <c r="A539" s="472"/>
      <c r="B539" s="472"/>
      <c r="C539" s="515"/>
      <c r="D539" s="511"/>
      <c r="E539" s="266"/>
      <c r="F539" s="316"/>
      <c r="G539" s="291"/>
      <c r="H539" s="336"/>
      <c r="I539" s="347"/>
      <c r="J539" s="539"/>
      <c r="K539" s="539"/>
      <c r="L539" s="539"/>
      <c r="M539" s="539"/>
      <c r="N539" s="565"/>
      <c r="O539" s="483"/>
      <c r="P539" s="498"/>
      <c r="Q539" s="441"/>
      <c r="R539" s="316"/>
      <c r="S539" s="266"/>
      <c r="T539" s="266"/>
      <c r="U539" s="266"/>
      <c r="V539" s="266"/>
      <c r="W539" s="266"/>
      <c r="X539" s="266"/>
      <c r="Y539" s="261"/>
      <c r="Z539" s="261"/>
      <c r="AA539" s="261"/>
      <c r="AB539" s="261"/>
      <c r="AC539" s="261"/>
      <c r="AD539" s="261"/>
      <c r="AE539" s="261"/>
      <c r="AF539" s="261"/>
      <c r="AG539" s="261"/>
      <c r="AH539" s="261"/>
      <c r="AI539" s="261"/>
      <c r="AJ539" s="261"/>
      <c r="AK539" s="261"/>
    </row>
    <row r="540" spans="1:37" s="351" customFormat="1" x14ac:dyDescent="0.25">
      <c r="A540" s="518"/>
      <c r="B540" s="472"/>
      <c r="C540" s="514"/>
      <c r="D540" s="511"/>
      <c r="E540" s="266"/>
      <c r="F540" s="316"/>
      <c r="G540" s="291"/>
      <c r="H540" s="336"/>
      <c r="I540" s="347"/>
      <c r="J540" s="539"/>
      <c r="K540" s="539"/>
      <c r="L540" s="539"/>
      <c r="M540" s="539"/>
      <c r="N540" s="565"/>
      <c r="O540" s="483"/>
      <c r="P540" s="498"/>
      <c r="Q540" s="441"/>
      <c r="R540" s="316"/>
      <c r="S540" s="266"/>
      <c r="T540" s="266"/>
      <c r="U540" s="266"/>
      <c r="V540" s="266"/>
      <c r="W540" s="266"/>
      <c r="X540" s="266"/>
      <c r="Y540" s="261"/>
      <c r="Z540" s="261"/>
      <c r="AA540" s="261"/>
      <c r="AB540" s="261"/>
      <c r="AC540" s="261"/>
      <c r="AD540" s="261"/>
      <c r="AE540" s="261"/>
      <c r="AF540" s="261"/>
      <c r="AG540" s="261"/>
      <c r="AH540" s="261"/>
      <c r="AI540" s="261"/>
      <c r="AJ540" s="261"/>
      <c r="AK540" s="261"/>
    </row>
    <row r="541" spans="1:37" s="351" customFormat="1" x14ac:dyDescent="0.25">
      <c r="A541" s="472"/>
      <c r="B541" s="472"/>
      <c r="C541" s="515"/>
      <c r="D541" s="511"/>
      <c r="E541" s="266"/>
      <c r="F541" s="316"/>
      <c r="G541" s="291"/>
      <c r="H541" s="336"/>
      <c r="I541" s="347"/>
      <c r="J541" s="539"/>
      <c r="K541" s="539"/>
      <c r="L541" s="539"/>
      <c r="M541" s="539"/>
      <c r="N541" s="565"/>
      <c r="O541" s="483"/>
      <c r="P541" s="498"/>
      <c r="Q541" s="441"/>
      <c r="R541" s="316"/>
      <c r="S541" s="266"/>
      <c r="T541" s="266"/>
      <c r="U541" s="266"/>
      <c r="V541" s="266"/>
      <c r="W541" s="266"/>
      <c r="X541" s="266"/>
      <c r="Y541" s="261"/>
      <c r="Z541" s="261"/>
      <c r="AA541" s="261"/>
      <c r="AB541" s="261"/>
      <c r="AC541" s="261"/>
      <c r="AD541" s="261"/>
      <c r="AE541" s="261"/>
      <c r="AF541" s="261"/>
      <c r="AG541" s="261"/>
      <c r="AH541" s="261"/>
      <c r="AI541" s="261"/>
      <c r="AJ541" s="261"/>
      <c r="AK541" s="261"/>
    </row>
    <row r="542" spans="1:37" s="351" customFormat="1" x14ac:dyDescent="0.25">
      <c r="A542" s="472"/>
      <c r="B542" s="472"/>
      <c r="C542" s="515"/>
      <c r="D542" s="511"/>
      <c r="E542" s="266"/>
      <c r="F542" s="316"/>
      <c r="G542" s="291"/>
      <c r="H542" s="336"/>
      <c r="I542" s="347"/>
      <c r="J542" s="539"/>
      <c r="K542" s="539"/>
      <c r="L542" s="539"/>
      <c r="M542" s="539"/>
      <c r="N542" s="565"/>
      <c r="O542" s="483"/>
      <c r="P542" s="498"/>
      <c r="Q542" s="441"/>
      <c r="R542" s="316"/>
      <c r="S542" s="266"/>
      <c r="T542" s="266"/>
      <c r="U542" s="266"/>
      <c r="V542" s="266"/>
      <c r="W542" s="266"/>
      <c r="X542" s="266"/>
      <c r="Y542" s="261"/>
      <c r="Z542" s="261"/>
      <c r="AA542" s="261"/>
      <c r="AB542" s="261"/>
      <c r="AC542" s="261"/>
      <c r="AD542" s="261"/>
      <c r="AE542" s="261"/>
      <c r="AF542" s="261"/>
      <c r="AG542" s="261"/>
      <c r="AH542" s="261"/>
      <c r="AI542" s="261"/>
      <c r="AJ542" s="261"/>
      <c r="AK542" s="261"/>
    </row>
    <row r="543" spans="1:37" s="351" customFormat="1" x14ac:dyDescent="0.25">
      <c r="A543" s="472"/>
      <c r="B543" s="472"/>
      <c r="C543" s="472"/>
      <c r="D543" s="511"/>
      <c r="E543" s="266"/>
      <c r="F543" s="316"/>
      <c r="G543" s="291"/>
      <c r="H543" s="336"/>
      <c r="I543" s="347"/>
      <c r="J543" s="539"/>
      <c r="K543" s="539"/>
      <c r="L543" s="539"/>
      <c r="M543" s="539"/>
      <c r="N543" s="565"/>
      <c r="O543" s="483"/>
      <c r="P543" s="498"/>
      <c r="Q543" s="441"/>
      <c r="R543" s="316"/>
      <c r="S543" s="266"/>
      <c r="T543" s="266"/>
      <c r="U543" s="266"/>
      <c r="V543" s="266"/>
      <c r="W543" s="266"/>
      <c r="X543" s="266"/>
      <c r="Y543" s="261"/>
      <c r="Z543" s="261"/>
      <c r="AA543" s="261"/>
      <c r="AB543" s="261"/>
      <c r="AC543" s="261"/>
      <c r="AD543" s="261"/>
      <c r="AE543" s="261"/>
      <c r="AF543" s="261"/>
      <c r="AG543" s="261"/>
      <c r="AH543" s="261"/>
      <c r="AI543" s="261"/>
      <c r="AJ543" s="261"/>
      <c r="AK543" s="261"/>
    </row>
    <row r="544" spans="1:37" s="351" customFormat="1" x14ac:dyDescent="0.25">
      <c r="A544" s="472"/>
      <c r="B544" s="472"/>
      <c r="C544" s="472"/>
      <c r="D544" s="511"/>
      <c r="E544" s="266"/>
      <c r="F544" s="316"/>
      <c r="G544" s="291"/>
      <c r="H544" s="336"/>
      <c r="I544" s="347"/>
      <c r="J544" s="539"/>
      <c r="K544" s="539"/>
      <c r="L544" s="539"/>
      <c r="M544" s="539"/>
      <c r="N544" s="565"/>
      <c r="O544" s="483"/>
      <c r="P544" s="498"/>
      <c r="Q544" s="441"/>
      <c r="R544" s="316"/>
      <c r="S544" s="266"/>
      <c r="T544" s="266"/>
      <c r="U544" s="266"/>
      <c r="V544" s="266"/>
      <c r="W544" s="266"/>
      <c r="X544" s="266"/>
      <c r="Y544" s="261"/>
      <c r="Z544" s="261"/>
      <c r="AA544" s="261"/>
      <c r="AB544" s="261"/>
      <c r="AC544" s="261"/>
      <c r="AD544" s="261"/>
      <c r="AE544" s="261"/>
      <c r="AF544" s="261"/>
      <c r="AG544" s="261"/>
      <c r="AH544" s="261"/>
      <c r="AI544" s="261"/>
      <c r="AJ544" s="261"/>
      <c r="AK544" s="261"/>
    </row>
    <row r="545" spans="1:37" s="351" customFormat="1" x14ac:dyDescent="0.25">
      <c r="A545" s="472"/>
      <c r="B545" s="472"/>
      <c r="C545" s="472"/>
      <c r="D545" s="511"/>
      <c r="E545" s="266"/>
      <c r="F545" s="316"/>
      <c r="G545" s="291"/>
      <c r="H545" s="336"/>
      <c r="I545" s="347"/>
      <c r="J545" s="539"/>
      <c r="K545" s="539"/>
      <c r="L545" s="539"/>
      <c r="M545" s="539"/>
      <c r="N545" s="565"/>
      <c r="O545" s="483"/>
      <c r="P545" s="498"/>
      <c r="Q545" s="441"/>
      <c r="R545" s="316"/>
      <c r="S545" s="266"/>
      <c r="T545" s="266"/>
      <c r="U545" s="266"/>
      <c r="V545" s="266"/>
      <c r="W545" s="266"/>
      <c r="X545" s="266"/>
      <c r="Y545" s="261"/>
      <c r="Z545" s="261"/>
      <c r="AA545" s="261"/>
      <c r="AB545" s="261"/>
      <c r="AC545" s="261"/>
      <c r="AD545" s="261"/>
      <c r="AE545" s="261"/>
      <c r="AF545" s="261"/>
      <c r="AG545" s="261"/>
      <c r="AH545" s="261"/>
      <c r="AI545" s="261"/>
      <c r="AJ545" s="261"/>
      <c r="AK545" s="261"/>
    </row>
    <row r="546" spans="1:37" s="351" customFormat="1" x14ac:dyDescent="0.25">
      <c r="A546" s="472"/>
      <c r="B546" s="472"/>
      <c r="C546" s="472"/>
      <c r="D546" s="511"/>
      <c r="E546" s="266"/>
      <c r="F546" s="316"/>
      <c r="G546" s="291"/>
      <c r="H546" s="336"/>
      <c r="I546" s="347"/>
      <c r="J546" s="539"/>
      <c r="K546" s="539"/>
      <c r="L546" s="539"/>
      <c r="M546" s="539"/>
      <c r="N546" s="565"/>
      <c r="O546" s="483"/>
      <c r="P546" s="498"/>
      <c r="Q546" s="441"/>
      <c r="R546" s="316"/>
      <c r="S546" s="266"/>
      <c r="T546" s="266"/>
      <c r="U546" s="266"/>
      <c r="V546" s="266"/>
      <c r="W546" s="266"/>
      <c r="X546" s="266"/>
      <c r="Y546" s="261"/>
      <c r="Z546" s="261"/>
      <c r="AA546" s="261"/>
      <c r="AB546" s="261"/>
      <c r="AC546" s="261"/>
      <c r="AD546" s="261"/>
      <c r="AE546" s="261"/>
      <c r="AF546" s="261"/>
      <c r="AG546" s="261"/>
      <c r="AH546" s="261"/>
      <c r="AI546" s="261"/>
      <c r="AJ546" s="261"/>
      <c r="AK546" s="261"/>
    </row>
    <row r="547" spans="1:37" s="351" customFormat="1" x14ac:dyDescent="0.25">
      <c r="A547" s="472"/>
      <c r="B547" s="472"/>
      <c r="C547" s="472"/>
      <c r="D547" s="511"/>
      <c r="E547" s="266"/>
      <c r="F547" s="316"/>
      <c r="G547" s="291"/>
      <c r="H547" s="336"/>
      <c r="I547" s="347"/>
      <c r="J547" s="539"/>
      <c r="K547" s="539"/>
      <c r="L547" s="539"/>
      <c r="M547" s="539"/>
      <c r="N547" s="565"/>
      <c r="O547" s="483"/>
      <c r="P547" s="498"/>
      <c r="Q547" s="441"/>
      <c r="R547" s="316"/>
      <c r="S547" s="266"/>
      <c r="T547" s="266"/>
      <c r="U547" s="266"/>
      <c r="V547" s="266"/>
      <c r="W547" s="266"/>
      <c r="X547" s="266"/>
      <c r="Y547" s="261"/>
      <c r="Z547" s="261"/>
      <c r="AA547" s="261"/>
      <c r="AB547" s="261"/>
      <c r="AC547" s="261"/>
      <c r="AD547" s="261"/>
      <c r="AE547" s="261"/>
      <c r="AF547" s="261"/>
      <c r="AG547" s="261"/>
      <c r="AH547" s="261"/>
      <c r="AI547" s="261"/>
      <c r="AJ547" s="261"/>
      <c r="AK547" s="261"/>
    </row>
    <row r="548" spans="1:37" s="351" customFormat="1" x14ac:dyDescent="0.25">
      <c r="A548" s="472"/>
      <c r="B548" s="472"/>
      <c r="C548" s="472"/>
      <c r="D548" s="511"/>
      <c r="E548" s="266"/>
      <c r="F548" s="316"/>
      <c r="G548" s="291"/>
      <c r="H548" s="336"/>
      <c r="I548" s="347"/>
      <c r="J548" s="539"/>
      <c r="K548" s="539"/>
      <c r="L548" s="539"/>
      <c r="M548" s="539"/>
      <c r="N548" s="565"/>
      <c r="O548" s="483"/>
      <c r="P548" s="498"/>
      <c r="Q548" s="441"/>
      <c r="R548" s="316"/>
      <c r="S548" s="266"/>
      <c r="T548" s="266"/>
      <c r="U548" s="266"/>
      <c r="V548" s="266"/>
      <c r="W548" s="266"/>
      <c r="X548" s="266"/>
      <c r="Y548" s="261"/>
      <c r="Z548" s="261"/>
      <c r="AA548" s="261"/>
      <c r="AB548" s="261"/>
      <c r="AC548" s="261"/>
      <c r="AD548" s="261"/>
      <c r="AE548" s="261"/>
      <c r="AF548" s="261"/>
      <c r="AG548" s="261"/>
      <c r="AH548" s="261"/>
      <c r="AI548" s="261"/>
      <c r="AJ548" s="261"/>
      <c r="AK548" s="261"/>
    </row>
    <row r="549" spans="1:37" s="351" customFormat="1" x14ac:dyDescent="0.25">
      <c r="A549" s="472"/>
      <c r="B549" s="472"/>
      <c r="C549" s="472"/>
      <c r="D549" s="511"/>
      <c r="E549" s="266"/>
      <c r="F549" s="316"/>
      <c r="G549" s="291"/>
      <c r="H549" s="336"/>
      <c r="I549" s="347"/>
      <c r="J549" s="539"/>
      <c r="K549" s="539"/>
      <c r="L549" s="539"/>
      <c r="M549" s="539"/>
      <c r="N549" s="565"/>
      <c r="O549" s="483"/>
      <c r="P549" s="498"/>
      <c r="Q549" s="441"/>
      <c r="R549" s="316"/>
      <c r="S549" s="266"/>
      <c r="T549" s="266"/>
      <c r="U549" s="266"/>
      <c r="V549" s="266"/>
      <c r="W549" s="266"/>
      <c r="X549" s="266"/>
      <c r="Y549" s="261"/>
      <c r="Z549" s="261"/>
      <c r="AA549" s="261"/>
      <c r="AB549" s="261"/>
      <c r="AC549" s="261"/>
      <c r="AD549" s="261"/>
      <c r="AE549" s="261"/>
      <c r="AF549" s="261"/>
      <c r="AG549" s="261"/>
      <c r="AH549" s="261"/>
      <c r="AI549" s="261"/>
      <c r="AJ549" s="261"/>
      <c r="AK549" s="261"/>
    </row>
    <row r="550" spans="1:37" s="351" customFormat="1" x14ac:dyDescent="0.25">
      <c r="A550" s="472"/>
      <c r="B550" s="472"/>
      <c r="C550" s="472"/>
      <c r="D550" s="511"/>
      <c r="E550" s="266"/>
      <c r="F550" s="316"/>
      <c r="G550" s="291"/>
      <c r="H550" s="336"/>
      <c r="I550" s="347"/>
      <c r="J550" s="539"/>
      <c r="K550" s="539"/>
      <c r="L550" s="539"/>
      <c r="M550" s="539"/>
      <c r="N550" s="565"/>
      <c r="O550" s="483"/>
      <c r="P550" s="498"/>
      <c r="Q550" s="441"/>
      <c r="R550" s="316"/>
      <c r="S550" s="266"/>
      <c r="T550" s="266"/>
      <c r="U550" s="266"/>
      <c r="V550" s="266"/>
      <c r="W550" s="266"/>
      <c r="X550" s="266"/>
      <c r="Y550" s="261"/>
      <c r="Z550" s="261"/>
      <c r="AA550" s="261"/>
      <c r="AB550" s="261"/>
      <c r="AC550" s="261"/>
      <c r="AD550" s="261"/>
      <c r="AE550" s="261"/>
      <c r="AF550" s="261"/>
      <c r="AG550" s="261"/>
      <c r="AH550" s="261"/>
      <c r="AI550" s="261"/>
      <c r="AJ550" s="261"/>
      <c r="AK550" s="261"/>
    </row>
    <row r="551" spans="1:37" s="351" customFormat="1" x14ac:dyDescent="0.25">
      <c r="A551" s="472"/>
      <c r="B551" s="472"/>
      <c r="C551" s="472"/>
      <c r="D551" s="511"/>
      <c r="E551" s="266"/>
      <c r="F551" s="316"/>
      <c r="G551" s="291"/>
      <c r="H551" s="336"/>
      <c r="I551" s="347"/>
      <c r="J551" s="539"/>
      <c r="K551" s="539"/>
      <c r="L551" s="539"/>
      <c r="M551" s="539"/>
      <c r="N551" s="565"/>
      <c r="O551" s="483"/>
      <c r="P551" s="498"/>
      <c r="Q551" s="441"/>
      <c r="R551" s="316"/>
      <c r="S551" s="266"/>
      <c r="T551" s="266"/>
      <c r="U551" s="266"/>
      <c r="V551" s="266"/>
      <c r="W551" s="266"/>
      <c r="X551" s="266"/>
      <c r="Y551" s="261"/>
      <c r="Z551" s="261"/>
      <c r="AA551" s="261"/>
      <c r="AB551" s="261"/>
      <c r="AC551" s="261"/>
      <c r="AD551" s="261"/>
      <c r="AE551" s="261"/>
      <c r="AF551" s="261"/>
      <c r="AG551" s="261"/>
      <c r="AH551" s="261"/>
      <c r="AI551" s="261"/>
      <c r="AJ551" s="261"/>
      <c r="AK551" s="261"/>
    </row>
    <row r="552" spans="1:37" s="351" customFormat="1" x14ac:dyDescent="0.25">
      <c r="A552" s="518"/>
      <c r="B552" s="472"/>
      <c r="C552" s="514"/>
      <c r="D552" s="511"/>
      <c r="E552" s="266"/>
      <c r="F552" s="316"/>
      <c r="G552" s="291"/>
      <c r="H552" s="336"/>
      <c r="I552" s="347"/>
      <c r="J552" s="539"/>
      <c r="K552" s="539"/>
      <c r="L552" s="539"/>
      <c r="M552" s="539"/>
      <c r="N552" s="565"/>
      <c r="O552" s="483"/>
      <c r="P552" s="498"/>
      <c r="Q552" s="441"/>
      <c r="R552" s="316"/>
      <c r="S552" s="266"/>
      <c r="T552" s="266"/>
      <c r="U552" s="266"/>
      <c r="V552" s="266"/>
      <c r="W552" s="266"/>
      <c r="X552" s="266"/>
      <c r="Y552" s="261"/>
      <c r="Z552" s="261"/>
      <c r="AA552" s="261"/>
      <c r="AB552" s="261"/>
      <c r="AC552" s="261"/>
      <c r="AD552" s="261"/>
      <c r="AE552" s="261"/>
      <c r="AF552" s="261"/>
      <c r="AG552" s="261"/>
      <c r="AH552" s="261"/>
      <c r="AI552" s="261"/>
      <c r="AJ552" s="261"/>
      <c r="AK552" s="261"/>
    </row>
    <row r="553" spans="1:37" s="351" customFormat="1" x14ac:dyDescent="0.25">
      <c r="A553" s="472"/>
      <c r="B553" s="472"/>
      <c r="C553" s="515"/>
      <c r="D553" s="511"/>
      <c r="E553" s="266"/>
      <c r="F553" s="316"/>
      <c r="G553" s="291"/>
      <c r="H553" s="336"/>
      <c r="I553" s="347"/>
      <c r="J553" s="539"/>
      <c r="K553" s="539"/>
      <c r="L553" s="539"/>
      <c r="M553" s="539"/>
      <c r="N553" s="565"/>
      <c r="O553" s="483"/>
      <c r="P553" s="498"/>
      <c r="Q553" s="441"/>
      <c r="R553" s="316"/>
      <c r="S553" s="266"/>
      <c r="T553" s="266"/>
      <c r="U553" s="266"/>
      <c r="V553" s="266"/>
      <c r="W553" s="266"/>
      <c r="X553" s="266"/>
      <c r="Y553" s="261"/>
      <c r="Z553" s="261"/>
      <c r="AA553" s="261"/>
      <c r="AB553" s="261"/>
      <c r="AC553" s="261"/>
      <c r="AD553" s="261"/>
      <c r="AE553" s="261"/>
      <c r="AF553" s="261"/>
      <c r="AG553" s="261"/>
      <c r="AH553" s="261"/>
      <c r="AI553" s="261"/>
      <c r="AJ553" s="261"/>
      <c r="AK553" s="261"/>
    </row>
    <row r="554" spans="1:37" s="351" customFormat="1" x14ac:dyDescent="0.25">
      <c r="A554" s="472"/>
      <c r="B554" s="472"/>
      <c r="C554" s="515"/>
      <c r="D554" s="511"/>
      <c r="E554" s="266"/>
      <c r="F554" s="316"/>
      <c r="G554" s="291"/>
      <c r="H554" s="336"/>
      <c r="I554" s="347"/>
      <c r="J554" s="539"/>
      <c r="K554" s="539"/>
      <c r="L554" s="539"/>
      <c r="M554" s="539"/>
      <c r="N554" s="565"/>
      <c r="O554" s="483"/>
      <c r="P554" s="498"/>
      <c r="Q554" s="441"/>
      <c r="R554" s="316"/>
      <c r="S554" s="266"/>
      <c r="T554" s="266"/>
      <c r="U554" s="266"/>
      <c r="V554" s="266"/>
      <c r="W554" s="266"/>
      <c r="X554" s="266"/>
      <c r="Y554" s="261"/>
      <c r="Z554" s="261"/>
      <c r="AA554" s="261"/>
      <c r="AB554" s="261"/>
      <c r="AC554" s="261"/>
      <c r="AD554" s="261"/>
      <c r="AE554" s="261"/>
      <c r="AF554" s="261"/>
      <c r="AG554" s="261"/>
      <c r="AH554" s="261"/>
      <c r="AI554" s="261"/>
      <c r="AJ554" s="261"/>
      <c r="AK554" s="261"/>
    </row>
    <row r="555" spans="1:37" s="351" customFormat="1" x14ac:dyDescent="0.25">
      <c r="A555" s="472"/>
      <c r="B555" s="472"/>
      <c r="C555" s="515"/>
      <c r="D555" s="511"/>
      <c r="E555" s="266"/>
      <c r="F555" s="316"/>
      <c r="G555" s="291"/>
      <c r="H555" s="336"/>
      <c r="I555" s="347"/>
      <c r="J555" s="539"/>
      <c r="K555" s="539"/>
      <c r="L555" s="539"/>
      <c r="M555" s="539"/>
      <c r="N555" s="565"/>
      <c r="O555" s="483"/>
      <c r="P555" s="498"/>
      <c r="Q555" s="441"/>
      <c r="R555" s="316"/>
      <c r="S555" s="266"/>
      <c r="T555" s="266"/>
      <c r="U555" s="266"/>
      <c r="V555" s="266"/>
      <c r="W555" s="266"/>
      <c r="X555" s="266"/>
      <c r="Y555" s="261"/>
      <c r="Z555" s="261"/>
      <c r="AA555" s="261"/>
      <c r="AB555" s="261"/>
      <c r="AC555" s="261"/>
      <c r="AD555" s="261"/>
      <c r="AE555" s="261"/>
      <c r="AF555" s="261"/>
      <c r="AG555" s="261"/>
      <c r="AH555" s="261"/>
      <c r="AI555" s="261"/>
      <c r="AJ555" s="261"/>
      <c r="AK555" s="261"/>
    </row>
    <row r="556" spans="1:37" s="351" customFormat="1" x14ac:dyDescent="0.25">
      <c r="A556" s="472"/>
      <c r="B556" s="472"/>
      <c r="C556" s="472"/>
      <c r="D556" s="511"/>
      <c r="E556" s="266"/>
      <c r="F556" s="316"/>
      <c r="G556" s="291"/>
      <c r="H556" s="336"/>
      <c r="I556" s="347"/>
      <c r="J556" s="539"/>
      <c r="K556" s="539"/>
      <c r="L556" s="539"/>
      <c r="M556" s="539"/>
      <c r="N556" s="565"/>
      <c r="O556" s="483"/>
      <c r="P556" s="498"/>
      <c r="Q556" s="441"/>
      <c r="R556" s="316"/>
      <c r="S556" s="266"/>
      <c r="T556" s="266"/>
      <c r="U556" s="266"/>
      <c r="V556" s="266"/>
      <c r="W556" s="266"/>
      <c r="X556" s="266"/>
      <c r="Y556" s="261"/>
      <c r="Z556" s="261"/>
      <c r="AA556" s="261"/>
      <c r="AB556" s="261"/>
      <c r="AC556" s="261"/>
      <c r="AD556" s="261"/>
      <c r="AE556" s="261"/>
      <c r="AF556" s="261"/>
      <c r="AG556" s="261"/>
      <c r="AH556" s="261"/>
      <c r="AI556" s="261"/>
      <c r="AJ556" s="261"/>
      <c r="AK556" s="261"/>
    </row>
    <row r="557" spans="1:37" s="351" customFormat="1" x14ac:dyDescent="0.25">
      <c r="A557" s="472"/>
      <c r="B557" s="472"/>
      <c r="C557" s="472"/>
      <c r="D557" s="511"/>
      <c r="E557" s="266"/>
      <c r="F557" s="316"/>
      <c r="G557" s="291"/>
      <c r="H557" s="336"/>
      <c r="I557" s="347"/>
      <c r="J557" s="539"/>
      <c r="K557" s="539"/>
      <c r="L557" s="539"/>
      <c r="M557" s="539"/>
      <c r="N557" s="565"/>
      <c r="O557" s="483"/>
      <c r="P557" s="498"/>
      <c r="Q557" s="441"/>
      <c r="R557" s="316"/>
      <c r="S557" s="266"/>
      <c r="T557" s="266"/>
      <c r="U557" s="266"/>
      <c r="V557" s="266"/>
      <c r="W557" s="266"/>
      <c r="X557" s="266"/>
      <c r="Y557" s="261"/>
      <c r="Z557" s="261"/>
      <c r="AA557" s="261"/>
      <c r="AB557" s="261"/>
      <c r="AC557" s="261"/>
      <c r="AD557" s="261"/>
      <c r="AE557" s="261"/>
      <c r="AF557" s="261"/>
      <c r="AG557" s="261"/>
      <c r="AH557" s="261"/>
      <c r="AI557" s="261"/>
      <c r="AJ557" s="261"/>
      <c r="AK557" s="261"/>
    </row>
    <row r="558" spans="1:37" s="351" customFormat="1" x14ac:dyDescent="0.25">
      <c r="A558" s="472"/>
      <c r="B558" s="472"/>
      <c r="C558" s="472"/>
      <c r="D558" s="511"/>
      <c r="E558" s="266"/>
      <c r="F558" s="316"/>
      <c r="G558" s="291"/>
      <c r="H558" s="336"/>
      <c r="I558" s="347"/>
      <c r="J558" s="539"/>
      <c r="K558" s="539"/>
      <c r="L558" s="539"/>
      <c r="M558" s="539"/>
      <c r="N558" s="565"/>
      <c r="O558" s="483"/>
      <c r="P558" s="498"/>
      <c r="Q558" s="441"/>
      <c r="R558" s="316"/>
      <c r="S558" s="266"/>
      <c r="T558" s="266"/>
      <c r="U558" s="266"/>
      <c r="V558" s="266"/>
      <c r="W558" s="266"/>
      <c r="X558" s="266"/>
      <c r="Y558" s="261"/>
      <c r="Z558" s="261"/>
      <c r="AA558" s="261"/>
      <c r="AB558" s="261"/>
      <c r="AC558" s="261"/>
      <c r="AD558" s="261"/>
      <c r="AE558" s="261"/>
      <c r="AF558" s="261"/>
      <c r="AG558" s="261"/>
      <c r="AH558" s="261"/>
      <c r="AI558" s="261"/>
      <c r="AJ558" s="261"/>
      <c r="AK558" s="261"/>
    </row>
    <row r="559" spans="1:37" s="351" customFormat="1" x14ac:dyDescent="0.25">
      <c r="A559" s="472"/>
      <c r="B559" s="472"/>
      <c r="C559" s="472"/>
      <c r="D559" s="511"/>
      <c r="E559" s="266"/>
      <c r="F559" s="316"/>
      <c r="G559" s="291"/>
      <c r="H559" s="336"/>
      <c r="I559" s="347"/>
      <c r="J559" s="539"/>
      <c r="K559" s="539"/>
      <c r="L559" s="539"/>
      <c r="M559" s="539"/>
      <c r="N559" s="565"/>
      <c r="O559" s="483"/>
      <c r="P559" s="498"/>
      <c r="Q559" s="441"/>
      <c r="R559" s="316"/>
      <c r="S559" s="266"/>
      <c r="T559" s="266"/>
      <c r="U559" s="266"/>
      <c r="V559" s="266"/>
      <c r="W559" s="266"/>
      <c r="X559" s="266"/>
      <c r="Y559" s="261"/>
      <c r="Z559" s="261"/>
      <c r="AA559" s="261"/>
      <c r="AB559" s="261"/>
      <c r="AC559" s="261"/>
      <c r="AD559" s="261"/>
      <c r="AE559" s="261"/>
      <c r="AF559" s="261"/>
      <c r="AG559" s="261"/>
      <c r="AH559" s="261"/>
      <c r="AI559" s="261"/>
      <c r="AJ559" s="261"/>
      <c r="AK559" s="261"/>
    </row>
    <row r="560" spans="1:37" s="351" customFormat="1" x14ac:dyDescent="0.25">
      <c r="A560" s="472"/>
      <c r="B560" s="472"/>
      <c r="C560" s="472"/>
      <c r="D560" s="511"/>
      <c r="E560" s="266"/>
      <c r="F560" s="316"/>
      <c r="G560" s="291"/>
      <c r="H560" s="336"/>
      <c r="I560" s="347"/>
      <c r="J560" s="539"/>
      <c r="K560" s="539"/>
      <c r="L560" s="539"/>
      <c r="M560" s="539"/>
      <c r="N560" s="565"/>
      <c r="O560" s="483"/>
      <c r="P560" s="498"/>
      <c r="Q560" s="441"/>
      <c r="R560" s="316"/>
      <c r="S560" s="266"/>
      <c r="T560" s="266"/>
      <c r="U560" s="266"/>
      <c r="V560" s="266"/>
      <c r="W560" s="266"/>
      <c r="X560" s="266"/>
      <c r="Y560" s="261"/>
      <c r="Z560" s="261"/>
      <c r="AA560" s="261"/>
      <c r="AB560" s="261"/>
      <c r="AC560" s="261"/>
      <c r="AD560" s="261"/>
      <c r="AE560" s="261"/>
      <c r="AF560" s="261"/>
      <c r="AG560" s="261"/>
      <c r="AH560" s="261"/>
      <c r="AI560" s="261"/>
      <c r="AJ560" s="261"/>
      <c r="AK560" s="261"/>
    </row>
    <row r="561" spans="1:37" s="351" customFormat="1" x14ac:dyDescent="0.25">
      <c r="A561" s="472"/>
      <c r="B561" s="472"/>
      <c r="C561" s="472"/>
      <c r="D561" s="511"/>
      <c r="E561" s="266"/>
      <c r="F561" s="316"/>
      <c r="G561" s="291"/>
      <c r="H561" s="336"/>
      <c r="I561" s="347"/>
      <c r="J561" s="539"/>
      <c r="K561" s="539"/>
      <c r="L561" s="539"/>
      <c r="M561" s="539"/>
      <c r="N561" s="565"/>
      <c r="O561" s="483"/>
      <c r="P561" s="498"/>
      <c r="Q561" s="441"/>
      <c r="R561" s="316"/>
      <c r="S561" s="266"/>
      <c r="T561" s="266"/>
      <c r="U561" s="266"/>
      <c r="V561" s="266"/>
      <c r="W561" s="266"/>
      <c r="X561" s="266"/>
      <c r="Y561" s="261"/>
      <c r="Z561" s="261"/>
      <c r="AA561" s="261"/>
      <c r="AB561" s="261"/>
      <c r="AC561" s="261"/>
      <c r="AD561" s="261"/>
      <c r="AE561" s="261"/>
      <c r="AF561" s="261"/>
      <c r="AG561" s="261"/>
      <c r="AH561" s="261"/>
      <c r="AI561" s="261"/>
      <c r="AJ561" s="261"/>
      <c r="AK561" s="261"/>
    </row>
    <row r="562" spans="1:37" s="351" customFormat="1" x14ac:dyDescent="0.25">
      <c r="A562" s="472"/>
      <c r="B562" s="472"/>
      <c r="C562" s="472"/>
      <c r="D562" s="511"/>
      <c r="E562" s="266"/>
      <c r="F562" s="316"/>
      <c r="G562" s="291"/>
      <c r="H562" s="336"/>
      <c r="I562" s="347"/>
      <c r="J562" s="539"/>
      <c r="K562" s="539"/>
      <c r="L562" s="539"/>
      <c r="M562" s="539"/>
      <c r="N562" s="565"/>
      <c r="O562" s="483"/>
      <c r="P562" s="498"/>
      <c r="Q562" s="441"/>
      <c r="R562" s="316"/>
      <c r="S562" s="266"/>
      <c r="T562" s="266"/>
      <c r="U562" s="266"/>
      <c r="V562" s="266"/>
      <c r="W562" s="266"/>
      <c r="X562" s="266"/>
      <c r="Y562" s="261"/>
      <c r="Z562" s="261"/>
      <c r="AA562" s="261"/>
      <c r="AB562" s="261"/>
      <c r="AC562" s="261"/>
      <c r="AD562" s="261"/>
      <c r="AE562" s="261"/>
      <c r="AF562" s="261"/>
      <c r="AG562" s="261"/>
      <c r="AH562" s="261"/>
      <c r="AI562" s="261"/>
      <c r="AJ562" s="261"/>
      <c r="AK562" s="261"/>
    </row>
    <row r="563" spans="1:37" s="351" customFormat="1" x14ac:dyDescent="0.25">
      <c r="A563" s="472"/>
      <c r="B563" s="472"/>
      <c r="C563" s="472"/>
      <c r="D563" s="511"/>
      <c r="E563" s="266"/>
      <c r="F563" s="316"/>
      <c r="G563" s="291"/>
      <c r="H563" s="336"/>
      <c r="I563" s="347"/>
      <c r="J563" s="539"/>
      <c r="K563" s="539"/>
      <c r="L563" s="539"/>
      <c r="M563" s="539"/>
      <c r="N563" s="565"/>
      <c r="O563" s="483"/>
      <c r="P563" s="498"/>
      <c r="Q563" s="441"/>
      <c r="R563" s="316"/>
      <c r="S563" s="266"/>
      <c r="T563" s="266"/>
      <c r="U563" s="266"/>
      <c r="V563" s="266"/>
      <c r="W563" s="266"/>
      <c r="X563" s="266"/>
      <c r="Y563" s="261"/>
      <c r="Z563" s="261"/>
      <c r="AA563" s="261"/>
      <c r="AB563" s="261"/>
      <c r="AC563" s="261"/>
      <c r="AD563" s="261"/>
      <c r="AE563" s="261"/>
      <c r="AF563" s="261"/>
      <c r="AG563" s="261"/>
      <c r="AH563" s="261"/>
      <c r="AI563" s="261"/>
      <c r="AJ563" s="261"/>
      <c r="AK563" s="261"/>
    </row>
    <row r="564" spans="1:37" s="351" customFormat="1" x14ac:dyDescent="0.25">
      <c r="A564" s="472"/>
      <c r="B564" s="472"/>
      <c r="C564" s="472"/>
      <c r="D564" s="511"/>
      <c r="E564" s="266"/>
      <c r="F564" s="316"/>
      <c r="G564" s="291"/>
      <c r="H564" s="336"/>
      <c r="I564" s="347"/>
      <c r="J564" s="539"/>
      <c r="K564" s="539"/>
      <c r="L564" s="539"/>
      <c r="M564" s="539"/>
      <c r="N564" s="565"/>
      <c r="O564" s="483"/>
      <c r="P564" s="498"/>
      <c r="Q564" s="441"/>
      <c r="R564" s="316"/>
      <c r="S564" s="266"/>
      <c r="T564" s="266"/>
      <c r="U564" s="266"/>
      <c r="V564" s="266"/>
      <c r="W564" s="266"/>
      <c r="X564" s="266"/>
      <c r="Y564" s="261"/>
      <c r="Z564" s="261"/>
      <c r="AA564" s="261"/>
      <c r="AB564" s="261"/>
      <c r="AC564" s="261"/>
      <c r="AD564" s="261"/>
      <c r="AE564" s="261"/>
      <c r="AF564" s="261"/>
      <c r="AG564" s="261"/>
      <c r="AH564" s="261"/>
      <c r="AI564" s="261"/>
      <c r="AJ564" s="261"/>
      <c r="AK564" s="261"/>
    </row>
    <row r="565" spans="1:37" s="351" customFormat="1" x14ac:dyDescent="0.25">
      <c r="A565" s="472"/>
      <c r="B565" s="472"/>
      <c r="C565" s="472"/>
      <c r="D565" s="511"/>
      <c r="E565" s="266"/>
      <c r="F565" s="316"/>
      <c r="G565" s="291"/>
      <c r="H565" s="336"/>
      <c r="I565" s="347"/>
      <c r="J565" s="539"/>
      <c r="K565" s="539"/>
      <c r="L565" s="539"/>
      <c r="M565" s="539"/>
      <c r="N565" s="565"/>
      <c r="O565" s="483"/>
      <c r="P565" s="498"/>
      <c r="Q565" s="441"/>
      <c r="R565" s="316"/>
      <c r="S565" s="266"/>
      <c r="T565" s="266"/>
      <c r="U565" s="266"/>
      <c r="V565" s="266"/>
      <c r="W565" s="266"/>
      <c r="X565" s="266"/>
      <c r="Y565" s="261"/>
      <c r="Z565" s="261"/>
      <c r="AA565" s="261"/>
      <c r="AB565" s="261"/>
      <c r="AC565" s="261"/>
      <c r="AD565" s="261"/>
      <c r="AE565" s="261"/>
      <c r="AF565" s="261"/>
      <c r="AG565" s="261"/>
      <c r="AH565" s="261"/>
      <c r="AI565" s="261"/>
      <c r="AJ565" s="261"/>
      <c r="AK565" s="261"/>
    </row>
    <row r="566" spans="1:37" s="351" customFormat="1" x14ac:dyDescent="0.25">
      <c r="A566" s="472"/>
      <c r="B566" s="472"/>
      <c r="C566" s="472"/>
      <c r="D566" s="511"/>
      <c r="E566" s="266"/>
      <c r="F566" s="316"/>
      <c r="G566" s="291"/>
      <c r="H566" s="336"/>
      <c r="I566" s="347"/>
      <c r="J566" s="539"/>
      <c r="K566" s="539"/>
      <c r="L566" s="539"/>
      <c r="M566" s="539"/>
      <c r="N566" s="565"/>
      <c r="O566" s="483"/>
      <c r="P566" s="498"/>
      <c r="Q566" s="441"/>
      <c r="R566" s="316"/>
      <c r="S566" s="266"/>
      <c r="T566" s="266"/>
      <c r="U566" s="266"/>
      <c r="V566" s="266"/>
      <c r="W566" s="266"/>
      <c r="X566" s="266"/>
      <c r="Y566" s="261"/>
      <c r="Z566" s="261"/>
      <c r="AA566" s="261"/>
      <c r="AB566" s="261"/>
      <c r="AC566" s="261"/>
      <c r="AD566" s="261"/>
      <c r="AE566" s="261"/>
      <c r="AF566" s="261"/>
      <c r="AG566" s="261"/>
      <c r="AH566" s="261"/>
      <c r="AI566" s="261"/>
      <c r="AJ566" s="261"/>
      <c r="AK566" s="261"/>
    </row>
    <row r="567" spans="1:37" s="351" customFormat="1" x14ac:dyDescent="0.25">
      <c r="A567" s="472"/>
      <c r="B567" s="472"/>
      <c r="C567" s="472"/>
      <c r="D567" s="511"/>
      <c r="E567" s="266"/>
      <c r="F567" s="316"/>
      <c r="G567" s="291"/>
      <c r="H567" s="336"/>
      <c r="I567" s="347"/>
      <c r="J567" s="539"/>
      <c r="K567" s="539"/>
      <c r="L567" s="539"/>
      <c r="M567" s="539"/>
      <c r="N567" s="565"/>
      <c r="O567" s="483"/>
      <c r="P567" s="498"/>
      <c r="Q567" s="441"/>
      <c r="R567" s="316"/>
      <c r="S567" s="266"/>
      <c r="T567" s="266"/>
      <c r="U567" s="266"/>
      <c r="V567" s="266"/>
      <c r="W567" s="266"/>
      <c r="X567" s="266"/>
      <c r="Y567" s="261"/>
      <c r="Z567" s="261"/>
      <c r="AA567" s="261"/>
      <c r="AB567" s="261"/>
      <c r="AC567" s="261"/>
      <c r="AD567" s="261"/>
      <c r="AE567" s="261"/>
      <c r="AF567" s="261"/>
      <c r="AG567" s="261"/>
      <c r="AH567" s="261"/>
      <c r="AI567" s="261"/>
      <c r="AJ567" s="261"/>
      <c r="AK567" s="261"/>
    </row>
    <row r="568" spans="1:37" s="351" customFormat="1" x14ac:dyDescent="0.25">
      <c r="A568" s="472"/>
      <c r="B568" s="472"/>
      <c r="C568" s="472"/>
      <c r="D568" s="511"/>
      <c r="E568" s="266"/>
      <c r="F568" s="316"/>
      <c r="G568" s="291"/>
      <c r="H568" s="336"/>
      <c r="I568" s="347"/>
      <c r="J568" s="539"/>
      <c r="K568" s="539"/>
      <c r="L568" s="539"/>
      <c r="M568" s="539"/>
      <c r="N568" s="565"/>
      <c r="O568" s="483"/>
      <c r="P568" s="498"/>
      <c r="Q568" s="441"/>
      <c r="R568" s="316"/>
      <c r="S568" s="266"/>
      <c r="T568" s="266"/>
      <c r="U568" s="266"/>
      <c r="V568" s="266"/>
      <c r="W568" s="266"/>
      <c r="X568" s="266"/>
      <c r="Y568" s="261"/>
      <c r="Z568" s="261"/>
      <c r="AA568" s="261"/>
      <c r="AB568" s="261"/>
      <c r="AC568" s="261"/>
      <c r="AD568" s="261"/>
      <c r="AE568" s="261"/>
      <c r="AF568" s="261"/>
      <c r="AG568" s="261"/>
      <c r="AH568" s="261"/>
      <c r="AI568" s="261"/>
      <c r="AJ568" s="261"/>
      <c r="AK568" s="261"/>
    </row>
    <row r="569" spans="1:37" s="351" customFormat="1" x14ac:dyDescent="0.25">
      <c r="A569" s="472"/>
      <c r="B569" s="472"/>
      <c r="C569" s="472"/>
      <c r="D569" s="511"/>
      <c r="E569" s="266"/>
      <c r="F569" s="316"/>
      <c r="G569" s="291"/>
      <c r="H569" s="336"/>
      <c r="I569" s="347"/>
      <c r="J569" s="539"/>
      <c r="K569" s="539"/>
      <c r="L569" s="539"/>
      <c r="M569" s="539"/>
      <c r="N569" s="565"/>
      <c r="O569" s="483"/>
      <c r="P569" s="498"/>
      <c r="Q569" s="441"/>
      <c r="R569" s="316"/>
      <c r="S569" s="266"/>
      <c r="T569" s="266"/>
      <c r="U569" s="266"/>
      <c r="V569" s="266"/>
      <c r="W569" s="266"/>
      <c r="X569" s="266"/>
      <c r="Y569" s="261"/>
      <c r="Z569" s="261"/>
      <c r="AA569" s="261"/>
      <c r="AB569" s="261"/>
      <c r="AC569" s="261"/>
      <c r="AD569" s="261"/>
      <c r="AE569" s="261"/>
      <c r="AF569" s="261"/>
      <c r="AG569" s="261"/>
      <c r="AH569" s="261"/>
      <c r="AI569" s="261"/>
      <c r="AJ569" s="261"/>
      <c r="AK569" s="261"/>
    </row>
    <row r="570" spans="1:37" s="351" customFormat="1" x14ac:dyDescent="0.25">
      <c r="A570" s="472"/>
      <c r="B570" s="472"/>
      <c r="C570" s="472"/>
      <c r="D570" s="511"/>
      <c r="E570" s="266"/>
      <c r="F570" s="316"/>
      <c r="G570" s="291"/>
      <c r="H570" s="336"/>
      <c r="I570" s="347"/>
      <c r="J570" s="539"/>
      <c r="K570" s="539"/>
      <c r="L570" s="539"/>
      <c r="M570" s="539"/>
      <c r="N570" s="565"/>
      <c r="O570" s="483"/>
      <c r="P570" s="498"/>
      <c r="Q570" s="441"/>
      <c r="R570" s="316"/>
      <c r="S570" s="266"/>
      <c r="T570" s="266"/>
      <c r="U570" s="266"/>
      <c r="V570" s="266"/>
      <c r="W570" s="266"/>
      <c r="X570" s="266"/>
      <c r="Y570" s="261"/>
      <c r="Z570" s="261"/>
      <c r="AA570" s="261"/>
      <c r="AB570" s="261"/>
      <c r="AC570" s="261"/>
      <c r="AD570" s="261"/>
      <c r="AE570" s="261"/>
      <c r="AF570" s="261"/>
      <c r="AG570" s="261"/>
      <c r="AH570" s="261"/>
      <c r="AI570" s="261"/>
      <c r="AJ570" s="261"/>
      <c r="AK570" s="261"/>
    </row>
    <row r="571" spans="1:37" s="351" customFormat="1" x14ac:dyDescent="0.25">
      <c r="A571" s="472"/>
      <c r="B571" s="472"/>
      <c r="C571" s="472"/>
      <c r="D571" s="511"/>
      <c r="E571" s="266"/>
      <c r="F571" s="316"/>
      <c r="G571" s="291"/>
      <c r="H571" s="336"/>
      <c r="I571" s="347"/>
      <c r="J571" s="539"/>
      <c r="K571" s="539"/>
      <c r="L571" s="539"/>
      <c r="M571" s="539"/>
      <c r="N571" s="565"/>
      <c r="O571" s="483"/>
      <c r="P571" s="498"/>
      <c r="Q571" s="441"/>
      <c r="R571" s="316"/>
      <c r="S571" s="266"/>
      <c r="T571" s="266"/>
      <c r="U571" s="266"/>
      <c r="V571" s="266"/>
      <c r="W571" s="266"/>
      <c r="X571" s="266"/>
      <c r="Y571" s="261"/>
      <c r="Z571" s="261"/>
      <c r="AA571" s="261"/>
      <c r="AB571" s="261"/>
      <c r="AC571" s="261"/>
      <c r="AD571" s="261"/>
      <c r="AE571" s="261"/>
      <c r="AF571" s="261"/>
      <c r="AG571" s="261"/>
      <c r="AH571" s="261"/>
      <c r="AI571" s="261"/>
      <c r="AJ571" s="261"/>
      <c r="AK571" s="261"/>
    </row>
    <row r="572" spans="1:37" s="351" customFormat="1" x14ac:dyDescent="0.25">
      <c r="A572" s="472"/>
      <c r="B572" s="472"/>
      <c r="C572" s="472"/>
      <c r="D572" s="511"/>
      <c r="E572" s="266"/>
      <c r="F572" s="316"/>
      <c r="G572" s="291"/>
      <c r="H572" s="336"/>
      <c r="I572" s="347"/>
      <c r="J572" s="539"/>
      <c r="K572" s="539"/>
      <c r="L572" s="539"/>
      <c r="M572" s="539"/>
      <c r="N572" s="565"/>
      <c r="O572" s="483"/>
      <c r="P572" s="498"/>
      <c r="Q572" s="441"/>
      <c r="R572" s="316"/>
      <c r="S572" s="266"/>
      <c r="T572" s="266"/>
      <c r="U572" s="266"/>
      <c r="V572" s="266"/>
      <c r="W572" s="266"/>
      <c r="X572" s="266"/>
      <c r="Y572" s="261"/>
      <c r="Z572" s="261"/>
      <c r="AA572" s="261"/>
      <c r="AB572" s="261"/>
      <c r="AC572" s="261"/>
      <c r="AD572" s="261"/>
      <c r="AE572" s="261"/>
      <c r="AF572" s="261"/>
      <c r="AG572" s="261"/>
      <c r="AH572" s="261"/>
      <c r="AI572" s="261"/>
      <c r="AJ572" s="261"/>
      <c r="AK572" s="261"/>
    </row>
    <row r="573" spans="1:37" s="351" customFormat="1" x14ac:dyDescent="0.25">
      <c r="A573" s="472"/>
      <c r="B573" s="472"/>
      <c r="C573" s="472"/>
      <c r="D573" s="511"/>
      <c r="E573" s="266"/>
      <c r="F573" s="316"/>
      <c r="G573" s="291"/>
      <c r="H573" s="336"/>
      <c r="I573" s="347"/>
      <c r="J573" s="539"/>
      <c r="K573" s="539"/>
      <c r="L573" s="539"/>
      <c r="M573" s="539"/>
      <c r="N573" s="565"/>
      <c r="O573" s="483"/>
      <c r="P573" s="498"/>
      <c r="Q573" s="441"/>
      <c r="R573" s="316"/>
      <c r="S573" s="266"/>
      <c r="T573" s="266"/>
      <c r="U573" s="266"/>
      <c r="V573" s="266"/>
      <c r="W573" s="266"/>
      <c r="X573" s="266"/>
      <c r="Y573" s="261"/>
      <c r="Z573" s="261"/>
      <c r="AA573" s="261"/>
      <c r="AB573" s="261"/>
      <c r="AC573" s="261"/>
      <c r="AD573" s="261"/>
      <c r="AE573" s="261"/>
      <c r="AF573" s="261"/>
      <c r="AG573" s="261"/>
      <c r="AH573" s="261"/>
      <c r="AI573" s="261"/>
      <c r="AJ573" s="261"/>
      <c r="AK573" s="261"/>
    </row>
    <row r="574" spans="1:37" s="351" customFormat="1" x14ac:dyDescent="0.25">
      <c r="A574" s="472"/>
      <c r="B574" s="472"/>
      <c r="C574" s="472"/>
      <c r="D574" s="511"/>
      <c r="E574" s="266"/>
      <c r="F574" s="316"/>
      <c r="G574" s="291"/>
      <c r="H574" s="336"/>
      <c r="I574" s="347"/>
      <c r="J574" s="539"/>
      <c r="K574" s="539"/>
      <c r="L574" s="539"/>
      <c r="M574" s="539"/>
      <c r="N574" s="565"/>
      <c r="O574" s="483"/>
      <c r="P574" s="498"/>
      <c r="Q574" s="441"/>
      <c r="R574" s="316"/>
      <c r="S574" s="266"/>
      <c r="T574" s="266"/>
      <c r="U574" s="266"/>
      <c r="V574" s="266"/>
      <c r="W574" s="266"/>
      <c r="X574" s="266"/>
      <c r="Y574" s="261"/>
      <c r="Z574" s="261"/>
      <c r="AA574" s="261"/>
      <c r="AB574" s="261"/>
      <c r="AC574" s="261"/>
      <c r="AD574" s="261"/>
      <c r="AE574" s="261"/>
      <c r="AF574" s="261"/>
      <c r="AG574" s="261"/>
      <c r="AH574" s="261"/>
      <c r="AI574" s="261"/>
      <c r="AJ574" s="261"/>
      <c r="AK574" s="261"/>
    </row>
    <row r="575" spans="1:37" s="351" customFormat="1" x14ac:dyDescent="0.25">
      <c r="A575" s="472"/>
      <c r="B575" s="472"/>
      <c r="C575" s="472"/>
      <c r="D575" s="511"/>
      <c r="E575" s="266"/>
      <c r="F575" s="316"/>
      <c r="G575" s="291"/>
      <c r="H575" s="336"/>
      <c r="I575" s="347"/>
      <c r="J575" s="539"/>
      <c r="K575" s="539"/>
      <c r="L575" s="539"/>
      <c r="M575" s="539"/>
      <c r="N575" s="565"/>
      <c r="O575" s="483"/>
      <c r="P575" s="498"/>
      <c r="Q575" s="441"/>
      <c r="R575" s="316"/>
      <c r="S575" s="266"/>
      <c r="T575" s="266"/>
      <c r="U575" s="266"/>
      <c r="V575" s="266"/>
      <c r="W575" s="266"/>
      <c r="X575" s="266"/>
      <c r="Y575" s="261"/>
      <c r="Z575" s="261"/>
      <c r="AA575" s="261"/>
      <c r="AB575" s="261"/>
      <c r="AC575" s="261"/>
      <c r="AD575" s="261"/>
      <c r="AE575" s="261"/>
      <c r="AF575" s="261"/>
      <c r="AG575" s="261"/>
      <c r="AH575" s="261"/>
      <c r="AI575" s="261"/>
      <c r="AJ575" s="261"/>
      <c r="AK575" s="261"/>
    </row>
    <row r="576" spans="1:37" s="351" customFormat="1" x14ac:dyDescent="0.25">
      <c r="A576" s="472"/>
      <c r="B576" s="472"/>
      <c r="C576" s="472"/>
      <c r="D576" s="511"/>
      <c r="E576" s="266"/>
      <c r="F576" s="316"/>
      <c r="G576" s="291"/>
      <c r="H576" s="336"/>
      <c r="I576" s="347"/>
      <c r="J576" s="539"/>
      <c r="K576" s="539"/>
      <c r="L576" s="539"/>
      <c r="M576" s="539"/>
      <c r="N576" s="565"/>
      <c r="O576" s="483"/>
      <c r="P576" s="498"/>
      <c r="Q576" s="441"/>
      <c r="R576" s="316"/>
      <c r="S576" s="266"/>
      <c r="T576" s="266"/>
      <c r="U576" s="266"/>
      <c r="V576" s="266"/>
      <c r="W576" s="266"/>
      <c r="X576" s="266"/>
      <c r="Y576" s="261"/>
      <c r="Z576" s="261"/>
      <c r="AA576" s="261"/>
      <c r="AB576" s="261"/>
      <c r="AC576" s="261"/>
      <c r="AD576" s="261"/>
      <c r="AE576" s="261"/>
      <c r="AF576" s="261"/>
      <c r="AG576" s="261"/>
      <c r="AH576" s="261"/>
      <c r="AI576" s="261"/>
      <c r="AJ576" s="261"/>
      <c r="AK576" s="261"/>
    </row>
    <row r="577" spans="1:37" s="351" customFormat="1" x14ac:dyDescent="0.25">
      <c r="A577" s="472"/>
      <c r="B577" s="472"/>
      <c r="C577" s="515"/>
      <c r="D577" s="511"/>
      <c r="E577" s="266"/>
      <c r="F577" s="316"/>
      <c r="G577" s="291"/>
      <c r="H577" s="336"/>
      <c r="I577" s="347"/>
      <c r="J577" s="539"/>
      <c r="K577" s="539"/>
      <c r="L577" s="539"/>
      <c r="M577" s="539"/>
      <c r="N577" s="565"/>
      <c r="O577" s="483"/>
      <c r="P577" s="498"/>
      <c r="Q577" s="441"/>
      <c r="R577" s="316"/>
      <c r="S577" s="266"/>
      <c r="T577" s="266"/>
      <c r="U577" s="266"/>
      <c r="V577" s="266"/>
      <c r="W577" s="266"/>
      <c r="X577" s="266"/>
      <c r="Y577" s="261"/>
      <c r="Z577" s="261"/>
      <c r="AA577" s="261"/>
      <c r="AB577" s="261"/>
      <c r="AC577" s="261"/>
      <c r="AD577" s="261"/>
      <c r="AE577" s="261"/>
      <c r="AF577" s="261"/>
      <c r="AG577" s="261"/>
      <c r="AH577" s="261"/>
      <c r="AI577" s="261"/>
      <c r="AJ577" s="261"/>
      <c r="AK577" s="261"/>
    </row>
    <row r="578" spans="1:37" s="351" customFormat="1" x14ac:dyDescent="0.25">
      <c r="A578" s="472"/>
      <c r="B578" s="472"/>
      <c r="C578" s="515"/>
      <c r="D578" s="511"/>
      <c r="E578" s="266"/>
      <c r="F578" s="316"/>
      <c r="G578" s="291"/>
      <c r="H578" s="336"/>
      <c r="I578" s="347"/>
      <c r="J578" s="539"/>
      <c r="K578" s="539"/>
      <c r="L578" s="539"/>
      <c r="M578" s="539"/>
      <c r="N578" s="565"/>
      <c r="O578" s="483"/>
      <c r="P578" s="498"/>
      <c r="Q578" s="441"/>
      <c r="R578" s="316"/>
      <c r="S578" s="266"/>
      <c r="T578" s="266"/>
      <c r="U578" s="266"/>
      <c r="V578" s="266"/>
      <c r="W578" s="266"/>
      <c r="X578" s="266"/>
      <c r="Y578" s="261"/>
      <c r="Z578" s="261"/>
      <c r="AA578" s="261"/>
      <c r="AB578" s="261"/>
      <c r="AC578" s="261"/>
      <c r="AD578" s="261"/>
      <c r="AE578" s="261"/>
      <c r="AF578" s="261"/>
      <c r="AG578" s="261"/>
      <c r="AH578" s="261"/>
      <c r="AI578" s="261"/>
      <c r="AJ578" s="261"/>
      <c r="AK578" s="261"/>
    </row>
    <row r="579" spans="1:37" s="351" customFormat="1" x14ac:dyDescent="0.25">
      <c r="A579" s="472"/>
      <c r="B579" s="472"/>
      <c r="C579" s="516"/>
      <c r="D579" s="511"/>
      <c r="E579" s="266"/>
      <c r="F579" s="316"/>
      <c r="G579" s="291"/>
      <c r="H579" s="336"/>
      <c r="I579" s="347"/>
      <c r="J579" s="539"/>
      <c r="K579" s="539"/>
      <c r="L579" s="539"/>
      <c r="M579" s="539"/>
      <c r="N579" s="565"/>
      <c r="O579" s="483"/>
      <c r="P579" s="498"/>
      <c r="Q579" s="441"/>
      <c r="R579" s="316"/>
      <c r="S579" s="266"/>
      <c r="T579" s="266"/>
      <c r="U579" s="266"/>
      <c r="V579" s="266"/>
      <c r="W579" s="266"/>
      <c r="X579" s="266"/>
      <c r="Y579" s="261"/>
      <c r="Z579" s="261"/>
      <c r="AA579" s="261"/>
      <c r="AB579" s="261"/>
      <c r="AC579" s="261"/>
      <c r="AD579" s="261"/>
      <c r="AE579" s="261"/>
      <c r="AF579" s="261"/>
      <c r="AG579" s="261"/>
      <c r="AH579" s="261"/>
      <c r="AI579" s="261"/>
      <c r="AJ579" s="261"/>
      <c r="AK579" s="261"/>
    </row>
    <row r="580" spans="1:37" s="351" customFormat="1" x14ac:dyDescent="0.25">
      <c r="A580" s="472"/>
      <c r="B580" s="472"/>
      <c r="C580" s="514"/>
      <c r="D580" s="511"/>
      <c r="E580" s="266"/>
      <c r="F580" s="316"/>
      <c r="G580" s="291"/>
      <c r="H580" s="336"/>
      <c r="I580" s="347"/>
      <c r="J580" s="539"/>
      <c r="K580" s="539"/>
      <c r="L580" s="539"/>
      <c r="M580" s="539"/>
      <c r="N580" s="565"/>
      <c r="O580" s="483"/>
      <c r="P580" s="498"/>
      <c r="Q580" s="441"/>
      <c r="R580" s="316"/>
      <c r="S580" s="266"/>
      <c r="T580" s="266"/>
      <c r="U580" s="266"/>
      <c r="V580" s="266"/>
      <c r="W580" s="266"/>
      <c r="X580" s="266"/>
      <c r="Y580" s="261"/>
      <c r="Z580" s="261"/>
      <c r="AA580" s="261"/>
      <c r="AB580" s="261"/>
      <c r="AC580" s="261"/>
      <c r="AD580" s="261"/>
      <c r="AE580" s="261"/>
      <c r="AF580" s="261"/>
      <c r="AG580" s="261"/>
      <c r="AH580" s="261"/>
      <c r="AI580" s="261"/>
      <c r="AJ580" s="261"/>
      <c r="AK580" s="261"/>
    </row>
    <row r="581" spans="1:37" s="351" customFormat="1" x14ac:dyDescent="0.25">
      <c r="A581" s="472"/>
      <c r="B581" s="472"/>
      <c r="C581" s="515"/>
      <c r="D581" s="511"/>
      <c r="E581" s="266"/>
      <c r="F581" s="316"/>
      <c r="G581" s="291"/>
      <c r="H581" s="336"/>
      <c r="I581" s="347"/>
      <c r="J581" s="539"/>
      <c r="K581" s="539"/>
      <c r="L581" s="539"/>
      <c r="M581" s="539"/>
      <c r="N581" s="565"/>
      <c r="O581" s="483"/>
      <c r="P581" s="498"/>
      <c r="Q581" s="441"/>
      <c r="R581" s="316"/>
      <c r="S581" s="266"/>
      <c r="T581" s="266"/>
      <c r="U581" s="266"/>
      <c r="V581" s="266"/>
      <c r="W581" s="266"/>
      <c r="X581" s="266"/>
      <c r="Y581" s="261"/>
      <c r="Z581" s="261"/>
      <c r="AA581" s="261"/>
      <c r="AB581" s="261"/>
      <c r="AC581" s="261"/>
      <c r="AD581" s="261"/>
      <c r="AE581" s="261"/>
      <c r="AF581" s="261"/>
      <c r="AG581" s="261"/>
      <c r="AH581" s="261"/>
      <c r="AI581" s="261"/>
      <c r="AJ581" s="261"/>
      <c r="AK581" s="261"/>
    </row>
    <row r="582" spans="1:37" s="351" customFormat="1" x14ac:dyDescent="0.25">
      <c r="A582" s="472"/>
      <c r="B582" s="472"/>
      <c r="C582" s="515"/>
      <c r="D582" s="511"/>
      <c r="E582" s="266"/>
      <c r="F582" s="316"/>
      <c r="G582" s="291"/>
      <c r="H582" s="336"/>
      <c r="I582" s="347"/>
      <c r="J582" s="539"/>
      <c r="K582" s="539"/>
      <c r="L582" s="539"/>
      <c r="M582" s="539"/>
      <c r="N582" s="565"/>
      <c r="O582" s="483"/>
      <c r="P582" s="498"/>
      <c r="Q582" s="441"/>
      <c r="R582" s="316"/>
      <c r="S582" s="266"/>
      <c r="T582" s="266"/>
      <c r="U582" s="266"/>
      <c r="V582" s="266"/>
      <c r="W582" s="266"/>
      <c r="X582" s="266"/>
      <c r="Y582" s="261"/>
      <c r="Z582" s="261"/>
      <c r="AA582" s="261"/>
      <c r="AB582" s="261"/>
      <c r="AC582" s="261"/>
      <c r="AD582" s="261"/>
      <c r="AE582" s="261"/>
      <c r="AF582" s="261"/>
      <c r="AG582" s="261"/>
      <c r="AH582" s="261"/>
      <c r="AI582" s="261"/>
      <c r="AJ582" s="261"/>
      <c r="AK582" s="261"/>
    </row>
    <row r="583" spans="1:37" s="351" customFormat="1" x14ac:dyDescent="0.25">
      <c r="A583" s="472"/>
      <c r="B583" s="472"/>
      <c r="C583" s="515"/>
      <c r="D583" s="511"/>
      <c r="E583" s="266"/>
      <c r="F583" s="316"/>
      <c r="G583" s="291"/>
      <c r="H583" s="336"/>
      <c r="I583" s="347"/>
      <c r="J583" s="539"/>
      <c r="K583" s="539"/>
      <c r="L583" s="539"/>
      <c r="M583" s="539"/>
      <c r="N583" s="565"/>
      <c r="O583" s="483"/>
      <c r="P583" s="498"/>
      <c r="Q583" s="441"/>
      <c r="R583" s="316"/>
      <c r="S583" s="266"/>
      <c r="T583" s="266"/>
      <c r="U583" s="266"/>
      <c r="V583" s="266"/>
      <c r="W583" s="266"/>
      <c r="X583" s="266"/>
      <c r="Y583" s="261"/>
      <c r="Z583" s="261"/>
      <c r="AA583" s="261"/>
      <c r="AB583" s="261"/>
      <c r="AC583" s="261"/>
      <c r="AD583" s="261"/>
      <c r="AE583" s="261"/>
      <c r="AF583" s="261"/>
      <c r="AG583" s="261"/>
      <c r="AH583" s="261"/>
      <c r="AI583" s="261"/>
      <c r="AJ583" s="261"/>
      <c r="AK583" s="261"/>
    </row>
    <row r="584" spans="1:37" s="351" customFormat="1" x14ac:dyDescent="0.25">
      <c r="A584" s="472"/>
      <c r="B584" s="472"/>
      <c r="C584" s="472"/>
      <c r="D584" s="511"/>
      <c r="E584" s="266"/>
      <c r="F584" s="316"/>
      <c r="G584" s="291"/>
      <c r="H584" s="336"/>
      <c r="I584" s="347"/>
      <c r="J584" s="539"/>
      <c r="K584" s="539"/>
      <c r="L584" s="539"/>
      <c r="M584" s="539"/>
      <c r="N584" s="565"/>
      <c r="O584" s="483"/>
      <c r="P584" s="498"/>
      <c r="Q584" s="441"/>
      <c r="R584" s="316"/>
      <c r="S584" s="266"/>
      <c r="T584" s="266"/>
      <c r="U584" s="266"/>
      <c r="V584" s="266"/>
      <c r="W584" s="266"/>
      <c r="X584" s="266"/>
      <c r="Y584" s="261"/>
      <c r="Z584" s="261"/>
      <c r="AA584" s="261"/>
      <c r="AB584" s="261"/>
      <c r="AC584" s="261"/>
      <c r="AD584" s="261"/>
      <c r="AE584" s="261"/>
      <c r="AF584" s="261"/>
      <c r="AG584" s="261"/>
      <c r="AH584" s="261"/>
      <c r="AI584" s="261"/>
      <c r="AJ584" s="261"/>
      <c r="AK584" s="261"/>
    </row>
    <row r="585" spans="1:37" s="351" customFormat="1" x14ac:dyDescent="0.25">
      <c r="A585" s="472"/>
      <c r="B585" s="472"/>
      <c r="C585" s="472"/>
      <c r="D585" s="511"/>
      <c r="E585" s="266"/>
      <c r="F585" s="316"/>
      <c r="G585" s="291"/>
      <c r="H585" s="336"/>
      <c r="I585" s="347"/>
      <c r="J585" s="539"/>
      <c r="K585" s="539"/>
      <c r="L585" s="539"/>
      <c r="M585" s="539"/>
      <c r="N585" s="565"/>
      <c r="O585" s="483"/>
      <c r="P585" s="498"/>
      <c r="Q585" s="441"/>
      <c r="R585" s="316"/>
      <c r="S585" s="266"/>
      <c r="T585" s="266"/>
      <c r="U585" s="266"/>
      <c r="V585" s="266"/>
      <c r="W585" s="266"/>
      <c r="X585" s="266"/>
      <c r="Y585" s="261"/>
      <c r="Z585" s="261"/>
      <c r="AA585" s="261"/>
      <c r="AB585" s="261"/>
      <c r="AC585" s="261"/>
      <c r="AD585" s="261"/>
      <c r="AE585" s="261"/>
      <c r="AF585" s="261"/>
      <c r="AG585" s="261"/>
      <c r="AH585" s="261"/>
      <c r="AI585" s="261"/>
      <c r="AJ585" s="261"/>
      <c r="AK585" s="261"/>
    </row>
    <row r="586" spans="1:37" s="351" customFormat="1" x14ac:dyDescent="0.25">
      <c r="A586" s="472"/>
      <c r="B586" s="472"/>
      <c r="C586" s="472"/>
      <c r="D586" s="511"/>
      <c r="E586" s="266"/>
      <c r="F586" s="316"/>
      <c r="G586" s="291"/>
      <c r="H586" s="336"/>
      <c r="I586" s="347"/>
      <c r="J586" s="539"/>
      <c r="K586" s="539"/>
      <c r="L586" s="539"/>
      <c r="M586" s="539"/>
      <c r="N586" s="565"/>
      <c r="O586" s="483"/>
      <c r="P586" s="498"/>
      <c r="Q586" s="441"/>
      <c r="R586" s="316"/>
      <c r="S586" s="266"/>
      <c r="T586" s="266"/>
      <c r="U586" s="266"/>
      <c r="V586" s="266"/>
      <c r="W586" s="266"/>
      <c r="X586" s="266"/>
      <c r="Y586" s="261"/>
      <c r="Z586" s="261"/>
      <c r="AA586" s="261"/>
      <c r="AB586" s="261"/>
      <c r="AC586" s="261"/>
      <c r="AD586" s="261"/>
      <c r="AE586" s="261"/>
      <c r="AF586" s="261"/>
      <c r="AG586" s="261"/>
      <c r="AH586" s="261"/>
      <c r="AI586" s="261"/>
      <c r="AJ586" s="261"/>
      <c r="AK586" s="261"/>
    </row>
    <row r="587" spans="1:37" s="351" customFormat="1" x14ac:dyDescent="0.25">
      <c r="A587" s="472"/>
      <c r="B587" s="472"/>
      <c r="C587" s="472"/>
      <c r="D587" s="511"/>
      <c r="E587" s="266"/>
      <c r="F587" s="316"/>
      <c r="G587" s="291"/>
      <c r="H587" s="336"/>
      <c r="I587" s="347"/>
      <c r="J587" s="539"/>
      <c r="K587" s="539"/>
      <c r="L587" s="539"/>
      <c r="M587" s="539"/>
      <c r="N587" s="565"/>
      <c r="O587" s="483"/>
      <c r="P587" s="498"/>
      <c r="Q587" s="441"/>
      <c r="R587" s="316"/>
      <c r="S587" s="266"/>
      <c r="T587" s="266"/>
      <c r="U587" s="266"/>
      <c r="V587" s="266"/>
      <c r="W587" s="266"/>
      <c r="X587" s="266"/>
      <c r="Y587" s="261"/>
      <c r="Z587" s="261"/>
      <c r="AA587" s="261"/>
      <c r="AB587" s="261"/>
      <c r="AC587" s="261"/>
      <c r="AD587" s="261"/>
      <c r="AE587" s="261"/>
      <c r="AF587" s="261"/>
      <c r="AG587" s="261"/>
      <c r="AH587" s="261"/>
      <c r="AI587" s="261"/>
      <c r="AJ587" s="261"/>
      <c r="AK587" s="261"/>
    </row>
    <row r="588" spans="1:37" s="351" customFormat="1" x14ac:dyDescent="0.25">
      <c r="A588" s="472"/>
      <c r="B588" s="472"/>
      <c r="C588" s="472"/>
      <c r="D588" s="511"/>
      <c r="E588" s="266"/>
      <c r="F588" s="316"/>
      <c r="G588" s="291"/>
      <c r="H588" s="336"/>
      <c r="I588" s="347"/>
      <c r="J588" s="539"/>
      <c r="K588" s="539"/>
      <c r="L588" s="539"/>
      <c r="M588" s="539"/>
      <c r="N588" s="565"/>
      <c r="O588" s="483"/>
      <c r="P588" s="498"/>
      <c r="Q588" s="441"/>
      <c r="R588" s="316"/>
      <c r="S588" s="266"/>
      <c r="T588" s="266"/>
      <c r="U588" s="266"/>
      <c r="V588" s="266"/>
      <c r="W588" s="266"/>
      <c r="X588" s="266"/>
      <c r="Y588" s="261"/>
      <c r="Z588" s="261"/>
      <c r="AA588" s="261"/>
      <c r="AB588" s="261"/>
      <c r="AC588" s="261"/>
      <c r="AD588" s="261"/>
      <c r="AE588" s="261"/>
      <c r="AF588" s="261"/>
      <c r="AG588" s="261"/>
      <c r="AH588" s="261"/>
      <c r="AI588" s="261"/>
      <c r="AJ588" s="261"/>
      <c r="AK588" s="261"/>
    </row>
    <row r="589" spans="1:37" s="351" customFormat="1" x14ac:dyDescent="0.25">
      <c r="A589" s="472"/>
      <c r="B589" s="472"/>
      <c r="C589" s="472"/>
      <c r="D589" s="511"/>
      <c r="E589" s="266"/>
      <c r="F589" s="316"/>
      <c r="G589" s="291"/>
      <c r="H589" s="336"/>
      <c r="I589" s="347"/>
      <c r="J589" s="539"/>
      <c r="K589" s="539"/>
      <c r="L589" s="539"/>
      <c r="M589" s="539"/>
      <c r="N589" s="565"/>
      <c r="O589" s="483"/>
      <c r="P589" s="498"/>
      <c r="Q589" s="441"/>
      <c r="R589" s="316"/>
      <c r="S589" s="266"/>
      <c r="T589" s="266"/>
      <c r="U589" s="266"/>
      <c r="V589" s="266"/>
      <c r="W589" s="266"/>
      <c r="X589" s="266"/>
      <c r="Y589" s="261"/>
      <c r="Z589" s="261"/>
      <c r="AA589" s="261"/>
      <c r="AB589" s="261"/>
      <c r="AC589" s="261"/>
      <c r="AD589" s="261"/>
      <c r="AE589" s="261"/>
      <c r="AF589" s="261"/>
      <c r="AG589" s="261"/>
      <c r="AH589" s="261"/>
      <c r="AI589" s="261"/>
      <c r="AJ589" s="261"/>
      <c r="AK589" s="261"/>
    </row>
    <row r="590" spans="1:37" s="351" customFormat="1" x14ac:dyDescent="0.25">
      <c r="A590" s="472"/>
      <c r="B590" s="472"/>
      <c r="C590" s="472"/>
      <c r="D590" s="511"/>
      <c r="E590" s="266"/>
      <c r="F590" s="316"/>
      <c r="G590" s="291"/>
      <c r="H590" s="336"/>
      <c r="I590" s="347"/>
      <c r="J590" s="539"/>
      <c r="K590" s="539"/>
      <c r="L590" s="539"/>
      <c r="M590" s="539"/>
      <c r="N590" s="565"/>
      <c r="O590" s="483"/>
      <c r="P590" s="498"/>
      <c r="Q590" s="441"/>
      <c r="R590" s="316"/>
      <c r="S590" s="266"/>
      <c r="T590" s="266"/>
      <c r="U590" s="266"/>
      <c r="V590" s="266"/>
      <c r="W590" s="266"/>
      <c r="X590" s="266"/>
      <c r="Y590" s="261"/>
      <c r="Z590" s="261"/>
      <c r="AA590" s="261"/>
      <c r="AB590" s="261"/>
      <c r="AC590" s="261"/>
      <c r="AD590" s="261"/>
      <c r="AE590" s="261"/>
      <c r="AF590" s="261"/>
      <c r="AG590" s="261"/>
      <c r="AH590" s="261"/>
      <c r="AI590" s="261"/>
      <c r="AJ590" s="261"/>
      <c r="AK590" s="261"/>
    </row>
    <row r="591" spans="1:37" s="351" customFormat="1" x14ac:dyDescent="0.25">
      <c r="A591" s="472"/>
      <c r="B591" s="472"/>
      <c r="C591" s="515"/>
      <c r="D591" s="511"/>
      <c r="E591" s="266"/>
      <c r="F591" s="316"/>
      <c r="G591" s="291"/>
      <c r="H591" s="336"/>
      <c r="I591" s="347"/>
      <c r="J591" s="539"/>
      <c r="K591" s="539"/>
      <c r="L591" s="539"/>
      <c r="M591" s="539"/>
      <c r="N591" s="565"/>
      <c r="O591" s="483"/>
      <c r="P591" s="498"/>
      <c r="Q591" s="441"/>
      <c r="R591" s="316"/>
      <c r="S591" s="266"/>
      <c r="T591" s="266"/>
      <c r="U591" s="266"/>
      <c r="V591" s="266"/>
      <c r="W591" s="266"/>
      <c r="X591" s="266"/>
      <c r="Y591" s="261"/>
      <c r="Z591" s="261"/>
      <c r="AA591" s="261"/>
      <c r="AB591" s="261"/>
      <c r="AC591" s="261"/>
      <c r="AD591" s="261"/>
      <c r="AE591" s="261"/>
      <c r="AF591" s="261"/>
      <c r="AG591" s="261"/>
      <c r="AH591" s="261"/>
      <c r="AI591" s="261"/>
      <c r="AJ591" s="261"/>
      <c r="AK591" s="261"/>
    </row>
    <row r="592" spans="1:37" s="351" customFormat="1" x14ac:dyDescent="0.25">
      <c r="A592" s="472"/>
      <c r="B592" s="472"/>
      <c r="C592" s="514"/>
      <c r="D592" s="511"/>
      <c r="E592" s="266"/>
      <c r="F592" s="316"/>
      <c r="G592" s="291"/>
      <c r="H592" s="336"/>
      <c r="I592" s="347"/>
      <c r="J592" s="539"/>
      <c r="K592" s="539"/>
      <c r="L592" s="539"/>
      <c r="M592" s="539"/>
      <c r="N592" s="565"/>
      <c r="O592" s="483"/>
      <c r="P592" s="498"/>
      <c r="Q592" s="441"/>
      <c r="R592" s="316"/>
      <c r="S592" s="266"/>
      <c r="T592" s="266"/>
      <c r="U592" s="266"/>
      <c r="V592" s="266"/>
      <c r="W592" s="266"/>
      <c r="X592" s="266"/>
      <c r="Y592" s="261"/>
      <c r="Z592" s="261"/>
      <c r="AA592" s="261"/>
      <c r="AB592" s="261"/>
      <c r="AC592" s="261"/>
      <c r="AD592" s="261"/>
      <c r="AE592" s="261"/>
      <c r="AF592" s="261"/>
      <c r="AG592" s="261"/>
      <c r="AH592" s="261"/>
      <c r="AI592" s="261"/>
      <c r="AJ592" s="261"/>
      <c r="AK592" s="261"/>
    </row>
    <row r="593" spans="1:37" s="351" customFormat="1" x14ac:dyDescent="0.25">
      <c r="A593" s="472"/>
      <c r="B593" s="472"/>
      <c r="C593" s="515"/>
      <c r="D593" s="511"/>
      <c r="E593" s="266"/>
      <c r="F593" s="316"/>
      <c r="G593" s="291"/>
      <c r="H593" s="336"/>
      <c r="I593" s="347"/>
      <c r="J593" s="539"/>
      <c r="K593" s="539"/>
      <c r="L593" s="539"/>
      <c r="M593" s="539"/>
      <c r="N593" s="565"/>
      <c r="O593" s="483"/>
      <c r="P593" s="498"/>
      <c r="Q593" s="441"/>
      <c r="R593" s="316"/>
      <c r="S593" s="266"/>
      <c r="T593" s="266"/>
      <c r="U593" s="266"/>
      <c r="V593" s="266"/>
      <c r="W593" s="266"/>
      <c r="X593" s="266"/>
      <c r="Y593" s="261"/>
      <c r="Z593" s="261"/>
      <c r="AA593" s="261"/>
      <c r="AB593" s="261"/>
      <c r="AC593" s="261"/>
      <c r="AD593" s="261"/>
      <c r="AE593" s="261"/>
      <c r="AF593" s="261"/>
      <c r="AG593" s="261"/>
      <c r="AH593" s="261"/>
      <c r="AI593" s="261"/>
      <c r="AJ593" s="261"/>
      <c r="AK593" s="261"/>
    </row>
    <row r="594" spans="1:37" s="351" customFormat="1" x14ac:dyDescent="0.25">
      <c r="A594" s="472"/>
      <c r="B594" s="472"/>
      <c r="C594" s="515"/>
      <c r="D594" s="511"/>
      <c r="E594" s="266"/>
      <c r="F594" s="316"/>
      <c r="G594" s="291"/>
      <c r="H594" s="336"/>
      <c r="I594" s="347"/>
      <c r="J594" s="539"/>
      <c r="K594" s="539"/>
      <c r="L594" s="539"/>
      <c r="M594" s="539"/>
      <c r="N594" s="565"/>
      <c r="O594" s="483"/>
      <c r="P594" s="498"/>
      <c r="Q594" s="441"/>
      <c r="R594" s="316"/>
      <c r="S594" s="266"/>
      <c r="T594" s="266"/>
      <c r="U594" s="266"/>
      <c r="V594" s="266"/>
      <c r="W594" s="266"/>
      <c r="X594" s="266"/>
      <c r="Y594" s="261"/>
      <c r="Z594" s="261"/>
      <c r="AA594" s="261"/>
      <c r="AB594" s="261"/>
      <c r="AC594" s="261"/>
      <c r="AD594" s="261"/>
      <c r="AE594" s="261"/>
      <c r="AF594" s="261"/>
      <c r="AG594" s="261"/>
      <c r="AH594" s="261"/>
      <c r="AI594" s="261"/>
      <c r="AJ594" s="261"/>
      <c r="AK594" s="261"/>
    </row>
    <row r="595" spans="1:37" s="351" customFormat="1" x14ac:dyDescent="0.25">
      <c r="A595" s="472"/>
      <c r="B595" s="472"/>
      <c r="C595" s="472"/>
      <c r="D595" s="511"/>
      <c r="E595" s="266"/>
      <c r="F595" s="316"/>
      <c r="G595" s="291"/>
      <c r="H595" s="336"/>
      <c r="I595" s="347"/>
      <c r="J595" s="539"/>
      <c r="K595" s="539"/>
      <c r="L595" s="539"/>
      <c r="M595" s="539"/>
      <c r="N595" s="565"/>
      <c r="O595" s="483"/>
      <c r="P595" s="498"/>
      <c r="Q595" s="441"/>
      <c r="R595" s="316"/>
      <c r="S595" s="266"/>
      <c r="T595" s="266"/>
      <c r="U595" s="266"/>
      <c r="V595" s="266"/>
      <c r="W595" s="266"/>
      <c r="X595" s="266"/>
      <c r="Y595" s="261"/>
      <c r="Z595" s="261"/>
      <c r="AA595" s="261"/>
      <c r="AB595" s="261"/>
      <c r="AC595" s="261"/>
      <c r="AD595" s="261"/>
      <c r="AE595" s="261"/>
      <c r="AF595" s="261"/>
      <c r="AG595" s="261"/>
      <c r="AH595" s="261"/>
      <c r="AI595" s="261"/>
      <c r="AJ595" s="261"/>
      <c r="AK595" s="261"/>
    </row>
    <row r="596" spans="1:37" s="351" customFormat="1" x14ac:dyDescent="0.25">
      <c r="A596" s="472"/>
      <c r="B596" s="472"/>
      <c r="C596" s="472"/>
      <c r="D596" s="511"/>
      <c r="E596" s="266"/>
      <c r="F596" s="316"/>
      <c r="G596" s="291"/>
      <c r="H596" s="336"/>
      <c r="I596" s="347"/>
      <c r="J596" s="539"/>
      <c r="K596" s="539"/>
      <c r="L596" s="539"/>
      <c r="M596" s="539"/>
      <c r="N596" s="565"/>
      <c r="O596" s="483"/>
      <c r="P596" s="498"/>
      <c r="Q596" s="441"/>
      <c r="R596" s="316"/>
      <c r="S596" s="266"/>
      <c r="T596" s="266"/>
      <c r="U596" s="266"/>
      <c r="V596" s="266"/>
      <c r="W596" s="266"/>
      <c r="X596" s="266"/>
      <c r="Y596" s="261"/>
      <c r="Z596" s="261"/>
      <c r="AA596" s="261"/>
      <c r="AB596" s="261"/>
      <c r="AC596" s="261"/>
      <c r="AD596" s="261"/>
      <c r="AE596" s="261"/>
      <c r="AF596" s="261"/>
      <c r="AG596" s="261"/>
      <c r="AH596" s="261"/>
      <c r="AI596" s="261"/>
      <c r="AJ596" s="261"/>
      <c r="AK596" s="261"/>
    </row>
    <row r="597" spans="1:37" s="351" customFormat="1" x14ac:dyDescent="0.25">
      <c r="A597" s="472"/>
      <c r="B597" s="472"/>
      <c r="C597" s="472"/>
      <c r="D597" s="511"/>
      <c r="E597" s="266"/>
      <c r="F597" s="316"/>
      <c r="G597" s="291"/>
      <c r="H597" s="336"/>
      <c r="I597" s="347"/>
      <c r="J597" s="539"/>
      <c r="K597" s="539"/>
      <c r="L597" s="539"/>
      <c r="M597" s="539"/>
      <c r="N597" s="565"/>
      <c r="O597" s="483"/>
      <c r="P597" s="498"/>
      <c r="Q597" s="441"/>
      <c r="R597" s="316"/>
      <c r="S597" s="266"/>
      <c r="T597" s="266"/>
      <c r="U597" s="266"/>
      <c r="V597" s="266"/>
      <c r="W597" s="266"/>
      <c r="X597" s="266"/>
      <c r="Y597" s="261"/>
      <c r="Z597" s="261"/>
      <c r="AA597" s="261"/>
      <c r="AB597" s="261"/>
      <c r="AC597" s="261"/>
      <c r="AD597" s="261"/>
      <c r="AE597" s="261"/>
      <c r="AF597" s="261"/>
      <c r="AG597" s="261"/>
      <c r="AH597" s="261"/>
      <c r="AI597" s="261"/>
      <c r="AJ597" s="261"/>
      <c r="AK597" s="261"/>
    </row>
    <row r="598" spans="1:37" s="351" customFormat="1" x14ac:dyDescent="0.25">
      <c r="A598" s="472"/>
      <c r="B598" s="472"/>
      <c r="C598" s="472"/>
      <c r="D598" s="511"/>
      <c r="E598" s="266"/>
      <c r="F598" s="316"/>
      <c r="G598" s="291"/>
      <c r="H598" s="336"/>
      <c r="I598" s="347"/>
      <c r="J598" s="539"/>
      <c r="K598" s="539"/>
      <c r="L598" s="539"/>
      <c r="M598" s="539"/>
      <c r="N598" s="565"/>
      <c r="O598" s="483"/>
      <c r="P598" s="498"/>
      <c r="Q598" s="441"/>
      <c r="R598" s="316"/>
      <c r="S598" s="266"/>
      <c r="T598" s="266"/>
      <c r="U598" s="266"/>
      <c r="V598" s="266"/>
      <c r="W598" s="266"/>
      <c r="X598" s="266"/>
      <c r="Y598" s="261"/>
      <c r="Z598" s="261"/>
      <c r="AA598" s="261"/>
      <c r="AB598" s="261"/>
      <c r="AC598" s="261"/>
      <c r="AD598" s="261"/>
      <c r="AE598" s="261"/>
      <c r="AF598" s="261"/>
      <c r="AG598" s="261"/>
      <c r="AH598" s="261"/>
      <c r="AI598" s="261"/>
      <c r="AJ598" s="261"/>
      <c r="AK598" s="261"/>
    </row>
    <row r="599" spans="1:37" s="351" customFormat="1" x14ac:dyDescent="0.25">
      <c r="A599" s="472"/>
      <c r="B599" s="472"/>
      <c r="C599" s="472"/>
      <c r="D599" s="511"/>
      <c r="E599" s="266"/>
      <c r="F599" s="316"/>
      <c r="G599" s="291"/>
      <c r="H599" s="336"/>
      <c r="I599" s="347"/>
      <c r="J599" s="539"/>
      <c r="K599" s="539"/>
      <c r="L599" s="539"/>
      <c r="M599" s="539"/>
      <c r="N599" s="565"/>
      <c r="O599" s="483"/>
      <c r="P599" s="498"/>
      <c r="Q599" s="441"/>
      <c r="R599" s="316"/>
      <c r="S599" s="266"/>
      <c r="T599" s="266"/>
      <c r="U599" s="266"/>
      <c r="V599" s="266"/>
      <c r="W599" s="266"/>
      <c r="X599" s="266"/>
      <c r="Y599" s="261"/>
      <c r="Z599" s="261"/>
      <c r="AA599" s="261"/>
      <c r="AB599" s="261"/>
      <c r="AC599" s="261"/>
      <c r="AD599" s="261"/>
      <c r="AE599" s="261"/>
      <c r="AF599" s="261"/>
      <c r="AG599" s="261"/>
      <c r="AH599" s="261"/>
      <c r="AI599" s="261"/>
      <c r="AJ599" s="261"/>
      <c r="AK599" s="261"/>
    </row>
    <row r="600" spans="1:37" s="351" customFormat="1" x14ac:dyDescent="0.25">
      <c r="A600" s="472"/>
      <c r="B600" s="472"/>
      <c r="C600" s="472"/>
      <c r="D600" s="511"/>
      <c r="E600" s="266"/>
      <c r="F600" s="316"/>
      <c r="G600" s="291"/>
      <c r="H600" s="336"/>
      <c r="I600" s="347"/>
      <c r="J600" s="539"/>
      <c r="K600" s="539"/>
      <c r="L600" s="539"/>
      <c r="M600" s="539"/>
      <c r="N600" s="565"/>
      <c r="O600" s="483"/>
      <c r="P600" s="498"/>
      <c r="Q600" s="441"/>
      <c r="R600" s="316"/>
      <c r="S600" s="266"/>
      <c r="T600" s="266"/>
      <c r="U600" s="266"/>
      <c r="V600" s="266"/>
      <c r="W600" s="266"/>
      <c r="X600" s="266"/>
      <c r="Y600" s="261"/>
      <c r="Z600" s="261"/>
      <c r="AA600" s="261"/>
      <c r="AB600" s="261"/>
      <c r="AC600" s="261"/>
      <c r="AD600" s="261"/>
      <c r="AE600" s="261"/>
      <c r="AF600" s="261"/>
      <c r="AG600" s="261"/>
      <c r="AH600" s="261"/>
      <c r="AI600" s="261"/>
      <c r="AJ600" s="261"/>
      <c r="AK600" s="261"/>
    </row>
    <row r="601" spans="1:37" s="351" customFormat="1" x14ac:dyDescent="0.25">
      <c r="A601" s="472"/>
      <c r="B601" s="472"/>
      <c r="C601" s="472"/>
      <c r="D601" s="511"/>
      <c r="E601" s="266"/>
      <c r="F601" s="316"/>
      <c r="G601" s="291"/>
      <c r="H601" s="336"/>
      <c r="I601" s="347"/>
      <c r="J601" s="539"/>
      <c r="K601" s="539"/>
      <c r="L601" s="539"/>
      <c r="M601" s="539"/>
      <c r="N601" s="565"/>
      <c r="O601" s="483"/>
      <c r="P601" s="498"/>
      <c r="Q601" s="441"/>
      <c r="R601" s="316"/>
      <c r="S601" s="266"/>
      <c r="T601" s="266"/>
      <c r="U601" s="266"/>
      <c r="V601" s="266"/>
      <c r="W601" s="266"/>
      <c r="X601" s="266"/>
      <c r="Y601" s="261"/>
      <c r="Z601" s="261"/>
      <c r="AA601" s="261"/>
      <c r="AB601" s="261"/>
      <c r="AC601" s="261"/>
      <c r="AD601" s="261"/>
      <c r="AE601" s="261"/>
      <c r="AF601" s="261"/>
      <c r="AG601" s="261"/>
      <c r="AH601" s="261"/>
      <c r="AI601" s="261"/>
      <c r="AJ601" s="261"/>
      <c r="AK601" s="261"/>
    </row>
    <row r="602" spans="1:37" s="351" customFormat="1" x14ac:dyDescent="0.25">
      <c r="A602" s="472"/>
      <c r="B602" s="472"/>
      <c r="C602" s="472"/>
      <c r="D602" s="511"/>
      <c r="E602" s="266"/>
      <c r="F602" s="316"/>
      <c r="G602" s="291"/>
      <c r="H602" s="336"/>
      <c r="I602" s="347"/>
      <c r="J602" s="539"/>
      <c r="K602" s="539"/>
      <c r="L602" s="539"/>
      <c r="M602" s="539"/>
      <c r="N602" s="565"/>
      <c r="O602" s="483"/>
      <c r="P602" s="498"/>
      <c r="Q602" s="441"/>
      <c r="R602" s="316"/>
      <c r="S602" s="266"/>
      <c r="T602" s="266"/>
      <c r="U602" s="266"/>
      <c r="V602" s="266"/>
      <c r="W602" s="266"/>
      <c r="X602" s="266"/>
      <c r="Y602" s="261"/>
      <c r="Z602" s="261"/>
      <c r="AA602" s="261"/>
      <c r="AB602" s="261"/>
      <c r="AC602" s="261"/>
      <c r="AD602" s="261"/>
      <c r="AE602" s="261"/>
      <c r="AF602" s="261"/>
      <c r="AG602" s="261"/>
      <c r="AH602" s="261"/>
      <c r="AI602" s="261"/>
      <c r="AJ602" s="261"/>
      <c r="AK602" s="261"/>
    </row>
    <row r="603" spans="1:37" s="351" customFormat="1" x14ac:dyDescent="0.25">
      <c r="A603" s="472"/>
      <c r="B603" s="472"/>
      <c r="C603" s="472"/>
      <c r="D603" s="511"/>
      <c r="E603" s="266"/>
      <c r="F603" s="316"/>
      <c r="G603" s="291"/>
      <c r="H603" s="336"/>
      <c r="I603" s="347"/>
      <c r="J603" s="539"/>
      <c r="K603" s="539"/>
      <c r="L603" s="539"/>
      <c r="M603" s="539"/>
      <c r="N603" s="565"/>
      <c r="O603" s="483"/>
      <c r="P603" s="498"/>
      <c r="Q603" s="441"/>
      <c r="R603" s="316"/>
      <c r="S603" s="266"/>
      <c r="T603" s="266"/>
      <c r="U603" s="266"/>
      <c r="V603" s="266"/>
      <c r="W603" s="266"/>
      <c r="X603" s="266"/>
      <c r="Y603" s="261"/>
      <c r="Z603" s="261"/>
      <c r="AA603" s="261"/>
      <c r="AB603" s="261"/>
      <c r="AC603" s="261"/>
      <c r="AD603" s="261"/>
      <c r="AE603" s="261"/>
      <c r="AF603" s="261"/>
      <c r="AG603" s="261"/>
      <c r="AH603" s="261"/>
      <c r="AI603" s="261"/>
      <c r="AJ603" s="261"/>
      <c r="AK603" s="261"/>
    </row>
    <row r="604" spans="1:37" s="351" customFormat="1" x14ac:dyDescent="0.25">
      <c r="A604" s="472"/>
      <c r="B604" s="472"/>
      <c r="C604" s="472"/>
      <c r="D604" s="511"/>
      <c r="E604" s="266"/>
      <c r="F604" s="316"/>
      <c r="G604" s="291"/>
      <c r="H604" s="336"/>
      <c r="I604" s="347"/>
      <c r="J604" s="539"/>
      <c r="K604" s="539"/>
      <c r="L604" s="539"/>
      <c r="M604" s="539"/>
      <c r="N604" s="565"/>
      <c r="O604" s="483"/>
      <c r="P604" s="498"/>
      <c r="Q604" s="441"/>
      <c r="R604" s="316"/>
      <c r="S604" s="266"/>
      <c r="T604" s="266"/>
      <c r="U604" s="266"/>
      <c r="V604" s="266"/>
      <c r="W604" s="266"/>
      <c r="X604" s="266"/>
      <c r="Y604" s="261"/>
      <c r="Z604" s="261"/>
      <c r="AA604" s="261"/>
      <c r="AB604" s="261"/>
      <c r="AC604" s="261"/>
      <c r="AD604" s="261"/>
      <c r="AE604" s="261"/>
      <c r="AF604" s="261"/>
      <c r="AG604" s="261"/>
      <c r="AH604" s="261"/>
      <c r="AI604" s="261"/>
      <c r="AJ604" s="261"/>
      <c r="AK604" s="261"/>
    </row>
    <row r="605" spans="1:37" s="351" customFormat="1" x14ac:dyDescent="0.25">
      <c r="A605" s="472"/>
      <c r="B605" s="472"/>
      <c r="C605" s="472"/>
      <c r="D605" s="511"/>
      <c r="E605" s="266"/>
      <c r="F605" s="316"/>
      <c r="G605" s="291"/>
      <c r="H605" s="336"/>
      <c r="I605" s="347"/>
      <c r="J605" s="539"/>
      <c r="K605" s="539"/>
      <c r="L605" s="539"/>
      <c r="M605" s="539"/>
      <c r="N605" s="565"/>
      <c r="O605" s="483"/>
      <c r="P605" s="498"/>
      <c r="Q605" s="441"/>
      <c r="R605" s="316"/>
      <c r="S605" s="266"/>
      <c r="T605" s="266"/>
      <c r="U605" s="266"/>
      <c r="V605" s="266"/>
      <c r="W605" s="266"/>
      <c r="X605" s="266"/>
      <c r="Y605" s="261"/>
      <c r="Z605" s="261"/>
      <c r="AA605" s="261"/>
      <c r="AB605" s="261"/>
      <c r="AC605" s="261"/>
      <c r="AD605" s="261"/>
      <c r="AE605" s="261"/>
      <c r="AF605" s="261"/>
      <c r="AG605" s="261"/>
      <c r="AH605" s="261"/>
      <c r="AI605" s="261"/>
      <c r="AJ605" s="261"/>
      <c r="AK605" s="261"/>
    </row>
    <row r="606" spans="1:37" s="351" customFormat="1" x14ac:dyDescent="0.25">
      <c r="A606" s="472"/>
      <c r="B606" s="472"/>
      <c r="C606" s="472"/>
      <c r="D606" s="511"/>
      <c r="E606" s="266"/>
      <c r="F606" s="316"/>
      <c r="G606" s="291"/>
      <c r="H606" s="336"/>
      <c r="I606" s="347"/>
      <c r="J606" s="539"/>
      <c r="K606" s="539"/>
      <c r="L606" s="539"/>
      <c r="M606" s="539"/>
      <c r="N606" s="565"/>
      <c r="O606" s="483"/>
      <c r="P606" s="498"/>
      <c r="Q606" s="441"/>
      <c r="R606" s="316"/>
      <c r="S606" s="266"/>
      <c r="T606" s="266"/>
      <c r="U606" s="266"/>
      <c r="V606" s="266"/>
      <c r="W606" s="266"/>
      <c r="X606" s="266"/>
      <c r="Y606" s="261"/>
      <c r="Z606" s="261"/>
      <c r="AA606" s="261"/>
      <c r="AB606" s="261"/>
      <c r="AC606" s="261"/>
      <c r="AD606" s="261"/>
      <c r="AE606" s="261"/>
      <c r="AF606" s="261"/>
      <c r="AG606" s="261"/>
      <c r="AH606" s="261"/>
      <c r="AI606" s="261"/>
      <c r="AJ606" s="261"/>
      <c r="AK606" s="261"/>
    </row>
    <row r="607" spans="1:37" s="351" customFormat="1" x14ac:dyDescent="0.25">
      <c r="A607" s="472"/>
      <c r="B607" s="472"/>
      <c r="C607" s="472"/>
      <c r="D607" s="511"/>
      <c r="E607" s="266"/>
      <c r="F607" s="316"/>
      <c r="G607" s="291"/>
      <c r="H607" s="336"/>
      <c r="I607" s="347"/>
      <c r="J607" s="539"/>
      <c r="K607" s="539"/>
      <c r="L607" s="539"/>
      <c r="M607" s="539"/>
      <c r="N607" s="565"/>
      <c r="O607" s="483"/>
      <c r="P607" s="498"/>
      <c r="Q607" s="441"/>
      <c r="R607" s="316"/>
      <c r="S607" s="266"/>
      <c r="T607" s="266"/>
      <c r="U607" s="266"/>
      <c r="V607" s="266"/>
      <c r="W607" s="266"/>
      <c r="X607" s="266"/>
      <c r="Y607" s="261"/>
      <c r="Z607" s="261"/>
      <c r="AA607" s="261"/>
      <c r="AB607" s="261"/>
      <c r="AC607" s="261"/>
      <c r="AD607" s="261"/>
      <c r="AE607" s="261"/>
      <c r="AF607" s="261"/>
      <c r="AG607" s="261"/>
      <c r="AH607" s="261"/>
      <c r="AI607" s="261"/>
      <c r="AJ607" s="261"/>
      <c r="AK607" s="261"/>
    </row>
    <row r="608" spans="1:37" s="351" customFormat="1" x14ac:dyDescent="0.25">
      <c r="A608" s="472"/>
      <c r="B608" s="472"/>
      <c r="C608" s="472"/>
      <c r="D608" s="511"/>
      <c r="E608" s="266"/>
      <c r="F608" s="316"/>
      <c r="G608" s="291"/>
      <c r="H608" s="336"/>
      <c r="I608" s="347"/>
      <c r="J608" s="539"/>
      <c r="K608" s="539"/>
      <c r="L608" s="539"/>
      <c r="M608" s="539"/>
      <c r="N608" s="565"/>
      <c r="O608" s="483"/>
      <c r="P608" s="498"/>
      <c r="Q608" s="441"/>
      <c r="R608" s="316"/>
      <c r="S608" s="266"/>
      <c r="T608" s="266"/>
      <c r="U608" s="266"/>
      <c r="V608" s="266"/>
      <c r="W608" s="266"/>
      <c r="X608" s="266"/>
      <c r="Y608" s="261"/>
      <c r="Z608" s="261"/>
      <c r="AA608" s="261"/>
      <c r="AB608" s="261"/>
      <c r="AC608" s="261"/>
      <c r="AD608" s="261"/>
      <c r="AE608" s="261"/>
      <c r="AF608" s="261"/>
      <c r="AG608" s="261"/>
      <c r="AH608" s="261"/>
      <c r="AI608" s="261"/>
      <c r="AJ608" s="261"/>
      <c r="AK608" s="261"/>
    </row>
    <row r="609" spans="1:37" s="351" customFormat="1" x14ac:dyDescent="0.25">
      <c r="A609" s="472"/>
      <c r="B609" s="472"/>
      <c r="C609" s="472"/>
      <c r="D609" s="511"/>
      <c r="E609" s="266"/>
      <c r="F609" s="316"/>
      <c r="G609" s="291"/>
      <c r="H609" s="336"/>
      <c r="I609" s="347"/>
      <c r="J609" s="539"/>
      <c r="K609" s="539"/>
      <c r="L609" s="539"/>
      <c r="M609" s="539"/>
      <c r="N609" s="565"/>
      <c r="O609" s="483"/>
      <c r="P609" s="498"/>
      <c r="Q609" s="441"/>
      <c r="R609" s="316"/>
      <c r="S609" s="266"/>
      <c r="T609" s="266"/>
      <c r="U609" s="266"/>
      <c r="V609" s="266"/>
      <c r="W609" s="266"/>
      <c r="X609" s="266"/>
      <c r="Y609" s="261"/>
      <c r="Z609" s="261"/>
      <c r="AA609" s="261"/>
      <c r="AB609" s="261"/>
      <c r="AC609" s="261"/>
      <c r="AD609" s="261"/>
      <c r="AE609" s="261"/>
      <c r="AF609" s="261"/>
      <c r="AG609" s="261"/>
      <c r="AH609" s="261"/>
      <c r="AI609" s="261"/>
      <c r="AJ609" s="261"/>
      <c r="AK609" s="261"/>
    </row>
    <row r="610" spans="1:37" s="351" customFormat="1" x14ac:dyDescent="0.25">
      <c r="A610" s="472"/>
      <c r="B610" s="472"/>
      <c r="C610" s="472"/>
      <c r="D610" s="511"/>
      <c r="E610" s="266"/>
      <c r="F610" s="316"/>
      <c r="G610" s="291"/>
      <c r="H610" s="336"/>
      <c r="I610" s="347"/>
      <c r="J610" s="539"/>
      <c r="K610" s="539"/>
      <c r="L610" s="539"/>
      <c r="M610" s="539"/>
      <c r="N610" s="565"/>
      <c r="O610" s="483"/>
      <c r="P610" s="498"/>
      <c r="Q610" s="441"/>
      <c r="R610" s="316"/>
      <c r="S610" s="266"/>
      <c r="T610" s="266"/>
      <c r="U610" s="266"/>
      <c r="V610" s="266"/>
      <c r="W610" s="266"/>
      <c r="X610" s="266"/>
      <c r="Y610" s="261"/>
      <c r="Z610" s="261"/>
      <c r="AA610" s="261"/>
      <c r="AB610" s="261"/>
      <c r="AC610" s="261"/>
      <c r="AD610" s="261"/>
      <c r="AE610" s="261"/>
      <c r="AF610" s="261"/>
      <c r="AG610" s="261"/>
      <c r="AH610" s="261"/>
      <c r="AI610" s="261"/>
      <c r="AJ610" s="261"/>
      <c r="AK610" s="261"/>
    </row>
    <row r="611" spans="1:37" s="351" customFormat="1" x14ac:dyDescent="0.25">
      <c r="A611" s="472"/>
      <c r="B611" s="472"/>
      <c r="C611" s="472"/>
      <c r="D611" s="511"/>
      <c r="E611" s="266"/>
      <c r="F611" s="316"/>
      <c r="G611" s="291"/>
      <c r="H611" s="336"/>
      <c r="I611" s="347"/>
      <c r="J611" s="539"/>
      <c r="K611" s="539"/>
      <c r="L611" s="539"/>
      <c r="M611" s="539"/>
      <c r="N611" s="565"/>
      <c r="O611" s="483"/>
      <c r="P611" s="498"/>
      <c r="Q611" s="441"/>
      <c r="R611" s="316"/>
      <c r="S611" s="266"/>
      <c r="T611" s="266"/>
      <c r="U611" s="266"/>
      <c r="V611" s="266"/>
      <c r="W611" s="266"/>
      <c r="X611" s="266"/>
      <c r="Y611" s="261"/>
      <c r="Z611" s="261"/>
      <c r="AA611" s="261"/>
      <c r="AB611" s="261"/>
      <c r="AC611" s="261"/>
      <c r="AD611" s="261"/>
      <c r="AE611" s="261"/>
      <c r="AF611" s="261"/>
      <c r="AG611" s="261"/>
      <c r="AH611" s="261"/>
      <c r="AI611" s="261"/>
      <c r="AJ611" s="261"/>
      <c r="AK611" s="261"/>
    </row>
    <row r="612" spans="1:37" s="351" customFormat="1" x14ac:dyDescent="0.25">
      <c r="A612" s="472"/>
      <c r="B612" s="472"/>
      <c r="C612" s="472"/>
      <c r="D612" s="511"/>
      <c r="E612" s="266"/>
      <c r="F612" s="316"/>
      <c r="G612" s="291"/>
      <c r="H612" s="336"/>
      <c r="I612" s="347"/>
      <c r="J612" s="539"/>
      <c r="K612" s="539"/>
      <c r="L612" s="539"/>
      <c r="M612" s="539"/>
      <c r="N612" s="565"/>
      <c r="O612" s="483"/>
      <c r="P612" s="498"/>
      <c r="Q612" s="441"/>
      <c r="R612" s="316"/>
      <c r="S612" s="266"/>
      <c r="T612" s="266"/>
      <c r="U612" s="266"/>
      <c r="V612" s="266"/>
      <c r="W612" s="266"/>
      <c r="X612" s="266"/>
      <c r="Y612" s="261"/>
      <c r="Z612" s="261"/>
      <c r="AA612" s="261"/>
      <c r="AB612" s="261"/>
      <c r="AC612" s="261"/>
      <c r="AD612" s="261"/>
      <c r="AE612" s="261"/>
      <c r="AF612" s="261"/>
      <c r="AG612" s="261"/>
      <c r="AH612" s="261"/>
      <c r="AI612" s="261"/>
      <c r="AJ612" s="261"/>
      <c r="AK612" s="261"/>
    </row>
    <row r="613" spans="1:37" s="351" customFormat="1" x14ac:dyDescent="0.25">
      <c r="A613" s="472"/>
      <c r="B613" s="472"/>
      <c r="C613" s="472"/>
      <c r="D613" s="511"/>
      <c r="E613" s="266"/>
      <c r="F613" s="316"/>
      <c r="G613" s="291"/>
      <c r="H613" s="336"/>
      <c r="I613" s="347"/>
      <c r="J613" s="539"/>
      <c r="K613" s="539"/>
      <c r="L613" s="539"/>
      <c r="M613" s="539"/>
      <c r="N613" s="565"/>
      <c r="O613" s="483"/>
      <c r="P613" s="498"/>
      <c r="Q613" s="441"/>
      <c r="R613" s="316"/>
      <c r="S613" s="266"/>
      <c r="T613" s="266"/>
      <c r="U613" s="266"/>
      <c r="V613" s="266"/>
      <c r="W613" s="266"/>
      <c r="X613" s="266"/>
      <c r="Y613" s="261"/>
      <c r="Z613" s="261"/>
      <c r="AA613" s="261"/>
      <c r="AB613" s="261"/>
      <c r="AC613" s="261"/>
      <c r="AD613" s="261"/>
      <c r="AE613" s="261"/>
      <c r="AF613" s="261"/>
      <c r="AG613" s="261"/>
      <c r="AH613" s="261"/>
      <c r="AI613" s="261"/>
      <c r="AJ613" s="261"/>
      <c r="AK613" s="261"/>
    </row>
    <row r="614" spans="1:37" s="351" customFormat="1" x14ac:dyDescent="0.25">
      <c r="A614" s="472"/>
      <c r="B614" s="472"/>
      <c r="C614" s="472"/>
      <c r="D614" s="511"/>
      <c r="E614" s="266"/>
      <c r="F614" s="316"/>
      <c r="G614" s="291"/>
      <c r="H614" s="336"/>
      <c r="I614" s="347"/>
      <c r="J614" s="539"/>
      <c r="K614" s="539"/>
      <c r="L614" s="539"/>
      <c r="M614" s="539"/>
      <c r="N614" s="565"/>
      <c r="O614" s="483"/>
      <c r="P614" s="498"/>
      <c r="Q614" s="441"/>
      <c r="R614" s="316"/>
      <c r="S614" s="266"/>
      <c r="T614" s="266"/>
      <c r="U614" s="266"/>
      <c r="V614" s="266"/>
      <c r="W614" s="266"/>
      <c r="X614" s="266"/>
      <c r="Y614" s="261"/>
      <c r="Z614" s="261"/>
      <c r="AA614" s="261"/>
      <c r="AB614" s="261"/>
      <c r="AC614" s="261"/>
      <c r="AD614" s="261"/>
      <c r="AE614" s="261"/>
      <c r="AF614" s="261"/>
      <c r="AG614" s="261"/>
      <c r="AH614" s="261"/>
      <c r="AI614" s="261"/>
      <c r="AJ614" s="261"/>
      <c r="AK614" s="261"/>
    </row>
    <row r="615" spans="1:37" s="351" customFormat="1" x14ac:dyDescent="0.25">
      <c r="A615" s="472"/>
      <c r="B615" s="472"/>
      <c r="C615" s="472"/>
      <c r="D615" s="511"/>
      <c r="E615" s="266"/>
      <c r="F615" s="316"/>
      <c r="G615" s="291"/>
      <c r="H615" s="336"/>
      <c r="I615" s="347"/>
      <c r="J615" s="539"/>
      <c r="K615" s="539"/>
      <c r="L615" s="539"/>
      <c r="M615" s="539"/>
      <c r="N615" s="565"/>
      <c r="O615" s="483"/>
      <c r="P615" s="498"/>
      <c r="Q615" s="441"/>
      <c r="R615" s="316"/>
      <c r="S615" s="266"/>
      <c r="T615" s="266"/>
      <c r="U615" s="266"/>
      <c r="V615" s="266"/>
      <c r="W615" s="266"/>
      <c r="X615" s="266"/>
      <c r="Y615" s="261"/>
      <c r="Z615" s="261"/>
      <c r="AA615" s="261"/>
      <c r="AB615" s="261"/>
      <c r="AC615" s="261"/>
      <c r="AD615" s="261"/>
      <c r="AE615" s="261"/>
      <c r="AF615" s="261"/>
      <c r="AG615" s="261"/>
      <c r="AH615" s="261"/>
      <c r="AI615" s="261"/>
      <c r="AJ615" s="261"/>
      <c r="AK615" s="261"/>
    </row>
    <row r="616" spans="1:37" s="351" customFormat="1" x14ac:dyDescent="0.25">
      <c r="A616" s="472"/>
      <c r="B616" s="472"/>
      <c r="C616" s="514"/>
      <c r="D616" s="511"/>
      <c r="E616" s="266"/>
      <c r="F616" s="316"/>
      <c r="G616" s="291"/>
      <c r="H616" s="336"/>
      <c r="I616" s="347"/>
      <c r="J616" s="539"/>
      <c r="K616" s="539"/>
      <c r="L616" s="539"/>
      <c r="M616" s="539"/>
      <c r="N616" s="565"/>
      <c r="O616" s="483"/>
      <c r="P616" s="498"/>
      <c r="Q616" s="441"/>
      <c r="R616" s="316"/>
      <c r="S616" s="266"/>
      <c r="T616" s="266"/>
      <c r="U616" s="266"/>
      <c r="V616" s="266"/>
      <c r="W616" s="266"/>
      <c r="X616" s="266"/>
      <c r="Y616" s="261"/>
      <c r="Z616" s="261"/>
      <c r="AA616" s="261"/>
      <c r="AB616" s="261"/>
      <c r="AC616" s="261"/>
      <c r="AD616" s="261"/>
      <c r="AE616" s="261"/>
      <c r="AF616" s="261"/>
      <c r="AG616" s="261"/>
      <c r="AH616" s="261"/>
      <c r="AI616" s="261"/>
      <c r="AJ616" s="261"/>
      <c r="AK616" s="261"/>
    </row>
    <row r="617" spans="1:37" s="351" customFormat="1" x14ac:dyDescent="0.25">
      <c r="A617" s="472"/>
      <c r="B617" s="472"/>
      <c r="C617" s="515"/>
      <c r="D617" s="511"/>
      <c r="E617" s="266"/>
      <c r="F617" s="316"/>
      <c r="G617" s="291"/>
      <c r="H617" s="336"/>
      <c r="I617" s="347"/>
      <c r="J617" s="539"/>
      <c r="K617" s="539"/>
      <c r="L617" s="539"/>
      <c r="M617" s="539"/>
      <c r="N617" s="565"/>
      <c r="O617" s="483"/>
      <c r="P617" s="498"/>
      <c r="Q617" s="441"/>
      <c r="R617" s="316"/>
      <c r="S617" s="266"/>
      <c r="T617" s="266"/>
      <c r="U617" s="266"/>
      <c r="V617" s="266"/>
      <c r="W617" s="266"/>
      <c r="X617" s="266"/>
      <c r="Y617" s="261"/>
      <c r="Z617" s="261"/>
      <c r="AA617" s="261"/>
      <c r="AB617" s="261"/>
      <c r="AC617" s="261"/>
      <c r="AD617" s="261"/>
      <c r="AE617" s="261"/>
      <c r="AF617" s="261"/>
      <c r="AG617" s="261"/>
      <c r="AH617" s="261"/>
      <c r="AI617" s="261"/>
      <c r="AJ617" s="261"/>
      <c r="AK617" s="261"/>
    </row>
    <row r="618" spans="1:37" s="351" customFormat="1" x14ac:dyDescent="0.25">
      <c r="A618" s="472"/>
      <c r="B618" s="472"/>
      <c r="C618" s="515"/>
      <c r="D618" s="511"/>
      <c r="E618" s="266"/>
      <c r="F618" s="316"/>
      <c r="G618" s="291"/>
      <c r="H618" s="336"/>
      <c r="I618" s="347"/>
      <c r="J618" s="539"/>
      <c r="K618" s="539"/>
      <c r="L618" s="539"/>
      <c r="M618" s="539"/>
      <c r="N618" s="565"/>
      <c r="O618" s="483"/>
      <c r="P618" s="498"/>
      <c r="Q618" s="441"/>
      <c r="R618" s="316"/>
      <c r="S618" s="266"/>
      <c r="T618" s="266"/>
      <c r="U618" s="266"/>
      <c r="V618" s="266"/>
      <c r="W618" s="266"/>
      <c r="X618" s="266"/>
      <c r="Y618" s="261"/>
      <c r="Z618" s="261"/>
      <c r="AA618" s="261"/>
      <c r="AB618" s="261"/>
      <c r="AC618" s="261"/>
      <c r="AD618" s="261"/>
      <c r="AE618" s="261"/>
      <c r="AF618" s="261"/>
      <c r="AG618" s="261"/>
      <c r="AH618" s="261"/>
      <c r="AI618" s="261"/>
      <c r="AJ618" s="261"/>
      <c r="AK618" s="261"/>
    </row>
    <row r="619" spans="1:37" s="351" customFormat="1" x14ac:dyDescent="0.25">
      <c r="A619" s="472"/>
      <c r="B619" s="472"/>
      <c r="C619" s="472"/>
      <c r="D619" s="511"/>
      <c r="E619" s="266"/>
      <c r="F619" s="316"/>
      <c r="G619" s="291"/>
      <c r="H619" s="336"/>
      <c r="I619" s="347"/>
      <c r="J619" s="539"/>
      <c r="K619" s="539"/>
      <c r="L619" s="539"/>
      <c r="M619" s="539"/>
      <c r="N619" s="565"/>
      <c r="O619" s="483"/>
      <c r="P619" s="498"/>
      <c r="Q619" s="441"/>
      <c r="R619" s="316"/>
      <c r="S619" s="266"/>
      <c r="T619" s="266"/>
      <c r="U619" s="266"/>
      <c r="V619" s="266"/>
      <c r="W619" s="266"/>
      <c r="X619" s="266"/>
      <c r="Y619" s="261"/>
      <c r="Z619" s="261"/>
      <c r="AA619" s="261"/>
      <c r="AB619" s="261"/>
      <c r="AC619" s="261"/>
      <c r="AD619" s="261"/>
      <c r="AE619" s="261"/>
      <c r="AF619" s="261"/>
      <c r="AG619" s="261"/>
      <c r="AH619" s="261"/>
      <c r="AI619" s="261"/>
      <c r="AJ619" s="261"/>
      <c r="AK619" s="261"/>
    </row>
    <row r="620" spans="1:37" s="351" customFormat="1" x14ac:dyDescent="0.25">
      <c r="A620" s="472"/>
      <c r="B620" s="472"/>
      <c r="C620" s="472"/>
      <c r="D620" s="511"/>
      <c r="E620" s="266"/>
      <c r="F620" s="316"/>
      <c r="G620" s="291"/>
      <c r="H620" s="336"/>
      <c r="I620" s="347"/>
      <c r="J620" s="539"/>
      <c r="K620" s="539"/>
      <c r="L620" s="539"/>
      <c r="M620" s="539"/>
      <c r="N620" s="565"/>
      <c r="O620" s="483"/>
      <c r="P620" s="498"/>
      <c r="Q620" s="441"/>
      <c r="R620" s="316"/>
      <c r="S620" s="266"/>
      <c r="T620" s="266"/>
      <c r="U620" s="266"/>
      <c r="V620" s="266"/>
      <c r="W620" s="266"/>
      <c r="X620" s="266"/>
      <c r="Y620" s="261"/>
      <c r="Z620" s="261"/>
      <c r="AA620" s="261"/>
      <c r="AB620" s="261"/>
      <c r="AC620" s="261"/>
      <c r="AD620" s="261"/>
      <c r="AE620" s="261"/>
      <c r="AF620" s="261"/>
      <c r="AG620" s="261"/>
      <c r="AH620" s="261"/>
      <c r="AI620" s="261"/>
      <c r="AJ620" s="261"/>
      <c r="AK620" s="261"/>
    </row>
    <row r="621" spans="1:37" s="351" customFormat="1" x14ac:dyDescent="0.25">
      <c r="A621" s="472"/>
      <c r="B621" s="472"/>
      <c r="C621" s="472"/>
      <c r="D621" s="511"/>
      <c r="E621" s="266"/>
      <c r="F621" s="316"/>
      <c r="G621" s="291"/>
      <c r="H621" s="336"/>
      <c r="I621" s="347"/>
      <c r="J621" s="539"/>
      <c r="K621" s="539"/>
      <c r="L621" s="539"/>
      <c r="M621" s="539"/>
      <c r="N621" s="565"/>
      <c r="O621" s="483"/>
      <c r="P621" s="498"/>
      <c r="Q621" s="441"/>
      <c r="R621" s="316"/>
      <c r="S621" s="266"/>
      <c r="T621" s="266"/>
      <c r="U621" s="266"/>
      <c r="V621" s="266"/>
      <c r="W621" s="266"/>
      <c r="X621" s="266"/>
      <c r="Y621" s="261"/>
      <c r="Z621" s="261"/>
      <c r="AA621" s="261"/>
      <c r="AB621" s="261"/>
      <c r="AC621" s="261"/>
      <c r="AD621" s="261"/>
      <c r="AE621" s="261"/>
      <c r="AF621" s="261"/>
      <c r="AG621" s="261"/>
      <c r="AH621" s="261"/>
      <c r="AI621" s="261"/>
      <c r="AJ621" s="261"/>
      <c r="AK621" s="261"/>
    </row>
    <row r="622" spans="1:37" s="351" customFormat="1" x14ac:dyDescent="0.25">
      <c r="A622" s="472"/>
      <c r="B622" s="472"/>
      <c r="C622" s="472"/>
      <c r="D622" s="511"/>
      <c r="E622" s="266"/>
      <c r="F622" s="316"/>
      <c r="G622" s="291"/>
      <c r="H622" s="336"/>
      <c r="I622" s="347"/>
      <c r="J622" s="539"/>
      <c r="K622" s="539"/>
      <c r="L622" s="539"/>
      <c r="M622" s="539"/>
      <c r="N622" s="565"/>
      <c r="O622" s="483"/>
      <c r="P622" s="498"/>
      <c r="Q622" s="441"/>
      <c r="R622" s="316"/>
      <c r="S622" s="266"/>
      <c r="T622" s="266"/>
      <c r="U622" s="266"/>
      <c r="V622" s="266"/>
      <c r="W622" s="266"/>
      <c r="X622" s="266"/>
      <c r="Y622" s="261"/>
      <c r="Z622" s="261"/>
      <c r="AA622" s="261"/>
      <c r="AB622" s="261"/>
      <c r="AC622" s="261"/>
      <c r="AD622" s="261"/>
      <c r="AE622" s="261"/>
      <c r="AF622" s="261"/>
      <c r="AG622" s="261"/>
      <c r="AH622" s="261"/>
      <c r="AI622" s="261"/>
      <c r="AJ622" s="261"/>
      <c r="AK622" s="261"/>
    </row>
    <row r="623" spans="1:37" s="351" customFormat="1" x14ac:dyDescent="0.25">
      <c r="A623" s="472"/>
      <c r="B623" s="472"/>
      <c r="C623" s="472"/>
      <c r="D623" s="511"/>
      <c r="E623" s="266"/>
      <c r="F623" s="316"/>
      <c r="G623" s="291"/>
      <c r="H623" s="336"/>
      <c r="I623" s="347"/>
      <c r="J623" s="539"/>
      <c r="K623" s="539"/>
      <c r="L623" s="539"/>
      <c r="M623" s="539"/>
      <c r="N623" s="565"/>
      <c r="O623" s="483"/>
      <c r="P623" s="498"/>
      <c r="Q623" s="441"/>
      <c r="R623" s="316"/>
      <c r="S623" s="266"/>
      <c r="T623" s="266"/>
      <c r="U623" s="266"/>
      <c r="V623" s="266"/>
      <c r="W623" s="266"/>
      <c r="X623" s="266"/>
      <c r="Y623" s="261"/>
      <c r="Z623" s="261"/>
      <c r="AA623" s="261"/>
      <c r="AB623" s="261"/>
      <c r="AC623" s="261"/>
      <c r="AD623" s="261"/>
      <c r="AE623" s="261"/>
      <c r="AF623" s="261"/>
      <c r="AG623" s="261"/>
      <c r="AH623" s="261"/>
      <c r="AI623" s="261"/>
      <c r="AJ623" s="261"/>
      <c r="AK623" s="261"/>
    </row>
    <row r="624" spans="1:37" s="351" customFormat="1" x14ac:dyDescent="0.25">
      <c r="A624" s="472"/>
      <c r="B624" s="472"/>
      <c r="C624" s="472"/>
      <c r="D624" s="511"/>
      <c r="E624" s="266"/>
      <c r="F624" s="316"/>
      <c r="G624" s="291"/>
      <c r="H624" s="336"/>
      <c r="I624" s="347"/>
      <c r="J624" s="539"/>
      <c r="K624" s="539"/>
      <c r="L624" s="539"/>
      <c r="M624" s="539"/>
      <c r="N624" s="565"/>
      <c r="O624" s="483"/>
      <c r="P624" s="498"/>
      <c r="Q624" s="441"/>
      <c r="R624" s="316"/>
      <c r="S624" s="266"/>
      <c r="T624" s="266"/>
      <c r="U624" s="266"/>
      <c r="V624" s="266"/>
      <c r="W624" s="266"/>
      <c r="X624" s="266"/>
      <c r="Y624" s="261"/>
      <c r="Z624" s="261"/>
      <c r="AA624" s="261"/>
      <c r="AB624" s="261"/>
      <c r="AC624" s="261"/>
      <c r="AD624" s="261"/>
      <c r="AE624" s="261"/>
      <c r="AF624" s="261"/>
      <c r="AG624" s="261"/>
      <c r="AH624" s="261"/>
      <c r="AI624" s="261"/>
      <c r="AJ624" s="261"/>
      <c r="AK624" s="261"/>
    </row>
    <row r="625" spans="1:37" s="351" customFormat="1" x14ac:dyDescent="0.25">
      <c r="A625" s="472"/>
      <c r="B625" s="472"/>
      <c r="C625" s="472"/>
      <c r="D625" s="511"/>
      <c r="E625" s="266"/>
      <c r="F625" s="316"/>
      <c r="G625" s="291"/>
      <c r="H625" s="336"/>
      <c r="I625" s="347"/>
      <c r="J625" s="539"/>
      <c r="K625" s="539"/>
      <c r="L625" s="539"/>
      <c r="M625" s="539"/>
      <c r="N625" s="565"/>
      <c r="O625" s="483"/>
      <c r="P625" s="498"/>
      <c r="Q625" s="441"/>
      <c r="R625" s="316"/>
      <c r="S625" s="266"/>
      <c r="T625" s="266"/>
      <c r="U625" s="266"/>
      <c r="V625" s="266"/>
      <c r="W625" s="266"/>
      <c r="X625" s="266"/>
      <c r="Y625" s="261"/>
      <c r="Z625" s="261"/>
      <c r="AA625" s="261"/>
      <c r="AB625" s="261"/>
      <c r="AC625" s="261"/>
      <c r="AD625" s="261"/>
      <c r="AE625" s="261"/>
      <c r="AF625" s="261"/>
      <c r="AG625" s="261"/>
      <c r="AH625" s="261"/>
      <c r="AI625" s="261"/>
      <c r="AJ625" s="261"/>
      <c r="AK625" s="261"/>
    </row>
    <row r="626" spans="1:37" s="351" customFormat="1" x14ac:dyDescent="0.25">
      <c r="A626" s="472"/>
      <c r="B626" s="472"/>
      <c r="C626" s="472"/>
      <c r="D626" s="511"/>
      <c r="E626" s="266"/>
      <c r="F626" s="316"/>
      <c r="G626" s="291"/>
      <c r="H626" s="336"/>
      <c r="I626" s="347"/>
      <c r="J626" s="539"/>
      <c r="K626" s="539"/>
      <c r="L626" s="539"/>
      <c r="M626" s="539"/>
      <c r="N626" s="565"/>
      <c r="O626" s="483"/>
      <c r="P626" s="498"/>
      <c r="Q626" s="441"/>
      <c r="R626" s="316"/>
      <c r="S626" s="266"/>
      <c r="T626" s="266"/>
      <c r="U626" s="266"/>
      <c r="V626" s="266"/>
      <c r="W626" s="266"/>
      <c r="X626" s="266"/>
      <c r="Y626" s="261"/>
      <c r="Z626" s="261"/>
      <c r="AA626" s="261"/>
      <c r="AB626" s="261"/>
      <c r="AC626" s="261"/>
      <c r="AD626" s="261"/>
      <c r="AE626" s="261"/>
      <c r="AF626" s="261"/>
      <c r="AG626" s="261"/>
      <c r="AH626" s="261"/>
      <c r="AI626" s="261"/>
      <c r="AJ626" s="261"/>
      <c r="AK626" s="261"/>
    </row>
    <row r="627" spans="1:37" s="351" customFormat="1" x14ac:dyDescent="0.25">
      <c r="A627" s="472"/>
      <c r="B627" s="472"/>
      <c r="C627" s="472"/>
      <c r="D627" s="511"/>
      <c r="E627" s="266"/>
      <c r="F627" s="316"/>
      <c r="G627" s="291"/>
      <c r="H627" s="336"/>
      <c r="I627" s="347"/>
      <c r="J627" s="539"/>
      <c r="K627" s="539"/>
      <c r="L627" s="539"/>
      <c r="M627" s="539"/>
      <c r="N627" s="565"/>
      <c r="O627" s="483"/>
      <c r="P627" s="498"/>
      <c r="Q627" s="441"/>
      <c r="R627" s="316"/>
      <c r="S627" s="266"/>
      <c r="T627" s="266"/>
      <c r="U627" s="266"/>
      <c r="V627" s="266"/>
      <c r="W627" s="266"/>
      <c r="X627" s="266"/>
      <c r="Y627" s="261"/>
      <c r="Z627" s="261"/>
      <c r="AA627" s="261"/>
      <c r="AB627" s="261"/>
      <c r="AC627" s="261"/>
      <c r="AD627" s="261"/>
      <c r="AE627" s="261"/>
      <c r="AF627" s="261"/>
      <c r="AG627" s="261"/>
      <c r="AH627" s="261"/>
      <c r="AI627" s="261"/>
      <c r="AJ627" s="261"/>
      <c r="AK627" s="261"/>
    </row>
    <row r="628" spans="1:37" s="351" customFormat="1" x14ac:dyDescent="0.25">
      <c r="A628" s="472"/>
      <c r="B628" s="472"/>
      <c r="C628" s="472"/>
      <c r="D628" s="511"/>
      <c r="E628" s="266"/>
      <c r="F628" s="316"/>
      <c r="G628" s="291"/>
      <c r="H628" s="336"/>
      <c r="I628" s="347"/>
      <c r="J628" s="539"/>
      <c r="K628" s="539"/>
      <c r="L628" s="539"/>
      <c r="M628" s="539"/>
      <c r="N628" s="565"/>
      <c r="O628" s="483"/>
      <c r="P628" s="498"/>
      <c r="Q628" s="441"/>
      <c r="R628" s="316"/>
      <c r="S628" s="266"/>
      <c r="T628" s="266"/>
      <c r="U628" s="266"/>
      <c r="V628" s="266"/>
      <c r="W628" s="266"/>
      <c r="X628" s="266"/>
      <c r="Y628" s="261"/>
      <c r="Z628" s="261"/>
      <c r="AA628" s="261"/>
      <c r="AB628" s="261"/>
      <c r="AC628" s="261"/>
      <c r="AD628" s="261"/>
      <c r="AE628" s="261"/>
      <c r="AF628" s="261"/>
      <c r="AG628" s="261"/>
      <c r="AH628" s="261"/>
      <c r="AI628" s="261"/>
      <c r="AJ628" s="261"/>
      <c r="AK628" s="261"/>
    </row>
    <row r="629" spans="1:37" s="351" customFormat="1" x14ac:dyDescent="0.25">
      <c r="A629" s="472"/>
      <c r="B629" s="472"/>
      <c r="C629" s="472"/>
      <c r="D629" s="511"/>
      <c r="E629" s="266"/>
      <c r="F629" s="316"/>
      <c r="G629" s="291"/>
      <c r="H629" s="336"/>
      <c r="I629" s="347"/>
      <c r="J629" s="539"/>
      <c r="K629" s="539"/>
      <c r="L629" s="539"/>
      <c r="M629" s="539"/>
      <c r="N629" s="565"/>
      <c r="O629" s="483"/>
      <c r="P629" s="498"/>
      <c r="Q629" s="441"/>
      <c r="R629" s="316"/>
      <c r="S629" s="266"/>
      <c r="T629" s="266"/>
      <c r="U629" s="266"/>
      <c r="V629" s="266"/>
      <c r="W629" s="266"/>
      <c r="X629" s="266"/>
      <c r="Y629" s="261"/>
      <c r="Z629" s="261"/>
      <c r="AA629" s="261"/>
      <c r="AB629" s="261"/>
      <c r="AC629" s="261"/>
      <c r="AD629" s="261"/>
      <c r="AE629" s="261"/>
      <c r="AF629" s="261"/>
      <c r="AG629" s="261"/>
      <c r="AH629" s="261"/>
      <c r="AI629" s="261"/>
      <c r="AJ629" s="261"/>
      <c r="AK629" s="261"/>
    </row>
    <row r="630" spans="1:37" s="351" customFormat="1" x14ac:dyDescent="0.25">
      <c r="A630" s="472"/>
      <c r="B630" s="472"/>
      <c r="C630" s="472"/>
      <c r="D630" s="511"/>
      <c r="E630" s="266"/>
      <c r="F630" s="316"/>
      <c r="G630" s="291"/>
      <c r="H630" s="336"/>
      <c r="I630" s="347"/>
      <c r="J630" s="539"/>
      <c r="K630" s="539"/>
      <c r="L630" s="539"/>
      <c r="M630" s="539"/>
      <c r="N630" s="565"/>
      <c r="O630" s="483"/>
      <c r="P630" s="498"/>
      <c r="Q630" s="441"/>
      <c r="R630" s="316"/>
      <c r="S630" s="266"/>
      <c r="T630" s="266"/>
      <c r="U630" s="266"/>
      <c r="V630" s="266"/>
      <c r="W630" s="266"/>
      <c r="X630" s="266"/>
      <c r="Y630" s="261"/>
      <c r="Z630" s="261"/>
      <c r="AA630" s="261"/>
      <c r="AB630" s="261"/>
      <c r="AC630" s="261"/>
      <c r="AD630" s="261"/>
      <c r="AE630" s="261"/>
      <c r="AF630" s="261"/>
      <c r="AG630" s="261"/>
      <c r="AH630" s="261"/>
      <c r="AI630" s="261"/>
      <c r="AJ630" s="261"/>
      <c r="AK630" s="261"/>
    </row>
    <row r="631" spans="1:37" s="351" customFormat="1" x14ac:dyDescent="0.25">
      <c r="A631" s="472"/>
      <c r="B631" s="472"/>
      <c r="C631" s="472"/>
      <c r="D631" s="511"/>
      <c r="E631" s="266"/>
      <c r="F631" s="316"/>
      <c r="G631" s="291"/>
      <c r="H631" s="336"/>
      <c r="I631" s="347"/>
      <c r="J631" s="539"/>
      <c r="K631" s="539"/>
      <c r="L631" s="539"/>
      <c r="M631" s="539"/>
      <c r="N631" s="565"/>
      <c r="O631" s="483"/>
      <c r="P631" s="498"/>
      <c r="Q631" s="441"/>
      <c r="R631" s="316"/>
      <c r="S631" s="266"/>
      <c r="T631" s="266"/>
      <c r="U631" s="266"/>
      <c r="V631" s="266"/>
      <c r="W631" s="266"/>
      <c r="X631" s="266"/>
      <c r="Y631" s="261"/>
      <c r="Z631" s="261"/>
      <c r="AA631" s="261"/>
      <c r="AB631" s="261"/>
      <c r="AC631" s="261"/>
      <c r="AD631" s="261"/>
      <c r="AE631" s="261"/>
      <c r="AF631" s="261"/>
      <c r="AG631" s="261"/>
      <c r="AH631" s="261"/>
      <c r="AI631" s="261"/>
      <c r="AJ631" s="261"/>
      <c r="AK631" s="261"/>
    </row>
    <row r="632" spans="1:37" s="351" customFormat="1" x14ac:dyDescent="0.25">
      <c r="A632" s="472"/>
      <c r="B632" s="472"/>
      <c r="C632" s="472"/>
      <c r="D632" s="511"/>
      <c r="E632" s="266"/>
      <c r="F632" s="316"/>
      <c r="G632" s="291"/>
      <c r="H632" s="336"/>
      <c r="I632" s="347"/>
      <c r="J632" s="539"/>
      <c r="K632" s="539"/>
      <c r="L632" s="539"/>
      <c r="M632" s="539"/>
      <c r="N632" s="565"/>
      <c r="O632" s="483"/>
      <c r="P632" s="498"/>
      <c r="Q632" s="441"/>
      <c r="R632" s="316"/>
      <c r="S632" s="266"/>
      <c r="T632" s="266"/>
      <c r="U632" s="266"/>
      <c r="V632" s="266"/>
      <c r="W632" s="266"/>
      <c r="X632" s="266"/>
      <c r="Y632" s="261"/>
      <c r="Z632" s="261"/>
      <c r="AA632" s="261"/>
      <c r="AB632" s="261"/>
      <c r="AC632" s="261"/>
      <c r="AD632" s="261"/>
      <c r="AE632" s="261"/>
      <c r="AF632" s="261"/>
      <c r="AG632" s="261"/>
      <c r="AH632" s="261"/>
      <c r="AI632" s="261"/>
      <c r="AJ632" s="261"/>
      <c r="AK632" s="261"/>
    </row>
    <row r="633" spans="1:37" s="351" customFormat="1" x14ac:dyDescent="0.25">
      <c r="A633" s="472"/>
      <c r="B633" s="472"/>
      <c r="C633" s="472"/>
      <c r="D633" s="511"/>
      <c r="E633" s="266"/>
      <c r="F633" s="316"/>
      <c r="G633" s="291"/>
      <c r="H633" s="336"/>
      <c r="I633" s="347"/>
      <c r="J633" s="539"/>
      <c r="K633" s="539"/>
      <c r="L633" s="539"/>
      <c r="M633" s="539"/>
      <c r="N633" s="565"/>
      <c r="O633" s="483"/>
      <c r="P633" s="498"/>
      <c r="Q633" s="441"/>
      <c r="R633" s="316"/>
      <c r="S633" s="266"/>
      <c r="T633" s="266"/>
      <c r="U633" s="266"/>
      <c r="V633" s="266"/>
      <c r="W633" s="266"/>
      <c r="X633" s="266"/>
      <c r="Y633" s="261"/>
      <c r="Z633" s="261"/>
      <c r="AA633" s="261"/>
      <c r="AB633" s="261"/>
      <c r="AC633" s="261"/>
      <c r="AD633" s="261"/>
      <c r="AE633" s="261"/>
      <c r="AF633" s="261"/>
      <c r="AG633" s="261"/>
      <c r="AH633" s="261"/>
      <c r="AI633" s="261"/>
      <c r="AJ633" s="261"/>
      <c r="AK633" s="261"/>
    </row>
    <row r="634" spans="1:37" s="351" customFormat="1" x14ac:dyDescent="0.25">
      <c r="A634" s="472"/>
      <c r="B634" s="472"/>
      <c r="C634" s="472"/>
      <c r="D634" s="511"/>
      <c r="E634" s="266"/>
      <c r="F634" s="316"/>
      <c r="G634" s="291"/>
      <c r="H634" s="336"/>
      <c r="I634" s="347"/>
      <c r="J634" s="539"/>
      <c r="K634" s="539"/>
      <c r="L634" s="539"/>
      <c r="M634" s="539"/>
      <c r="N634" s="565"/>
      <c r="O634" s="483"/>
      <c r="P634" s="498"/>
      <c r="Q634" s="441"/>
      <c r="R634" s="316"/>
      <c r="S634" s="266"/>
      <c r="T634" s="266"/>
      <c r="U634" s="266"/>
      <c r="V634" s="266"/>
      <c r="W634" s="266"/>
      <c r="X634" s="266"/>
      <c r="Y634" s="261"/>
      <c r="Z634" s="261"/>
      <c r="AA634" s="261"/>
      <c r="AB634" s="261"/>
      <c r="AC634" s="261"/>
      <c r="AD634" s="261"/>
      <c r="AE634" s="261"/>
      <c r="AF634" s="261"/>
      <c r="AG634" s="261"/>
      <c r="AH634" s="261"/>
      <c r="AI634" s="261"/>
      <c r="AJ634" s="261"/>
      <c r="AK634" s="261"/>
    </row>
    <row r="635" spans="1:37" s="351" customFormat="1" x14ac:dyDescent="0.25">
      <c r="A635" s="472"/>
      <c r="B635" s="472"/>
      <c r="C635" s="472"/>
      <c r="D635" s="511"/>
      <c r="E635" s="266"/>
      <c r="F635" s="316"/>
      <c r="G635" s="291"/>
      <c r="H635" s="336"/>
      <c r="I635" s="347"/>
      <c r="J635" s="539"/>
      <c r="K635" s="539"/>
      <c r="L635" s="539"/>
      <c r="M635" s="539"/>
      <c r="N635" s="565"/>
      <c r="O635" s="483"/>
      <c r="P635" s="498"/>
      <c r="Q635" s="441"/>
      <c r="R635" s="316"/>
      <c r="S635" s="266"/>
      <c r="T635" s="266"/>
      <c r="U635" s="266"/>
      <c r="V635" s="266"/>
      <c r="W635" s="266"/>
      <c r="X635" s="266"/>
      <c r="Y635" s="261"/>
      <c r="Z635" s="261"/>
      <c r="AA635" s="261"/>
      <c r="AB635" s="261"/>
      <c r="AC635" s="261"/>
      <c r="AD635" s="261"/>
      <c r="AE635" s="261"/>
      <c r="AF635" s="261"/>
      <c r="AG635" s="261"/>
      <c r="AH635" s="261"/>
      <c r="AI635" s="261"/>
      <c r="AJ635" s="261"/>
      <c r="AK635" s="261"/>
    </row>
    <row r="636" spans="1:37" s="351" customFormat="1" x14ac:dyDescent="0.25">
      <c r="A636" s="472"/>
      <c r="B636" s="472"/>
      <c r="C636" s="472"/>
      <c r="D636" s="511"/>
      <c r="E636" s="266"/>
      <c r="F636" s="316"/>
      <c r="G636" s="291"/>
      <c r="H636" s="336"/>
      <c r="I636" s="347"/>
      <c r="J636" s="539"/>
      <c r="K636" s="539"/>
      <c r="L636" s="539"/>
      <c r="M636" s="539"/>
      <c r="N636" s="565"/>
      <c r="O636" s="483"/>
      <c r="P636" s="498"/>
      <c r="Q636" s="441"/>
      <c r="R636" s="316"/>
      <c r="S636" s="266"/>
      <c r="T636" s="266"/>
      <c r="U636" s="266"/>
      <c r="V636" s="266"/>
      <c r="W636" s="266"/>
      <c r="X636" s="266"/>
      <c r="Y636" s="261"/>
      <c r="Z636" s="261"/>
      <c r="AA636" s="261"/>
      <c r="AB636" s="261"/>
      <c r="AC636" s="261"/>
      <c r="AD636" s="261"/>
      <c r="AE636" s="261"/>
      <c r="AF636" s="261"/>
      <c r="AG636" s="261"/>
      <c r="AH636" s="261"/>
      <c r="AI636" s="261"/>
      <c r="AJ636" s="261"/>
      <c r="AK636" s="261"/>
    </row>
    <row r="637" spans="1:37" s="351" customFormat="1" x14ac:dyDescent="0.25">
      <c r="A637" s="472"/>
      <c r="B637" s="472"/>
      <c r="C637" s="514"/>
      <c r="D637" s="511"/>
      <c r="E637" s="266"/>
      <c r="F637" s="316"/>
      <c r="G637" s="291"/>
      <c r="H637" s="336"/>
      <c r="I637" s="347"/>
      <c r="J637" s="539"/>
      <c r="K637" s="539"/>
      <c r="L637" s="539"/>
      <c r="M637" s="539"/>
      <c r="N637" s="565"/>
      <c r="O637" s="483"/>
      <c r="P637" s="498"/>
      <c r="Q637" s="441"/>
      <c r="R637" s="316"/>
      <c r="S637" s="266"/>
      <c r="T637" s="266"/>
      <c r="U637" s="266"/>
      <c r="V637" s="266"/>
      <c r="W637" s="266"/>
      <c r="X637" s="266"/>
      <c r="Y637" s="261"/>
      <c r="Z637" s="261"/>
      <c r="AA637" s="261"/>
      <c r="AB637" s="261"/>
      <c r="AC637" s="261"/>
      <c r="AD637" s="261"/>
      <c r="AE637" s="261"/>
      <c r="AF637" s="261"/>
      <c r="AG637" s="261"/>
      <c r="AH637" s="261"/>
      <c r="AI637" s="261"/>
      <c r="AJ637" s="261"/>
      <c r="AK637" s="261"/>
    </row>
    <row r="638" spans="1:37" s="351" customFormat="1" x14ac:dyDescent="0.25">
      <c r="A638" s="472"/>
      <c r="B638" s="472"/>
      <c r="C638" s="515"/>
      <c r="D638" s="511"/>
      <c r="E638" s="266"/>
      <c r="F638" s="316"/>
      <c r="G638" s="291"/>
      <c r="H638" s="336"/>
      <c r="I638" s="347"/>
      <c r="J638" s="539"/>
      <c r="K638" s="539"/>
      <c r="L638" s="539"/>
      <c r="M638" s="539"/>
      <c r="N638" s="565"/>
      <c r="O638" s="483"/>
      <c r="P638" s="498"/>
      <c r="Q638" s="441"/>
      <c r="R638" s="316"/>
      <c r="S638" s="266"/>
      <c r="T638" s="266"/>
      <c r="U638" s="266"/>
      <c r="V638" s="266"/>
      <c r="W638" s="266"/>
      <c r="X638" s="266"/>
      <c r="Y638" s="261"/>
      <c r="Z638" s="261"/>
      <c r="AA638" s="261"/>
      <c r="AB638" s="261"/>
      <c r="AC638" s="261"/>
      <c r="AD638" s="261"/>
      <c r="AE638" s="261"/>
      <c r="AF638" s="261"/>
      <c r="AG638" s="261"/>
      <c r="AH638" s="261"/>
      <c r="AI638" s="261"/>
      <c r="AJ638" s="261"/>
      <c r="AK638" s="261"/>
    </row>
    <row r="639" spans="1:37" s="351" customFormat="1" x14ac:dyDescent="0.25">
      <c r="A639" s="472"/>
      <c r="B639" s="472"/>
      <c r="C639" s="515"/>
      <c r="D639" s="511"/>
      <c r="E639" s="266"/>
      <c r="F639" s="316"/>
      <c r="G639" s="291"/>
      <c r="H639" s="336"/>
      <c r="I639" s="347"/>
      <c r="J639" s="539"/>
      <c r="K639" s="539"/>
      <c r="L639" s="539"/>
      <c r="M639" s="539"/>
      <c r="N639" s="565"/>
      <c r="O639" s="483"/>
      <c r="P639" s="498"/>
      <c r="Q639" s="441"/>
      <c r="R639" s="316"/>
      <c r="S639" s="266"/>
      <c r="T639" s="266"/>
      <c r="U639" s="266"/>
      <c r="V639" s="266"/>
      <c r="W639" s="266"/>
      <c r="X639" s="266"/>
      <c r="Y639" s="261"/>
      <c r="Z639" s="261"/>
      <c r="AA639" s="261"/>
      <c r="AB639" s="261"/>
      <c r="AC639" s="261"/>
      <c r="AD639" s="261"/>
      <c r="AE639" s="261"/>
      <c r="AF639" s="261"/>
      <c r="AG639" s="261"/>
      <c r="AH639" s="261"/>
      <c r="AI639" s="261"/>
      <c r="AJ639" s="261"/>
      <c r="AK639" s="261"/>
    </row>
    <row r="640" spans="1:37" s="351" customFormat="1" x14ac:dyDescent="0.25">
      <c r="A640" s="472"/>
      <c r="B640" s="472"/>
      <c r="C640" s="472"/>
      <c r="D640" s="511"/>
      <c r="E640" s="266"/>
      <c r="F640" s="316"/>
      <c r="G640" s="291"/>
      <c r="H640" s="336"/>
      <c r="I640" s="347"/>
      <c r="J640" s="539"/>
      <c r="K640" s="539"/>
      <c r="L640" s="539"/>
      <c r="M640" s="539"/>
      <c r="N640" s="565"/>
      <c r="O640" s="483"/>
      <c r="P640" s="498"/>
      <c r="Q640" s="441"/>
      <c r="R640" s="316"/>
      <c r="S640" s="266"/>
      <c r="T640" s="266"/>
      <c r="U640" s="266"/>
      <c r="V640" s="266"/>
      <c r="W640" s="266"/>
      <c r="X640" s="266"/>
      <c r="Y640" s="261"/>
      <c r="Z640" s="261"/>
      <c r="AA640" s="261"/>
      <c r="AB640" s="261"/>
      <c r="AC640" s="261"/>
      <c r="AD640" s="261"/>
      <c r="AE640" s="261"/>
      <c r="AF640" s="261"/>
      <c r="AG640" s="261"/>
      <c r="AH640" s="261"/>
      <c r="AI640" s="261"/>
      <c r="AJ640" s="261"/>
      <c r="AK640" s="261"/>
    </row>
    <row r="641" spans="1:37" s="351" customFormat="1" x14ac:dyDescent="0.25">
      <c r="A641" s="472"/>
      <c r="B641" s="472"/>
      <c r="C641" s="472"/>
      <c r="D641" s="511"/>
      <c r="E641" s="266"/>
      <c r="F641" s="316"/>
      <c r="G641" s="291"/>
      <c r="H641" s="336"/>
      <c r="I641" s="347"/>
      <c r="J641" s="539"/>
      <c r="K641" s="539"/>
      <c r="L641" s="539"/>
      <c r="M641" s="539"/>
      <c r="N641" s="565"/>
      <c r="O641" s="483"/>
      <c r="P641" s="498"/>
      <c r="Q641" s="441"/>
      <c r="R641" s="316"/>
      <c r="S641" s="266"/>
      <c r="T641" s="266"/>
      <c r="U641" s="266"/>
      <c r="V641" s="266"/>
      <c r="W641" s="266"/>
      <c r="X641" s="266"/>
      <c r="Y641" s="261"/>
      <c r="Z641" s="261"/>
      <c r="AA641" s="261"/>
      <c r="AB641" s="261"/>
      <c r="AC641" s="261"/>
      <c r="AD641" s="261"/>
      <c r="AE641" s="261"/>
      <c r="AF641" s="261"/>
      <c r="AG641" s="261"/>
      <c r="AH641" s="261"/>
      <c r="AI641" s="261"/>
      <c r="AJ641" s="261"/>
      <c r="AK641" s="261"/>
    </row>
    <row r="642" spans="1:37" s="351" customFormat="1" x14ac:dyDescent="0.25">
      <c r="A642" s="472"/>
      <c r="B642" s="472"/>
      <c r="C642" s="515"/>
      <c r="D642" s="511"/>
      <c r="E642" s="266"/>
      <c r="F642" s="316"/>
      <c r="G642" s="291"/>
      <c r="H642" s="336"/>
      <c r="I642" s="347"/>
      <c r="J642" s="539"/>
      <c r="K642" s="539"/>
      <c r="L642" s="539"/>
      <c r="M642" s="539"/>
      <c r="N642" s="565"/>
      <c r="O642" s="483"/>
      <c r="P642" s="498"/>
      <c r="Q642" s="441"/>
      <c r="R642" s="316"/>
      <c r="S642" s="266"/>
      <c r="T642" s="266"/>
      <c r="U642" s="266"/>
      <c r="V642" s="266"/>
      <c r="W642" s="266"/>
      <c r="X642" s="266"/>
      <c r="Y642" s="261"/>
      <c r="Z642" s="261"/>
      <c r="AA642" s="261"/>
      <c r="AB642" s="261"/>
      <c r="AC642" s="261"/>
      <c r="AD642" s="261"/>
      <c r="AE642" s="261"/>
      <c r="AF642" s="261"/>
      <c r="AG642" s="261"/>
      <c r="AH642" s="261"/>
      <c r="AI642" s="261"/>
      <c r="AJ642" s="261"/>
      <c r="AK642" s="261"/>
    </row>
    <row r="643" spans="1:37" s="351" customFormat="1" x14ac:dyDescent="0.25">
      <c r="A643" s="472"/>
      <c r="B643" s="472"/>
      <c r="C643" s="472"/>
      <c r="D643" s="511"/>
      <c r="E643" s="266"/>
      <c r="F643" s="316"/>
      <c r="G643" s="291"/>
      <c r="H643" s="336"/>
      <c r="I643" s="347"/>
      <c r="J643" s="539"/>
      <c r="K643" s="539"/>
      <c r="L643" s="539"/>
      <c r="M643" s="539"/>
      <c r="N643" s="565"/>
      <c r="O643" s="483"/>
      <c r="P643" s="498"/>
      <c r="Q643" s="441"/>
      <c r="R643" s="316"/>
      <c r="S643" s="266"/>
      <c r="T643" s="266"/>
      <c r="U643" s="266"/>
      <c r="V643" s="266"/>
      <c r="W643" s="266"/>
      <c r="X643" s="266"/>
      <c r="Y643" s="261"/>
      <c r="Z643" s="261"/>
      <c r="AA643" s="261"/>
      <c r="AB643" s="261"/>
      <c r="AC643" s="261"/>
      <c r="AD643" s="261"/>
      <c r="AE643" s="261"/>
      <c r="AF643" s="261"/>
      <c r="AG643" s="261"/>
      <c r="AH643" s="261"/>
      <c r="AI643" s="261"/>
      <c r="AJ643" s="261"/>
      <c r="AK643" s="261"/>
    </row>
    <row r="644" spans="1:37" s="351" customFormat="1" x14ac:dyDescent="0.25">
      <c r="A644" s="472"/>
      <c r="B644" s="472"/>
      <c r="C644" s="472"/>
      <c r="D644" s="511"/>
      <c r="E644" s="266"/>
      <c r="F644" s="316"/>
      <c r="G644" s="291"/>
      <c r="H644" s="336"/>
      <c r="I644" s="347"/>
      <c r="J644" s="539"/>
      <c r="K644" s="539"/>
      <c r="L644" s="539"/>
      <c r="M644" s="539"/>
      <c r="N644" s="565"/>
      <c r="O644" s="483"/>
      <c r="P644" s="498"/>
      <c r="Q644" s="441"/>
      <c r="R644" s="316"/>
      <c r="S644" s="266"/>
      <c r="T644" s="266"/>
      <c r="U644" s="266"/>
      <c r="V644" s="266"/>
      <c r="W644" s="266"/>
      <c r="X644" s="266"/>
      <c r="Y644" s="261"/>
      <c r="Z644" s="261"/>
      <c r="AA644" s="261"/>
      <c r="AB644" s="261"/>
      <c r="AC644" s="261"/>
      <c r="AD644" s="261"/>
      <c r="AE644" s="261"/>
      <c r="AF644" s="261"/>
      <c r="AG644" s="261"/>
      <c r="AH644" s="261"/>
      <c r="AI644" s="261"/>
      <c r="AJ644" s="261"/>
      <c r="AK644" s="261"/>
    </row>
    <row r="645" spans="1:37" s="351" customFormat="1" x14ac:dyDescent="0.25">
      <c r="A645" s="472"/>
      <c r="B645" s="472"/>
      <c r="C645" s="472"/>
      <c r="D645" s="511"/>
      <c r="E645" s="266"/>
      <c r="F645" s="316"/>
      <c r="G645" s="291"/>
      <c r="H645" s="336"/>
      <c r="I645" s="347"/>
      <c r="J645" s="539"/>
      <c r="K645" s="539"/>
      <c r="L645" s="539"/>
      <c r="M645" s="539"/>
      <c r="N645" s="565"/>
      <c r="O645" s="483"/>
      <c r="P645" s="498"/>
      <c r="Q645" s="441"/>
      <c r="R645" s="316"/>
      <c r="S645" s="266"/>
      <c r="T645" s="266"/>
      <c r="U645" s="266"/>
      <c r="V645" s="266"/>
      <c r="W645" s="266"/>
      <c r="X645" s="266"/>
      <c r="Y645" s="261"/>
      <c r="Z645" s="261"/>
      <c r="AA645" s="261"/>
      <c r="AB645" s="261"/>
      <c r="AC645" s="261"/>
      <c r="AD645" s="261"/>
      <c r="AE645" s="261"/>
      <c r="AF645" s="261"/>
      <c r="AG645" s="261"/>
      <c r="AH645" s="261"/>
      <c r="AI645" s="261"/>
      <c r="AJ645" s="261"/>
      <c r="AK645" s="261"/>
    </row>
    <row r="646" spans="1:37" s="351" customFormat="1" x14ac:dyDescent="0.25">
      <c r="A646" s="472"/>
      <c r="B646" s="472"/>
      <c r="C646" s="514"/>
      <c r="D646" s="511"/>
      <c r="E646" s="267"/>
      <c r="F646" s="317"/>
      <c r="G646" s="292"/>
      <c r="H646" s="337"/>
      <c r="I646" s="348"/>
      <c r="J646" s="540"/>
      <c r="K646" s="540"/>
      <c r="L646" s="540"/>
      <c r="M646" s="540"/>
      <c r="N646" s="566"/>
      <c r="O646" s="484"/>
      <c r="P646" s="499"/>
      <c r="Q646" s="442"/>
      <c r="R646" s="317"/>
      <c r="S646" s="267"/>
      <c r="T646" s="267"/>
      <c r="U646" s="267"/>
      <c r="V646" s="267"/>
      <c r="W646" s="267"/>
      <c r="X646" s="267"/>
      <c r="Y646" s="261"/>
      <c r="Z646" s="261"/>
      <c r="AA646" s="261"/>
      <c r="AB646" s="261"/>
      <c r="AC646" s="261"/>
      <c r="AD646" s="261"/>
      <c r="AE646" s="261"/>
      <c r="AF646" s="261"/>
      <c r="AG646" s="261"/>
      <c r="AH646" s="261"/>
      <c r="AI646" s="261"/>
      <c r="AJ646" s="261"/>
      <c r="AK646" s="261"/>
    </row>
    <row r="647" spans="1:37" s="351" customFormat="1" x14ac:dyDescent="0.25">
      <c r="A647" s="472"/>
      <c r="B647" s="472"/>
      <c r="C647" s="515"/>
      <c r="D647" s="511"/>
      <c r="E647" s="267"/>
      <c r="F647" s="317"/>
      <c r="G647" s="292"/>
      <c r="H647" s="337"/>
      <c r="I647" s="348"/>
      <c r="J647" s="540"/>
      <c r="K647" s="540"/>
      <c r="L647" s="540"/>
      <c r="M647" s="540"/>
      <c r="N647" s="566"/>
      <c r="O647" s="484"/>
      <c r="P647" s="499"/>
      <c r="Q647" s="442"/>
      <c r="R647" s="317"/>
      <c r="S647" s="267"/>
      <c r="T647" s="267"/>
      <c r="U647" s="267"/>
      <c r="V647" s="267"/>
      <c r="W647" s="267"/>
      <c r="X647" s="267"/>
      <c r="Y647" s="261"/>
      <c r="Z647" s="261"/>
      <c r="AA647" s="261"/>
      <c r="AB647" s="261"/>
      <c r="AC647" s="261"/>
      <c r="AD647" s="261"/>
      <c r="AE647" s="261"/>
      <c r="AF647" s="261"/>
      <c r="AG647" s="261"/>
      <c r="AH647" s="261"/>
      <c r="AI647" s="261"/>
      <c r="AJ647" s="261"/>
      <c r="AK647" s="261"/>
    </row>
    <row r="648" spans="1:37" s="351" customFormat="1" x14ac:dyDescent="0.25">
      <c r="A648" s="472"/>
      <c r="B648" s="472"/>
      <c r="C648" s="515"/>
      <c r="D648" s="511"/>
      <c r="E648" s="266"/>
      <c r="F648" s="316"/>
      <c r="G648" s="291"/>
      <c r="H648" s="336"/>
      <c r="I648" s="347"/>
      <c r="J648" s="539"/>
      <c r="K648" s="539"/>
      <c r="L648" s="539"/>
      <c r="M648" s="539"/>
      <c r="N648" s="565"/>
      <c r="O648" s="483"/>
      <c r="P648" s="498"/>
      <c r="Q648" s="441"/>
      <c r="R648" s="316"/>
      <c r="S648" s="266"/>
      <c r="T648" s="266"/>
      <c r="U648" s="266"/>
      <c r="V648" s="266"/>
      <c r="W648" s="266"/>
      <c r="X648" s="266"/>
      <c r="Y648" s="261"/>
      <c r="Z648" s="261"/>
      <c r="AA648" s="261"/>
      <c r="AB648" s="261"/>
      <c r="AC648" s="261"/>
      <c r="AD648" s="261"/>
      <c r="AE648" s="261"/>
      <c r="AF648" s="261"/>
      <c r="AG648" s="261"/>
      <c r="AH648" s="261"/>
      <c r="AI648" s="261"/>
      <c r="AJ648" s="261"/>
      <c r="AK648" s="261"/>
    </row>
    <row r="649" spans="1:37" s="351" customFormat="1" ht="28.5" hidden="1" customHeight="1" x14ac:dyDescent="0.25">
      <c r="A649" s="472"/>
      <c r="B649" s="472"/>
      <c r="C649" s="515"/>
      <c r="D649" s="511"/>
      <c r="E649" s="267"/>
      <c r="F649" s="317"/>
      <c r="G649" s="292"/>
      <c r="H649" s="337"/>
      <c r="I649" s="348"/>
      <c r="J649" s="540"/>
      <c r="K649" s="540"/>
      <c r="L649" s="540"/>
      <c r="M649" s="540"/>
      <c r="N649" s="566"/>
      <c r="O649" s="484"/>
      <c r="P649" s="499"/>
      <c r="Q649" s="442"/>
      <c r="R649" s="317"/>
      <c r="S649" s="267"/>
      <c r="T649" s="267"/>
      <c r="U649" s="267"/>
      <c r="V649" s="267"/>
      <c r="W649" s="267"/>
      <c r="X649" s="267"/>
      <c r="Y649" s="261"/>
      <c r="Z649" s="261"/>
      <c r="AA649" s="261"/>
      <c r="AB649" s="261"/>
      <c r="AC649" s="261"/>
      <c r="AD649" s="261"/>
      <c r="AE649" s="261"/>
      <c r="AF649" s="261"/>
      <c r="AG649" s="261"/>
      <c r="AH649" s="261"/>
      <c r="AI649" s="261"/>
      <c r="AJ649" s="261"/>
      <c r="AK649" s="261"/>
    </row>
    <row r="650" spans="1:37" s="351" customFormat="1" ht="44.25" hidden="1" customHeight="1" x14ac:dyDescent="0.25">
      <c r="A650" s="472"/>
      <c r="B650" s="472"/>
      <c r="C650" s="515"/>
      <c r="D650" s="511"/>
      <c r="E650" s="267"/>
      <c r="F650" s="317"/>
      <c r="G650" s="292"/>
      <c r="H650" s="337"/>
      <c r="I650" s="348"/>
      <c r="J650" s="540"/>
      <c r="K650" s="540"/>
      <c r="L650" s="540"/>
      <c r="M650" s="540"/>
      <c r="N650" s="566"/>
      <c r="O650" s="484"/>
      <c r="P650" s="499"/>
      <c r="Q650" s="442"/>
      <c r="R650" s="317"/>
      <c r="S650" s="267"/>
      <c r="T650" s="267"/>
      <c r="U650" s="267"/>
      <c r="V650" s="267"/>
      <c r="W650" s="267"/>
      <c r="X650" s="267"/>
      <c r="Y650" s="261"/>
      <c r="Z650" s="261"/>
      <c r="AA650" s="261"/>
      <c r="AB650" s="261"/>
      <c r="AC650" s="261"/>
      <c r="AD650" s="261"/>
      <c r="AE650" s="261"/>
      <c r="AF650" s="261"/>
      <c r="AG650" s="261"/>
      <c r="AH650" s="261"/>
      <c r="AI650" s="261"/>
      <c r="AJ650" s="261"/>
      <c r="AK650" s="261"/>
    </row>
    <row r="651" spans="1:37" s="351" customFormat="1" ht="28.5" hidden="1" customHeight="1" x14ac:dyDescent="0.25">
      <c r="A651" s="472"/>
      <c r="B651" s="472"/>
      <c r="C651" s="515"/>
      <c r="D651" s="511"/>
      <c r="E651" s="267"/>
      <c r="F651" s="317"/>
      <c r="G651" s="292"/>
      <c r="H651" s="337"/>
      <c r="I651" s="348"/>
      <c r="J651" s="540"/>
      <c r="K651" s="540"/>
      <c r="L651" s="540"/>
      <c r="M651" s="540"/>
      <c r="N651" s="566"/>
      <c r="O651" s="484"/>
      <c r="P651" s="499"/>
      <c r="Q651" s="442"/>
      <c r="R651" s="317"/>
      <c r="S651" s="267"/>
      <c r="T651" s="267"/>
      <c r="U651" s="267"/>
      <c r="V651" s="267"/>
      <c r="W651" s="267"/>
      <c r="X651" s="267"/>
      <c r="Y651" s="261"/>
      <c r="Z651" s="261"/>
      <c r="AA651" s="261"/>
      <c r="AB651" s="261"/>
      <c r="AC651" s="261"/>
      <c r="AD651" s="261"/>
      <c r="AE651" s="261"/>
      <c r="AF651" s="261"/>
      <c r="AG651" s="261"/>
      <c r="AH651" s="261"/>
      <c r="AI651" s="261"/>
      <c r="AJ651" s="261"/>
      <c r="AK651" s="261"/>
    </row>
    <row r="652" spans="1:37" s="351" customFormat="1" x14ac:dyDescent="0.25">
      <c r="A652" s="472"/>
      <c r="B652" s="472"/>
      <c r="C652" s="514"/>
      <c r="D652" s="511"/>
      <c r="E652" s="266"/>
      <c r="F652" s="316"/>
      <c r="G652" s="291"/>
      <c r="H652" s="336"/>
      <c r="I652" s="347"/>
      <c r="J652" s="539"/>
      <c r="K652" s="539"/>
      <c r="L652" s="539"/>
      <c r="M652" s="539"/>
      <c r="N652" s="565"/>
      <c r="O652" s="483"/>
      <c r="P652" s="498"/>
      <c r="Q652" s="441"/>
      <c r="R652" s="316"/>
      <c r="S652" s="266"/>
      <c r="T652" s="266"/>
      <c r="U652" s="266"/>
      <c r="V652" s="266"/>
      <c r="W652" s="266"/>
      <c r="X652" s="266"/>
      <c r="Y652" s="261"/>
      <c r="Z652" s="261"/>
      <c r="AA652" s="261"/>
      <c r="AB652" s="261"/>
      <c r="AC652" s="261"/>
      <c r="AD652" s="261"/>
      <c r="AE652" s="261"/>
      <c r="AF652" s="261"/>
      <c r="AG652" s="261"/>
      <c r="AH652" s="261"/>
      <c r="AI652" s="261"/>
      <c r="AJ652" s="261"/>
      <c r="AK652" s="261"/>
    </row>
    <row r="653" spans="1:37" s="351" customFormat="1" x14ac:dyDescent="0.25">
      <c r="A653" s="472"/>
      <c r="B653" s="472"/>
      <c r="C653" s="515"/>
      <c r="D653" s="511"/>
      <c r="E653" s="266"/>
      <c r="F653" s="316"/>
      <c r="G653" s="291"/>
      <c r="H653" s="336"/>
      <c r="I653" s="347"/>
      <c r="J653" s="539"/>
      <c r="K653" s="539"/>
      <c r="L653" s="539"/>
      <c r="M653" s="539"/>
      <c r="N653" s="565"/>
      <c r="O653" s="483"/>
      <c r="P653" s="498"/>
      <c r="Q653" s="441"/>
      <c r="R653" s="316"/>
      <c r="S653" s="266"/>
      <c r="T653" s="266"/>
      <c r="U653" s="266"/>
      <c r="V653" s="266"/>
      <c r="W653" s="266"/>
      <c r="X653" s="266"/>
      <c r="Y653" s="261"/>
      <c r="Z653" s="261"/>
      <c r="AA653" s="261"/>
      <c r="AB653" s="261"/>
      <c r="AC653" s="261"/>
      <c r="AD653" s="261"/>
      <c r="AE653" s="261"/>
      <c r="AF653" s="261"/>
      <c r="AG653" s="261"/>
      <c r="AH653" s="261"/>
      <c r="AI653" s="261"/>
      <c r="AJ653" s="261"/>
      <c r="AK653" s="261"/>
    </row>
    <row r="654" spans="1:37" s="351" customFormat="1" x14ac:dyDescent="0.25">
      <c r="A654" s="472"/>
      <c r="B654" s="472"/>
      <c r="C654" s="515"/>
      <c r="D654" s="511"/>
      <c r="E654" s="266"/>
      <c r="F654" s="316"/>
      <c r="G654" s="291"/>
      <c r="H654" s="336"/>
      <c r="I654" s="347"/>
      <c r="J654" s="539"/>
      <c r="K654" s="539"/>
      <c r="L654" s="539"/>
      <c r="M654" s="539"/>
      <c r="N654" s="565"/>
      <c r="O654" s="483"/>
      <c r="P654" s="498"/>
      <c r="Q654" s="441"/>
      <c r="R654" s="316"/>
      <c r="S654" s="266"/>
      <c r="T654" s="266"/>
      <c r="U654" s="266"/>
      <c r="V654" s="266"/>
      <c r="W654" s="266"/>
      <c r="X654" s="266"/>
      <c r="Y654" s="261"/>
      <c r="Z654" s="261"/>
      <c r="AA654" s="261"/>
      <c r="AB654" s="261"/>
      <c r="AC654" s="261"/>
      <c r="AD654" s="261"/>
      <c r="AE654" s="261"/>
      <c r="AF654" s="261"/>
      <c r="AG654" s="261"/>
      <c r="AH654" s="261"/>
      <c r="AI654" s="261"/>
      <c r="AJ654" s="261"/>
      <c r="AK654" s="261"/>
    </row>
    <row r="655" spans="1:37" s="351" customFormat="1" x14ac:dyDescent="0.25">
      <c r="A655" s="472"/>
      <c r="B655" s="472"/>
      <c r="C655" s="472"/>
      <c r="D655" s="511"/>
      <c r="E655" s="266"/>
      <c r="F655" s="316"/>
      <c r="G655" s="291"/>
      <c r="H655" s="336"/>
      <c r="I655" s="347"/>
      <c r="J655" s="539"/>
      <c r="K655" s="539"/>
      <c r="L655" s="539"/>
      <c r="M655" s="539"/>
      <c r="N655" s="565"/>
      <c r="O655" s="483"/>
      <c r="P655" s="498"/>
      <c r="Q655" s="441"/>
      <c r="R655" s="316"/>
      <c r="S655" s="266"/>
      <c r="T655" s="266"/>
      <c r="U655" s="266"/>
      <c r="V655" s="266"/>
      <c r="W655" s="266"/>
      <c r="X655" s="266"/>
      <c r="Y655" s="261"/>
      <c r="Z655" s="261"/>
      <c r="AA655" s="261"/>
      <c r="AB655" s="261"/>
      <c r="AC655" s="261"/>
      <c r="AD655" s="261"/>
      <c r="AE655" s="261"/>
      <c r="AF655" s="261"/>
      <c r="AG655" s="261"/>
      <c r="AH655" s="261"/>
      <c r="AI655" s="261"/>
      <c r="AJ655" s="261"/>
      <c r="AK655" s="261"/>
    </row>
    <row r="656" spans="1:37" s="351" customFormat="1" x14ac:dyDescent="0.25">
      <c r="A656" s="472"/>
      <c r="B656" s="472"/>
      <c r="C656" s="472"/>
      <c r="D656" s="511"/>
      <c r="E656" s="266"/>
      <c r="F656" s="316"/>
      <c r="G656" s="291"/>
      <c r="H656" s="336"/>
      <c r="I656" s="347"/>
      <c r="J656" s="539"/>
      <c r="K656" s="539"/>
      <c r="L656" s="539"/>
      <c r="M656" s="539"/>
      <c r="N656" s="565"/>
      <c r="O656" s="483"/>
      <c r="P656" s="498"/>
      <c r="Q656" s="441"/>
      <c r="R656" s="316"/>
      <c r="S656" s="266"/>
      <c r="T656" s="266"/>
      <c r="U656" s="266"/>
      <c r="V656" s="266"/>
      <c r="W656" s="266"/>
      <c r="X656" s="266"/>
      <c r="Y656" s="261"/>
      <c r="Z656" s="261"/>
      <c r="AA656" s="261"/>
      <c r="AB656" s="261"/>
      <c r="AC656" s="261"/>
      <c r="AD656" s="261"/>
      <c r="AE656" s="261"/>
      <c r="AF656" s="261"/>
      <c r="AG656" s="261"/>
      <c r="AH656" s="261"/>
      <c r="AI656" s="261"/>
      <c r="AJ656" s="261"/>
      <c r="AK656" s="261"/>
    </row>
    <row r="657" spans="1:37" s="351" customFormat="1" x14ac:dyDescent="0.25">
      <c r="A657" s="472"/>
      <c r="B657" s="472"/>
      <c r="C657" s="472"/>
      <c r="D657" s="511"/>
      <c r="E657" s="266"/>
      <c r="F657" s="316"/>
      <c r="G657" s="291"/>
      <c r="H657" s="336"/>
      <c r="I657" s="347"/>
      <c r="J657" s="539"/>
      <c r="K657" s="539"/>
      <c r="L657" s="539"/>
      <c r="M657" s="539"/>
      <c r="N657" s="565"/>
      <c r="O657" s="483"/>
      <c r="P657" s="498"/>
      <c r="Q657" s="441"/>
      <c r="R657" s="316"/>
      <c r="S657" s="266"/>
      <c r="T657" s="266"/>
      <c r="U657" s="266"/>
      <c r="V657" s="266"/>
      <c r="W657" s="266"/>
      <c r="X657" s="266"/>
      <c r="Y657" s="261"/>
      <c r="Z657" s="261"/>
      <c r="AA657" s="261"/>
      <c r="AB657" s="261"/>
      <c r="AC657" s="261"/>
      <c r="AD657" s="261"/>
      <c r="AE657" s="261"/>
      <c r="AF657" s="261"/>
      <c r="AG657" s="261"/>
      <c r="AH657" s="261"/>
      <c r="AI657" s="261"/>
      <c r="AJ657" s="261"/>
      <c r="AK657" s="261"/>
    </row>
    <row r="658" spans="1:37" s="351" customFormat="1" x14ac:dyDescent="0.25">
      <c r="A658" s="472"/>
      <c r="B658" s="472"/>
      <c r="C658" s="472"/>
      <c r="D658" s="511"/>
      <c r="E658" s="266"/>
      <c r="F658" s="316"/>
      <c r="G658" s="291"/>
      <c r="H658" s="336"/>
      <c r="I658" s="347"/>
      <c r="J658" s="539"/>
      <c r="K658" s="539"/>
      <c r="L658" s="539"/>
      <c r="M658" s="539"/>
      <c r="N658" s="565"/>
      <c r="O658" s="483"/>
      <c r="P658" s="498"/>
      <c r="Q658" s="441"/>
      <c r="R658" s="316"/>
      <c r="S658" s="266"/>
      <c r="T658" s="266"/>
      <c r="U658" s="266"/>
      <c r="V658" s="266"/>
      <c r="W658" s="266"/>
      <c r="X658" s="266"/>
      <c r="Y658" s="261"/>
      <c r="Z658" s="261"/>
      <c r="AA658" s="261"/>
      <c r="AB658" s="261"/>
      <c r="AC658" s="261"/>
      <c r="AD658" s="261"/>
      <c r="AE658" s="261"/>
      <c r="AF658" s="261"/>
      <c r="AG658" s="261"/>
      <c r="AH658" s="261"/>
      <c r="AI658" s="261"/>
      <c r="AJ658" s="261"/>
      <c r="AK658" s="261"/>
    </row>
    <row r="659" spans="1:37" s="351" customFormat="1" x14ac:dyDescent="0.25">
      <c r="A659" s="472"/>
      <c r="B659" s="472"/>
      <c r="C659" s="472"/>
      <c r="D659" s="511"/>
      <c r="E659" s="266"/>
      <c r="F659" s="316"/>
      <c r="G659" s="291"/>
      <c r="H659" s="336"/>
      <c r="I659" s="347"/>
      <c r="J659" s="539"/>
      <c r="K659" s="539"/>
      <c r="L659" s="539"/>
      <c r="M659" s="539"/>
      <c r="N659" s="565"/>
      <c r="O659" s="483"/>
      <c r="P659" s="498"/>
      <c r="Q659" s="441"/>
      <c r="R659" s="316"/>
      <c r="S659" s="266"/>
      <c r="T659" s="266"/>
      <c r="U659" s="266"/>
      <c r="V659" s="266"/>
      <c r="W659" s="266"/>
      <c r="X659" s="266"/>
      <c r="Y659" s="261"/>
      <c r="Z659" s="261"/>
      <c r="AA659" s="261"/>
      <c r="AB659" s="261"/>
      <c r="AC659" s="261"/>
      <c r="AD659" s="261"/>
      <c r="AE659" s="261"/>
      <c r="AF659" s="261"/>
      <c r="AG659" s="261"/>
      <c r="AH659" s="261"/>
      <c r="AI659" s="261"/>
      <c r="AJ659" s="261"/>
      <c r="AK659" s="261"/>
    </row>
    <row r="660" spans="1:37" s="351" customFormat="1" x14ac:dyDescent="0.25">
      <c r="A660" s="472"/>
      <c r="B660" s="472"/>
      <c r="C660" s="472"/>
      <c r="D660" s="511"/>
      <c r="E660" s="266"/>
      <c r="F660" s="316"/>
      <c r="G660" s="291"/>
      <c r="H660" s="336"/>
      <c r="I660" s="347"/>
      <c r="J660" s="539"/>
      <c r="K660" s="539"/>
      <c r="L660" s="539"/>
      <c r="M660" s="539"/>
      <c r="N660" s="565"/>
      <c r="O660" s="483"/>
      <c r="P660" s="498"/>
      <c r="Q660" s="441"/>
      <c r="R660" s="316"/>
      <c r="S660" s="266"/>
      <c r="T660" s="266"/>
      <c r="U660" s="266"/>
      <c r="V660" s="266"/>
      <c r="W660" s="266"/>
      <c r="X660" s="266"/>
      <c r="Y660" s="261"/>
      <c r="Z660" s="261"/>
      <c r="AA660" s="261"/>
      <c r="AB660" s="261"/>
      <c r="AC660" s="261"/>
      <c r="AD660" s="261"/>
      <c r="AE660" s="261"/>
      <c r="AF660" s="261"/>
      <c r="AG660" s="261"/>
      <c r="AH660" s="261"/>
      <c r="AI660" s="261"/>
      <c r="AJ660" s="261"/>
      <c r="AK660" s="261"/>
    </row>
    <row r="661" spans="1:37" s="351" customFormat="1" x14ac:dyDescent="0.25">
      <c r="A661" s="472"/>
      <c r="B661" s="472"/>
      <c r="C661" s="514"/>
      <c r="D661" s="511"/>
      <c r="E661" s="267"/>
      <c r="F661" s="317"/>
      <c r="G661" s="292"/>
      <c r="H661" s="337"/>
      <c r="I661" s="348"/>
      <c r="J661" s="540"/>
      <c r="K661" s="540"/>
      <c r="L661" s="540"/>
      <c r="M661" s="540"/>
      <c r="N661" s="566"/>
      <c r="O661" s="484"/>
      <c r="P661" s="499"/>
      <c r="Q661" s="442"/>
      <c r="R661" s="317"/>
      <c r="S661" s="267"/>
      <c r="T661" s="267"/>
      <c r="U661" s="267"/>
      <c r="V661" s="267"/>
      <c r="W661" s="267"/>
      <c r="X661" s="267"/>
      <c r="Y661" s="261"/>
      <c r="Z661" s="261"/>
      <c r="AA661" s="261"/>
      <c r="AB661" s="261"/>
      <c r="AC661" s="261"/>
      <c r="AD661" s="261"/>
      <c r="AE661" s="261"/>
      <c r="AF661" s="261"/>
      <c r="AG661" s="261"/>
      <c r="AH661" s="261"/>
      <c r="AI661" s="261"/>
      <c r="AJ661" s="261"/>
      <c r="AK661" s="261"/>
    </row>
    <row r="662" spans="1:37" s="351" customFormat="1" x14ac:dyDescent="0.25">
      <c r="A662" s="472"/>
      <c r="B662" s="472"/>
      <c r="C662" s="515"/>
      <c r="D662" s="511"/>
      <c r="E662" s="267"/>
      <c r="F662" s="317"/>
      <c r="G662" s="292"/>
      <c r="H662" s="337"/>
      <c r="I662" s="348"/>
      <c r="J662" s="540"/>
      <c r="K662" s="540"/>
      <c r="L662" s="540"/>
      <c r="M662" s="540"/>
      <c r="N662" s="566"/>
      <c r="O662" s="484"/>
      <c r="P662" s="499"/>
      <c r="Q662" s="442"/>
      <c r="R662" s="317"/>
      <c r="S662" s="267"/>
      <c r="T662" s="267"/>
      <c r="U662" s="267"/>
      <c r="V662" s="267"/>
      <c r="W662" s="267"/>
      <c r="X662" s="267"/>
      <c r="Y662" s="261"/>
      <c r="Z662" s="261"/>
      <c r="AA662" s="261"/>
      <c r="AB662" s="261"/>
      <c r="AC662" s="261"/>
      <c r="AD662" s="261"/>
      <c r="AE662" s="261"/>
      <c r="AF662" s="261"/>
      <c r="AG662" s="261"/>
      <c r="AH662" s="261"/>
      <c r="AI662" s="261"/>
      <c r="AJ662" s="261"/>
      <c r="AK662" s="261"/>
    </row>
    <row r="663" spans="1:37" s="351" customFormat="1" x14ac:dyDescent="0.25">
      <c r="A663" s="472"/>
      <c r="B663" s="472"/>
      <c r="C663" s="515"/>
      <c r="D663" s="511"/>
      <c r="E663" s="266"/>
      <c r="F663" s="316"/>
      <c r="G663" s="291"/>
      <c r="H663" s="336"/>
      <c r="I663" s="347"/>
      <c r="J663" s="539"/>
      <c r="K663" s="539"/>
      <c r="L663" s="539"/>
      <c r="M663" s="539"/>
      <c r="N663" s="565"/>
      <c r="O663" s="483"/>
      <c r="P663" s="498"/>
      <c r="Q663" s="441"/>
      <c r="R663" s="316"/>
      <c r="S663" s="266"/>
      <c r="T663" s="266"/>
      <c r="U663" s="266"/>
      <c r="V663" s="266"/>
      <c r="W663" s="266"/>
      <c r="X663" s="266"/>
      <c r="Y663" s="261"/>
      <c r="Z663" s="261"/>
      <c r="AA663" s="261"/>
      <c r="AB663" s="261"/>
      <c r="AC663" s="261"/>
      <c r="AD663" s="261"/>
      <c r="AE663" s="261"/>
      <c r="AF663" s="261"/>
      <c r="AG663" s="261"/>
      <c r="AH663" s="261"/>
      <c r="AI663" s="261"/>
      <c r="AJ663" s="261"/>
      <c r="AK663" s="261"/>
    </row>
    <row r="664" spans="1:37" s="351" customFormat="1" x14ac:dyDescent="0.25">
      <c r="A664" s="472"/>
      <c r="B664" s="472"/>
      <c r="C664" s="515"/>
      <c r="D664" s="511"/>
      <c r="E664" s="267"/>
      <c r="F664" s="317"/>
      <c r="G664" s="292"/>
      <c r="H664" s="337"/>
      <c r="I664" s="348"/>
      <c r="J664" s="540"/>
      <c r="K664" s="540"/>
      <c r="L664" s="540"/>
      <c r="M664" s="540"/>
      <c r="N664" s="566"/>
      <c r="O664" s="484"/>
      <c r="P664" s="499"/>
      <c r="Q664" s="442"/>
      <c r="R664" s="317"/>
      <c r="S664" s="267"/>
      <c r="T664" s="267"/>
      <c r="U664" s="267"/>
      <c r="V664" s="267"/>
      <c r="W664" s="267"/>
      <c r="X664" s="267"/>
      <c r="Y664" s="261"/>
      <c r="Z664" s="261"/>
      <c r="AA664" s="261"/>
      <c r="AB664" s="261"/>
      <c r="AC664" s="261"/>
      <c r="AD664" s="261"/>
      <c r="AE664" s="261"/>
      <c r="AF664" s="261"/>
      <c r="AG664" s="261"/>
      <c r="AH664" s="261"/>
      <c r="AI664" s="261"/>
      <c r="AJ664" s="261"/>
      <c r="AK664" s="261"/>
    </row>
    <row r="665" spans="1:37" s="351" customFormat="1" x14ac:dyDescent="0.25">
      <c r="A665" s="472"/>
      <c r="B665" s="472"/>
      <c r="C665" s="515"/>
      <c r="D665" s="511"/>
      <c r="E665" s="267"/>
      <c r="F665" s="317"/>
      <c r="G665" s="292"/>
      <c r="H665" s="337"/>
      <c r="I665" s="348"/>
      <c r="J665" s="540"/>
      <c r="K665" s="540"/>
      <c r="L665" s="540"/>
      <c r="M665" s="540"/>
      <c r="N665" s="566"/>
      <c r="O665" s="484"/>
      <c r="P665" s="499"/>
      <c r="Q665" s="442"/>
      <c r="R665" s="317"/>
      <c r="S665" s="267"/>
      <c r="T665" s="267"/>
      <c r="U665" s="267"/>
      <c r="V665" s="267"/>
      <c r="W665" s="267"/>
      <c r="X665" s="267"/>
      <c r="Y665" s="261"/>
      <c r="Z665" s="261"/>
      <c r="AA665" s="261"/>
      <c r="AB665" s="261"/>
      <c r="AC665" s="261"/>
      <c r="AD665" s="261"/>
      <c r="AE665" s="261"/>
      <c r="AF665" s="261"/>
      <c r="AG665" s="261"/>
      <c r="AH665" s="261"/>
      <c r="AI665" s="261"/>
      <c r="AJ665" s="261"/>
      <c r="AK665" s="261"/>
    </row>
    <row r="666" spans="1:37" s="351" customFormat="1" x14ac:dyDescent="0.25">
      <c r="A666" s="472"/>
      <c r="B666" s="472"/>
      <c r="C666" s="515"/>
      <c r="D666" s="511"/>
      <c r="E666" s="266"/>
      <c r="F666" s="316"/>
      <c r="G666" s="291"/>
      <c r="H666" s="336"/>
      <c r="I666" s="347"/>
      <c r="J666" s="539"/>
      <c r="K666" s="539"/>
      <c r="L666" s="539"/>
      <c r="M666" s="539"/>
      <c r="N666" s="565"/>
      <c r="O666" s="483"/>
      <c r="P666" s="498"/>
      <c r="Q666" s="441"/>
      <c r="R666" s="316"/>
      <c r="S666" s="266"/>
      <c r="T666" s="266"/>
      <c r="U666" s="266"/>
      <c r="V666" s="266"/>
      <c r="W666" s="266"/>
      <c r="X666" s="266"/>
      <c r="Y666" s="261"/>
      <c r="Z666" s="261"/>
      <c r="AA666" s="261"/>
      <c r="AB666" s="261"/>
      <c r="AC666" s="261"/>
      <c r="AD666" s="261"/>
      <c r="AE666" s="261"/>
      <c r="AF666" s="261"/>
      <c r="AG666" s="261"/>
      <c r="AH666" s="261"/>
      <c r="AI666" s="261"/>
      <c r="AJ666" s="261"/>
      <c r="AK666" s="261"/>
    </row>
    <row r="667" spans="1:37" s="351" customFormat="1" x14ac:dyDescent="0.25">
      <c r="A667" s="472"/>
      <c r="B667" s="472"/>
      <c r="C667" s="515"/>
      <c r="D667" s="511"/>
      <c r="E667" s="267"/>
      <c r="F667" s="317"/>
      <c r="G667" s="292"/>
      <c r="H667" s="337"/>
      <c r="I667" s="348"/>
      <c r="J667" s="540"/>
      <c r="K667" s="540"/>
      <c r="L667" s="540"/>
      <c r="M667" s="540"/>
      <c r="N667" s="566"/>
      <c r="O667" s="484"/>
      <c r="P667" s="499"/>
      <c r="Q667" s="442"/>
      <c r="R667" s="317"/>
      <c r="S667" s="267"/>
      <c r="T667" s="267"/>
      <c r="U667" s="267"/>
      <c r="V667" s="267"/>
      <c r="W667" s="267"/>
      <c r="X667" s="267"/>
      <c r="Y667" s="261"/>
      <c r="Z667" s="261"/>
      <c r="AA667" s="261"/>
      <c r="AB667" s="261"/>
      <c r="AC667" s="261"/>
      <c r="AD667" s="261"/>
      <c r="AE667" s="261"/>
      <c r="AF667" s="261"/>
      <c r="AG667" s="261"/>
      <c r="AH667" s="261"/>
      <c r="AI667" s="261"/>
      <c r="AJ667" s="261"/>
      <c r="AK667" s="261"/>
    </row>
    <row r="668" spans="1:37" s="351" customFormat="1" x14ac:dyDescent="0.25">
      <c r="A668" s="472"/>
      <c r="B668" s="472"/>
      <c r="C668" s="515"/>
      <c r="D668" s="511"/>
      <c r="E668" s="267"/>
      <c r="F668" s="317"/>
      <c r="G668" s="292"/>
      <c r="H668" s="337"/>
      <c r="I668" s="348"/>
      <c r="J668" s="540"/>
      <c r="K668" s="540"/>
      <c r="L668" s="540"/>
      <c r="M668" s="540"/>
      <c r="N668" s="566"/>
      <c r="O668" s="484"/>
      <c r="P668" s="499"/>
      <c r="Q668" s="442"/>
      <c r="R668" s="317"/>
      <c r="S668" s="267"/>
      <c r="T668" s="267"/>
      <c r="U668" s="267"/>
      <c r="V668" s="267"/>
      <c r="W668" s="267"/>
      <c r="X668" s="267"/>
      <c r="Y668" s="261"/>
      <c r="Z668" s="261"/>
      <c r="AA668" s="261"/>
      <c r="AB668" s="261"/>
      <c r="AC668" s="261"/>
      <c r="AD668" s="261"/>
      <c r="AE668" s="261"/>
      <c r="AF668" s="261"/>
      <c r="AG668" s="261"/>
      <c r="AH668" s="261"/>
      <c r="AI668" s="261"/>
      <c r="AJ668" s="261"/>
      <c r="AK668" s="261"/>
    </row>
    <row r="669" spans="1:37" s="351" customFormat="1" x14ac:dyDescent="0.25">
      <c r="A669" s="472"/>
      <c r="B669" s="472"/>
      <c r="C669" s="515"/>
      <c r="D669" s="511"/>
      <c r="E669" s="266"/>
      <c r="F669" s="316"/>
      <c r="G669" s="291"/>
      <c r="H669" s="336"/>
      <c r="I669" s="347"/>
      <c r="J669" s="539"/>
      <c r="K669" s="539"/>
      <c r="L669" s="539"/>
      <c r="M669" s="539"/>
      <c r="N669" s="565"/>
      <c r="O669" s="483"/>
      <c r="P669" s="498"/>
      <c r="Q669" s="441"/>
      <c r="R669" s="316"/>
      <c r="S669" s="266"/>
      <c r="T669" s="266"/>
      <c r="U669" s="266"/>
      <c r="V669" s="266"/>
      <c r="W669" s="266"/>
      <c r="X669" s="266"/>
      <c r="Y669" s="261"/>
      <c r="Z669" s="261"/>
      <c r="AA669" s="261"/>
      <c r="AB669" s="261"/>
      <c r="AC669" s="261"/>
      <c r="AD669" s="261"/>
      <c r="AE669" s="261"/>
      <c r="AF669" s="261"/>
      <c r="AG669" s="261"/>
      <c r="AH669" s="261"/>
      <c r="AI669" s="261"/>
      <c r="AJ669" s="261"/>
      <c r="AK669" s="261"/>
    </row>
    <row r="670" spans="1:37" s="351" customFormat="1" x14ac:dyDescent="0.25">
      <c r="A670" s="472"/>
      <c r="B670" s="472"/>
      <c r="C670" s="472"/>
      <c r="D670" s="511"/>
      <c r="E670" s="267"/>
      <c r="F670" s="317"/>
      <c r="G670" s="292"/>
      <c r="H670" s="337"/>
      <c r="I670" s="348"/>
      <c r="J670" s="540"/>
      <c r="K670" s="540"/>
      <c r="L670" s="540"/>
      <c r="M670" s="540"/>
      <c r="N670" s="566"/>
      <c r="O670" s="484"/>
      <c r="P670" s="499"/>
      <c r="Q670" s="442"/>
      <c r="R670" s="317"/>
      <c r="S670" s="267"/>
      <c r="T670" s="267"/>
      <c r="U670" s="267"/>
      <c r="V670" s="267"/>
      <c r="W670" s="267"/>
      <c r="X670" s="267"/>
      <c r="Y670" s="261"/>
      <c r="Z670" s="261"/>
      <c r="AA670" s="261"/>
      <c r="AB670" s="261"/>
      <c r="AC670" s="261"/>
      <c r="AD670" s="261"/>
      <c r="AE670" s="261"/>
      <c r="AF670" s="261"/>
      <c r="AG670" s="261"/>
      <c r="AH670" s="261"/>
      <c r="AI670" s="261"/>
      <c r="AJ670" s="261"/>
      <c r="AK670" s="261"/>
    </row>
    <row r="671" spans="1:37" s="351" customFormat="1" x14ac:dyDescent="0.25">
      <c r="A671" s="472"/>
      <c r="B671" s="472"/>
      <c r="C671" s="515"/>
      <c r="D671" s="511"/>
      <c r="E671" s="267"/>
      <c r="F671" s="317"/>
      <c r="G671" s="292"/>
      <c r="H671" s="337"/>
      <c r="I671" s="348"/>
      <c r="J671" s="540"/>
      <c r="K671" s="540"/>
      <c r="L671" s="540"/>
      <c r="M671" s="540"/>
      <c r="N671" s="566"/>
      <c r="O671" s="484"/>
      <c r="P671" s="499"/>
      <c r="Q671" s="442"/>
      <c r="R671" s="317"/>
      <c r="S671" s="267"/>
      <c r="T671" s="267"/>
      <c r="U671" s="267"/>
      <c r="V671" s="267"/>
      <c r="W671" s="267"/>
      <c r="X671" s="267"/>
      <c r="Y671" s="261"/>
      <c r="Z671" s="261"/>
      <c r="AA671" s="261"/>
      <c r="AB671" s="261"/>
      <c r="AC671" s="261"/>
      <c r="AD671" s="261"/>
      <c r="AE671" s="261"/>
      <c r="AF671" s="261"/>
      <c r="AG671" s="261"/>
      <c r="AH671" s="261"/>
      <c r="AI671" s="261"/>
      <c r="AJ671" s="261"/>
      <c r="AK671" s="261"/>
    </row>
    <row r="672" spans="1:37" s="351" customFormat="1" x14ac:dyDescent="0.25">
      <c r="A672" s="472"/>
      <c r="B672" s="472"/>
      <c r="C672" s="515"/>
      <c r="D672" s="511"/>
      <c r="E672" s="266"/>
      <c r="F672" s="316"/>
      <c r="G672" s="291"/>
      <c r="H672" s="336"/>
      <c r="I672" s="347"/>
      <c r="J672" s="539"/>
      <c r="K672" s="539"/>
      <c r="L672" s="539"/>
      <c r="M672" s="539"/>
      <c r="N672" s="565"/>
      <c r="O672" s="483"/>
      <c r="P672" s="498"/>
      <c r="Q672" s="441"/>
      <c r="R672" s="316"/>
      <c r="S672" s="266"/>
      <c r="T672" s="266"/>
      <c r="U672" s="266"/>
      <c r="V672" s="266"/>
      <c r="W672" s="266"/>
      <c r="X672" s="266"/>
      <c r="Y672" s="261"/>
      <c r="Z672" s="261"/>
      <c r="AA672" s="261"/>
      <c r="AB672" s="261"/>
      <c r="AC672" s="261"/>
      <c r="AD672" s="261"/>
      <c r="AE672" s="261"/>
      <c r="AF672" s="261"/>
      <c r="AG672" s="261"/>
      <c r="AH672" s="261"/>
      <c r="AI672" s="261"/>
      <c r="AJ672" s="261"/>
      <c r="AK672" s="261"/>
    </row>
    <row r="673" spans="1:37" s="351" customFormat="1" x14ac:dyDescent="0.25">
      <c r="A673" s="472"/>
      <c r="B673" s="472"/>
      <c r="C673" s="472"/>
      <c r="D673" s="511"/>
      <c r="E673" s="267"/>
      <c r="F673" s="317"/>
      <c r="G673" s="292"/>
      <c r="H673" s="337"/>
      <c r="I673" s="348"/>
      <c r="J673" s="540"/>
      <c r="K673" s="540"/>
      <c r="L673" s="540"/>
      <c r="M673" s="540"/>
      <c r="N673" s="566"/>
      <c r="O673" s="484"/>
      <c r="P673" s="499"/>
      <c r="Q673" s="442"/>
      <c r="R673" s="317"/>
      <c r="S673" s="267"/>
      <c r="T673" s="267"/>
      <c r="U673" s="267"/>
      <c r="V673" s="267"/>
      <c r="W673" s="267"/>
      <c r="X673" s="267"/>
      <c r="Y673" s="261"/>
      <c r="Z673" s="261"/>
      <c r="AA673" s="261"/>
      <c r="AB673" s="261"/>
      <c r="AC673" s="261"/>
      <c r="AD673" s="261"/>
      <c r="AE673" s="261"/>
      <c r="AF673" s="261"/>
      <c r="AG673" s="261"/>
      <c r="AH673" s="261"/>
      <c r="AI673" s="261"/>
      <c r="AJ673" s="261"/>
      <c r="AK673" s="261"/>
    </row>
    <row r="674" spans="1:37" s="351" customFormat="1" x14ac:dyDescent="0.25">
      <c r="A674" s="472"/>
      <c r="B674" s="472"/>
      <c r="C674" s="515"/>
      <c r="D674" s="511"/>
      <c r="E674" s="267"/>
      <c r="F674" s="317"/>
      <c r="G674" s="292"/>
      <c r="H674" s="337"/>
      <c r="I674" s="348"/>
      <c r="J674" s="540"/>
      <c r="K674" s="540"/>
      <c r="L674" s="540"/>
      <c r="M674" s="540"/>
      <c r="N674" s="566"/>
      <c r="O674" s="484"/>
      <c r="P674" s="499"/>
      <c r="Q674" s="442"/>
      <c r="R674" s="317"/>
      <c r="S674" s="267"/>
      <c r="T674" s="267"/>
      <c r="U674" s="267"/>
      <c r="V674" s="267"/>
      <c r="W674" s="267"/>
      <c r="X674" s="267"/>
      <c r="Y674" s="261"/>
      <c r="Z674" s="261"/>
      <c r="AA674" s="261"/>
      <c r="AB674" s="261"/>
      <c r="AC674" s="261"/>
      <c r="AD674" s="261"/>
      <c r="AE674" s="261"/>
      <c r="AF674" s="261"/>
      <c r="AG674" s="261"/>
      <c r="AH674" s="261"/>
      <c r="AI674" s="261"/>
      <c r="AJ674" s="261"/>
      <c r="AK674" s="261"/>
    </row>
    <row r="675" spans="1:37" s="351" customFormat="1" x14ac:dyDescent="0.25">
      <c r="A675" s="472"/>
      <c r="B675" s="472"/>
      <c r="C675" s="515"/>
      <c r="D675" s="511"/>
      <c r="E675" s="266"/>
      <c r="F675" s="316"/>
      <c r="G675" s="291"/>
      <c r="H675" s="336"/>
      <c r="I675" s="347"/>
      <c r="J675" s="539"/>
      <c r="K675" s="539"/>
      <c r="L675" s="539"/>
      <c r="M675" s="539"/>
      <c r="N675" s="565"/>
      <c r="O675" s="483"/>
      <c r="P675" s="498"/>
      <c r="Q675" s="441"/>
      <c r="R675" s="316"/>
      <c r="S675" s="266"/>
      <c r="T675" s="266"/>
      <c r="U675" s="266"/>
      <c r="V675" s="266"/>
      <c r="W675" s="266"/>
      <c r="X675" s="266"/>
      <c r="Y675" s="261"/>
      <c r="Z675" s="261"/>
      <c r="AA675" s="261"/>
      <c r="AB675" s="261"/>
      <c r="AC675" s="261"/>
      <c r="AD675" s="261"/>
      <c r="AE675" s="261"/>
      <c r="AF675" s="261"/>
      <c r="AG675" s="261"/>
      <c r="AH675" s="261"/>
      <c r="AI675" s="261"/>
      <c r="AJ675" s="261"/>
      <c r="AK675" s="261"/>
    </row>
    <row r="676" spans="1:37" s="351" customFormat="1" x14ac:dyDescent="0.25">
      <c r="A676" s="472"/>
      <c r="B676" s="472"/>
      <c r="C676" s="515"/>
      <c r="D676" s="511"/>
      <c r="E676" s="267"/>
      <c r="F676" s="317"/>
      <c r="G676" s="292"/>
      <c r="H676" s="337"/>
      <c r="I676" s="348"/>
      <c r="J676" s="540"/>
      <c r="K676" s="540"/>
      <c r="L676" s="540"/>
      <c r="M676" s="540"/>
      <c r="N676" s="566"/>
      <c r="O676" s="484"/>
      <c r="P676" s="499"/>
      <c r="Q676" s="442"/>
      <c r="R676" s="317"/>
      <c r="S676" s="267"/>
      <c r="T676" s="267"/>
      <c r="U676" s="267"/>
      <c r="V676" s="267"/>
      <c r="W676" s="267"/>
      <c r="X676" s="267"/>
      <c r="Y676" s="261"/>
      <c r="Z676" s="261"/>
      <c r="AA676" s="261"/>
      <c r="AB676" s="261"/>
      <c r="AC676" s="261"/>
      <c r="AD676" s="261"/>
      <c r="AE676" s="261"/>
      <c r="AF676" s="261"/>
      <c r="AG676" s="261"/>
      <c r="AH676" s="261"/>
      <c r="AI676" s="261"/>
      <c r="AJ676" s="261"/>
      <c r="AK676" s="261"/>
    </row>
    <row r="677" spans="1:37" s="351" customFormat="1" x14ac:dyDescent="0.25">
      <c r="A677" s="472"/>
      <c r="B677" s="472"/>
      <c r="C677" s="514"/>
      <c r="D677" s="511"/>
      <c r="E677" s="267"/>
      <c r="F677" s="317"/>
      <c r="G677" s="292"/>
      <c r="H677" s="337"/>
      <c r="I677" s="348"/>
      <c r="J677" s="540"/>
      <c r="K677" s="540"/>
      <c r="L677" s="540"/>
      <c r="M677" s="540"/>
      <c r="N677" s="566"/>
      <c r="O677" s="484"/>
      <c r="P677" s="499"/>
      <c r="Q677" s="442"/>
      <c r="R677" s="317"/>
      <c r="S677" s="267"/>
      <c r="T677" s="267"/>
      <c r="U677" s="267"/>
      <c r="V677" s="267"/>
      <c r="W677" s="267"/>
      <c r="X677" s="267"/>
      <c r="Y677" s="261"/>
      <c r="Z677" s="261"/>
      <c r="AA677" s="261"/>
      <c r="AB677" s="261"/>
      <c r="AC677" s="261"/>
      <c r="AD677" s="261"/>
      <c r="AE677" s="261"/>
      <c r="AF677" s="261"/>
      <c r="AG677" s="261"/>
      <c r="AH677" s="261"/>
      <c r="AI677" s="261"/>
      <c r="AJ677" s="261"/>
      <c r="AK677" s="261"/>
    </row>
    <row r="678" spans="1:37" s="351" customFormat="1" x14ac:dyDescent="0.25">
      <c r="A678" s="472"/>
      <c r="B678" s="472"/>
      <c r="C678" s="514"/>
      <c r="D678" s="511"/>
      <c r="E678" s="266"/>
      <c r="F678" s="316"/>
      <c r="G678" s="291"/>
      <c r="H678" s="336"/>
      <c r="I678" s="347"/>
      <c r="J678" s="539"/>
      <c r="K678" s="539"/>
      <c r="L678" s="539"/>
      <c r="M678" s="539"/>
      <c r="N678" s="565"/>
      <c r="O678" s="483"/>
      <c r="P678" s="498"/>
      <c r="Q678" s="441"/>
      <c r="R678" s="316"/>
      <c r="S678" s="266"/>
      <c r="T678" s="266"/>
      <c r="U678" s="266"/>
      <c r="V678" s="266"/>
      <c r="W678" s="266"/>
      <c r="X678" s="266"/>
      <c r="Y678" s="261"/>
      <c r="Z678" s="261"/>
      <c r="AA678" s="261"/>
      <c r="AB678" s="261"/>
      <c r="AC678" s="261"/>
      <c r="AD678" s="261"/>
      <c r="AE678" s="261"/>
      <c r="AF678" s="261"/>
      <c r="AG678" s="261"/>
      <c r="AH678" s="261"/>
      <c r="AI678" s="261"/>
      <c r="AJ678" s="261"/>
      <c r="AK678" s="261"/>
    </row>
    <row r="679" spans="1:37" s="351" customFormat="1" x14ac:dyDescent="0.25">
      <c r="A679" s="472"/>
      <c r="B679" s="472"/>
      <c r="C679" s="514"/>
      <c r="D679" s="511"/>
      <c r="E679" s="267"/>
      <c r="F679" s="317"/>
      <c r="G679" s="292"/>
      <c r="H679" s="337"/>
      <c r="I679" s="348"/>
      <c r="J679" s="540"/>
      <c r="K679" s="540"/>
      <c r="L679" s="540"/>
      <c r="M679" s="540"/>
      <c r="N679" s="566"/>
      <c r="O679" s="484"/>
      <c r="P679" s="499"/>
      <c r="Q679" s="442"/>
      <c r="R679" s="317"/>
      <c r="S679" s="267"/>
      <c r="T679" s="267"/>
      <c r="U679" s="267"/>
      <c r="V679" s="267"/>
      <c r="W679" s="267"/>
      <c r="X679" s="267"/>
      <c r="Y679" s="261"/>
      <c r="Z679" s="261"/>
      <c r="AA679" s="261"/>
      <c r="AB679" s="261"/>
      <c r="AC679" s="261"/>
      <c r="AD679" s="261"/>
      <c r="AE679" s="261"/>
      <c r="AF679" s="261"/>
      <c r="AG679" s="261"/>
      <c r="AH679" s="261"/>
      <c r="AI679" s="261"/>
      <c r="AJ679" s="261"/>
      <c r="AK679" s="261"/>
    </row>
    <row r="680" spans="1:37" s="351" customFormat="1" x14ac:dyDescent="0.25">
      <c r="A680" s="472"/>
      <c r="B680" s="472"/>
      <c r="C680" s="515"/>
      <c r="D680" s="511"/>
      <c r="E680" s="267"/>
      <c r="F680" s="317"/>
      <c r="G680" s="292"/>
      <c r="H680" s="337"/>
      <c r="I680" s="348"/>
      <c r="J680" s="540"/>
      <c r="K680" s="540"/>
      <c r="L680" s="540"/>
      <c r="M680" s="540"/>
      <c r="N680" s="566"/>
      <c r="O680" s="484"/>
      <c r="P680" s="499"/>
      <c r="Q680" s="442"/>
      <c r="R680" s="317"/>
      <c r="S680" s="267"/>
      <c r="T680" s="267"/>
      <c r="U680" s="267"/>
      <c r="V680" s="267"/>
      <c r="W680" s="267"/>
      <c r="X680" s="267"/>
      <c r="Y680" s="261"/>
      <c r="Z680" s="261"/>
      <c r="AA680" s="261"/>
      <c r="AB680" s="261"/>
      <c r="AC680" s="261"/>
      <c r="AD680" s="261"/>
      <c r="AE680" s="261"/>
      <c r="AF680" s="261"/>
      <c r="AG680" s="261"/>
      <c r="AH680" s="261"/>
      <c r="AI680" s="261"/>
      <c r="AJ680" s="261"/>
      <c r="AK680" s="261"/>
    </row>
    <row r="681" spans="1:37" s="351" customFormat="1" x14ac:dyDescent="0.25">
      <c r="A681" s="472"/>
      <c r="B681" s="472"/>
      <c r="C681" s="515"/>
      <c r="D681" s="511"/>
      <c r="E681" s="266"/>
      <c r="F681" s="316"/>
      <c r="G681" s="291"/>
      <c r="H681" s="336"/>
      <c r="I681" s="347"/>
      <c r="J681" s="539"/>
      <c r="K681" s="539"/>
      <c r="L681" s="539"/>
      <c r="M681" s="539"/>
      <c r="N681" s="565"/>
      <c r="O681" s="483"/>
      <c r="P681" s="498"/>
      <c r="Q681" s="441"/>
      <c r="R681" s="316"/>
      <c r="S681" s="266"/>
      <c r="T681" s="266"/>
      <c r="U681" s="266"/>
      <c r="V681" s="266"/>
      <c r="W681" s="266"/>
      <c r="X681" s="266"/>
      <c r="Y681" s="261"/>
      <c r="Z681" s="261"/>
      <c r="AA681" s="261"/>
      <c r="AB681" s="261"/>
      <c r="AC681" s="261"/>
      <c r="AD681" s="261"/>
      <c r="AE681" s="261"/>
      <c r="AF681" s="261"/>
      <c r="AG681" s="261"/>
      <c r="AH681" s="261"/>
      <c r="AI681" s="261"/>
      <c r="AJ681" s="261"/>
      <c r="AK681" s="261"/>
    </row>
    <row r="682" spans="1:37" s="351" customFormat="1" ht="28.5" customHeight="1" x14ac:dyDescent="0.25">
      <c r="A682" s="472"/>
      <c r="B682" s="472"/>
      <c r="C682" s="515"/>
      <c r="D682" s="511"/>
      <c r="E682" s="267"/>
      <c r="F682" s="317"/>
      <c r="G682" s="292"/>
      <c r="H682" s="337"/>
      <c r="I682" s="348"/>
      <c r="J682" s="540"/>
      <c r="K682" s="540"/>
      <c r="L682" s="540"/>
      <c r="M682" s="540"/>
      <c r="N682" s="566"/>
      <c r="O682" s="484"/>
      <c r="P682" s="499"/>
      <c r="Q682" s="442"/>
      <c r="R682" s="317"/>
      <c r="S682" s="267"/>
      <c r="T682" s="267"/>
      <c r="U682" s="267"/>
      <c r="V682" s="267"/>
      <c r="W682" s="267"/>
      <c r="X682" s="267"/>
      <c r="Y682" s="261"/>
      <c r="Z682" s="261"/>
      <c r="AA682" s="261"/>
      <c r="AB682" s="261"/>
      <c r="AC682" s="261"/>
      <c r="AD682" s="261"/>
      <c r="AE682" s="261"/>
      <c r="AF682" s="261"/>
      <c r="AG682" s="261"/>
      <c r="AH682" s="261"/>
      <c r="AI682" s="261"/>
      <c r="AJ682" s="261"/>
      <c r="AK682" s="261"/>
    </row>
    <row r="683" spans="1:37" s="351" customFormat="1" x14ac:dyDescent="0.25">
      <c r="A683" s="472"/>
      <c r="B683" s="472"/>
      <c r="C683" s="515"/>
      <c r="D683" s="511"/>
      <c r="E683" s="267"/>
      <c r="F683" s="317"/>
      <c r="G683" s="292"/>
      <c r="H683" s="337"/>
      <c r="I683" s="348"/>
      <c r="J683" s="540"/>
      <c r="K683" s="540"/>
      <c r="L683" s="540"/>
      <c r="M683" s="540"/>
      <c r="N683" s="566"/>
      <c r="O683" s="484"/>
      <c r="P683" s="499"/>
      <c r="Q683" s="442"/>
      <c r="R683" s="317"/>
      <c r="S683" s="267"/>
      <c r="T683" s="267"/>
      <c r="U683" s="267"/>
      <c r="V683" s="267"/>
      <c r="W683" s="267"/>
      <c r="X683" s="267"/>
      <c r="Y683" s="261"/>
      <c r="Z683" s="261"/>
      <c r="AA683" s="261"/>
      <c r="AB683" s="261"/>
      <c r="AC683" s="261"/>
      <c r="AD683" s="261"/>
      <c r="AE683" s="261"/>
      <c r="AF683" s="261"/>
      <c r="AG683" s="261"/>
      <c r="AH683" s="261"/>
      <c r="AI683" s="261"/>
      <c r="AJ683" s="261"/>
      <c r="AK683" s="261"/>
    </row>
    <row r="684" spans="1:37" s="351" customFormat="1" ht="28.5" customHeight="1" x14ac:dyDescent="0.25">
      <c r="A684" s="472"/>
      <c r="B684" s="472"/>
      <c r="C684" s="515"/>
      <c r="D684" s="511"/>
      <c r="E684" s="266"/>
      <c r="F684" s="316"/>
      <c r="G684" s="291"/>
      <c r="H684" s="336"/>
      <c r="I684" s="347"/>
      <c r="J684" s="539"/>
      <c r="K684" s="539"/>
      <c r="L684" s="539"/>
      <c r="M684" s="539"/>
      <c r="N684" s="565"/>
      <c r="O684" s="483"/>
      <c r="P684" s="498"/>
      <c r="Q684" s="441"/>
      <c r="R684" s="316"/>
      <c r="S684" s="266"/>
      <c r="T684" s="266"/>
      <c r="U684" s="266"/>
      <c r="V684" s="266"/>
      <c r="W684" s="266"/>
      <c r="X684" s="266"/>
      <c r="Y684" s="261"/>
      <c r="Z684" s="261"/>
      <c r="AA684" s="261"/>
      <c r="AB684" s="261"/>
      <c r="AC684" s="261"/>
      <c r="AD684" s="261"/>
      <c r="AE684" s="261"/>
      <c r="AF684" s="261"/>
      <c r="AG684" s="261"/>
      <c r="AH684" s="261"/>
      <c r="AI684" s="261"/>
      <c r="AJ684" s="261"/>
      <c r="AK684" s="261"/>
    </row>
    <row r="685" spans="1:37" s="351" customFormat="1" x14ac:dyDescent="0.25">
      <c r="A685" s="472"/>
      <c r="B685" s="615"/>
      <c r="C685" s="515"/>
      <c r="D685" s="511"/>
      <c r="E685" s="266"/>
      <c r="F685" s="316"/>
      <c r="G685" s="291"/>
      <c r="H685" s="336"/>
      <c r="I685" s="347"/>
      <c r="J685" s="539"/>
      <c r="K685" s="539"/>
      <c r="L685" s="539"/>
      <c r="M685" s="539"/>
      <c r="N685" s="565"/>
      <c r="O685" s="483"/>
      <c r="P685" s="498"/>
      <c r="Q685" s="441"/>
      <c r="R685" s="316"/>
      <c r="S685" s="266"/>
      <c r="T685" s="266"/>
      <c r="U685" s="266"/>
      <c r="V685" s="266"/>
      <c r="W685" s="266"/>
      <c r="X685" s="266"/>
      <c r="Y685" s="261"/>
      <c r="Z685" s="261"/>
      <c r="AA685" s="261"/>
      <c r="AB685" s="261"/>
      <c r="AC685" s="261"/>
      <c r="AD685" s="261"/>
      <c r="AE685" s="261"/>
      <c r="AF685" s="261"/>
      <c r="AG685" s="261"/>
      <c r="AH685" s="261"/>
      <c r="AI685" s="261"/>
      <c r="AJ685" s="261"/>
      <c r="AK685" s="261"/>
    </row>
    <row r="686" spans="1:37" s="351" customFormat="1" x14ac:dyDescent="0.25">
      <c r="A686" s="472"/>
      <c r="B686" s="615"/>
      <c r="C686" s="515"/>
      <c r="D686" s="511"/>
      <c r="E686" s="266"/>
      <c r="F686" s="316"/>
      <c r="G686" s="291"/>
      <c r="H686" s="336"/>
      <c r="I686" s="347"/>
      <c r="J686" s="539"/>
      <c r="K686" s="539"/>
      <c r="L686" s="539"/>
      <c r="M686" s="539"/>
      <c r="N686" s="565"/>
      <c r="O686" s="483"/>
      <c r="P686" s="498"/>
      <c r="Q686" s="441"/>
      <c r="R686" s="316"/>
      <c r="S686" s="266"/>
      <c r="T686" s="266"/>
      <c r="U686" s="266"/>
      <c r="V686" s="266"/>
      <c r="W686" s="266"/>
      <c r="X686" s="266"/>
      <c r="Y686" s="261"/>
      <c r="Z686" s="261"/>
      <c r="AA686" s="261"/>
      <c r="AB686" s="261"/>
      <c r="AC686" s="261"/>
      <c r="AD686" s="261"/>
      <c r="AE686" s="261"/>
      <c r="AF686" s="261"/>
      <c r="AG686" s="261"/>
      <c r="AH686" s="261"/>
      <c r="AI686" s="261"/>
      <c r="AJ686" s="261"/>
      <c r="AK686" s="261"/>
    </row>
    <row r="687" spans="1:37" s="351" customFormat="1" x14ac:dyDescent="0.25">
      <c r="A687" s="472"/>
      <c r="B687" s="518"/>
      <c r="C687" s="516"/>
      <c r="D687" s="511"/>
      <c r="E687" s="266"/>
      <c r="F687" s="316"/>
      <c r="G687" s="291"/>
      <c r="H687" s="336"/>
      <c r="I687" s="347"/>
      <c r="J687" s="539"/>
      <c r="K687" s="539"/>
      <c r="L687" s="539"/>
      <c r="M687" s="539"/>
      <c r="N687" s="565"/>
      <c r="O687" s="483"/>
      <c r="P687" s="498"/>
      <c r="Q687" s="441"/>
      <c r="R687" s="316"/>
      <c r="S687" s="266"/>
      <c r="T687" s="266"/>
      <c r="U687" s="266"/>
      <c r="V687" s="266"/>
      <c r="W687" s="266"/>
      <c r="X687" s="266"/>
      <c r="Y687" s="261"/>
      <c r="Z687" s="261"/>
      <c r="AA687" s="261"/>
      <c r="AB687" s="261"/>
      <c r="AC687" s="261"/>
      <c r="AD687" s="261"/>
      <c r="AE687" s="261"/>
      <c r="AF687" s="261"/>
      <c r="AG687" s="261"/>
      <c r="AH687" s="261"/>
      <c r="AI687" s="261"/>
      <c r="AJ687" s="261"/>
      <c r="AK687" s="261"/>
    </row>
    <row r="688" spans="1:37" s="351" customFormat="1" x14ac:dyDescent="0.25">
      <c r="A688" s="472"/>
      <c r="B688" s="518"/>
      <c r="C688" s="514"/>
      <c r="D688" s="511"/>
      <c r="E688" s="267"/>
      <c r="F688" s="317"/>
      <c r="G688" s="292"/>
      <c r="H688" s="337"/>
      <c r="I688" s="348"/>
      <c r="J688" s="540"/>
      <c r="K688" s="540"/>
      <c r="L688" s="540"/>
      <c r="M688" s="540"/>
      <c r="N688" s="566"/>
      <c r="O688" s="484"/>
      <c r="P688" s="499"/>
      <c r="Q688" s="442"/>
      <c r="R688" s="317"/>
      <c r="S688" s="267"/>
      <c r="T688" s="267"/>
      <c r="U688" s="267"/>
      <c r="V688" s="267"/>
      <c r="W688" s="267"/>
      <c r="X688" s="267"/>
      <c r="Y688" s="261"/>
      <c r="Z688" s="261"/>
      <c r="AA688" s="261"/>
      <c r="AB688" s="261"/>
      <c r="AC688" s="261"/>
      <c r="AD688" s="261"/>
      <c r="AE688" s="261"/>
      <c r="AF688" s="261"/>
      <c r="AG688" s="261"/>
      <c r="AH688" s="261"/>
      <c r="AI688" s="261"/>
      <c r="AJ688" s="261"/>
      <c r="AK688" s="261"/>
    </row>
    <row r="689" spans="1:37" s="351" customFormat="1" x14ac:dyDescent="0.25">
      <c r="A689" s="472"/>
      <c r="B689" s="518"/>
      <c r="C689" s="516"/>
      <c r="D689" s="511"/>
      <c r="E689" s="267"/>
      <c r="F689" s="317"/>
      <c r="G689" s="292"/>
      <c r="H689" s="337"/>
      <c r="I689" s="348"/>
      <c r="J689" s="540"/>
      <c r="K689" s="540"/>
      <c r="L689" s="540"/>
      <c r="M689" s="540"/>
      <c r="N689" s="566"/>
      <c r="O689" s="484"/>
      <c r="P689" s="499"/>
      <c r="Q689" s="442"/>
      <c r="R689" s="317"/>
      <c r="S689" s="267"/>
      <c r="T689" s="267"/>
      <c r="U689" s="267"/>
      <c r="V689" s="267"/>
      <c r="W689" s="267"/>
      <c r="X689" s="267"/>
      <c r="Y689" s="261"/>
      <c r="Z689" s="261"/>
      <c r="AA689" s="261"/>
      <c r="AB689" s="261"/>
      <c r="AC689" s="261"/>
      <c r="AD689" s="261"/>
      <c r="AE689" s="261"/>
      <c r="AF689" s="261"/>
      <c r="AG689" s="261"/>
      <c r="AH689" s="261"/>
      <c r="AI689" s="261"/>
      <c r="AJ689" s="261"/>
      <c r="AK689" s="261"/>
    </row>
    <row r="690" spans="1:37" s="351" customFormat="1" x14ac:dyDescent="0.25">
      <c r="A690" s="472"/>
      <c r="B690" s="518"/>
      <c r="C690" s="516"/>
      <c r="D690" s="511"/>
      <c r="E690" s="266"/>
      <c r="F690" s="316"/>
      <c r="G690" s="291"/>
      <c r="H690" s="336"/>
      <c r="I690" s="347"/>
      <c r="J690" s="539"/>
      <c r="K690" s="539"/>
      <c r="L690" s="539"/>
      <c r="M690" s="539"/>
      <c r="N690" s="565"/>
      <c r="O690" s="483"/>
      <c r="P690" s="498"/>
      <c r="Q690" s="441"/>
      <c r="R690" s="316"/>
      <c r="S690" s="266"/>
      <c r="T690" s="266"/>
      <c r="U690" s="266"/>
      <c r="V690" s="266"/>
      <c r="W690" s="266"/>
      <c r="X690" s="266"/>
      <c r="Y690" s="261"/>
      <c r="Z690" s="261"/>
      <c r="AA690" s="261"/>
      <c r="AB690" s="261"/>
      <c r="AC690" s="261"/>
      <c r="AD690" s="261"/>
      <c r="AE690" s="261"/>
      <c r="AF690" s="261"/>
      <c r="AG690" s="261"/>
      <c r="AH690" s="261"/>
      <c r="AI690" s="261"/>
      <c r="AJ690" s="261"/>
      <c r="AK690" s="261"/>
    </row>
    <row r="691" spans="1:37" s="351" customFormat="1" x14ac:dyDescent="0.25">
      <c r="A691" s="472"/>
      <c r="B691" s="615"/>
      <c r="C691" s="516"/>
      <c r="D691" s="511"/>
      <c r="E691" s="266"/>
      <c r="F691" s="316"/>
      <c r="G691" s="291"/>
      <c r="H691" s="336"/>
      <c r="I691" s="347"/>
      <c r="J691" s="539"/>
      <c r="K691" s="539"/>
      <c r="L691" s="539"/>
      <c r="M691" s="539"/>
      <c r="N691" s="565"/>
      <c r="O691" s="483"/>
      <c r="P691" s="498"/>
      <c r="Q691" s="441"/>
      <c r="R691" s="316"/>
      <c r="S691" s="266"/>
      <c r="T691" s="266"/>
      <c r="U691" s="266"/>
      <c r="V691" s="266"/>
      <c r="W691" s="266"/>
      <c r="X691" s="266"/>
      <c r="Y691" s="261"/>
      <c r="Z691" s="261"/>
      <c r="AA691" s="261"/>
      <c r="AB691" s="261"/>
      <c r="AC691" s="261"/>
      <c r="AD691" s="261"/>
      <c r="AE691" s="261"/>
      <c r="AF691" s="261"/>
      <c r="AG691" s="261"/>
      <c r="AH691" s="261"/>
      <c r="AI691" s="261"/>
      <c r="AJ691" s="261"/>
      <c r="AK691" s="261"/>
    </row>
    <row r="692" spans="1:37" s="351" customFormat="1" ht="2.25" hidden="1" customHeight="1" x14ac:dyDescent="0.25">
      <c r="A692" s="472"/>
      <c r="B692" s="615"/>
      <c r="C692" s="516"/>
      <c r="D692" s="511"/>
      <c r="E692" s="267"/>
      <c r="F692" s="317"/>
      <c r="G692" s="292"/>
      <c r="H692" s="337"/>
      <c r="I692" s="348"/>
      <c r="J692" s="540"/>
      <c r="K692" s="540"/>
      <c r="L692" s="540"/>
      <c r="M692" s="540"/>
      <c r="N692" s="566"/>
      <c r="O692" s="484"/>
      <c r="P692" s="499"/>
      <c r="Q692" s="442"/>
      <c r="R692" s="317"/>
      <c r="S692" s="267"/>
      <c r="T692" s="267"/>
      <c r="U692" s="267"/>
      <c r="V692" s="267"/>
      <c r="W692" s="267"/>
      <c r="X692" s="267"/>
      <c r="Y692" s="261"/>
      <c r="Z692" s="261"/>
      <c r="AA692" s="261"/>
      <c r="AB692" s="261"/>
      <c r="AC692" s="261"/>
      <c r="AD692" s="261"/>
      <c r="AE692" s="261"/>
      <c r="AF692" s="261"/>
      <c r="AG692" s="261"/>
      <c r="AH692" s="261"/>
      <c r="AI692" s="261"/>
      <c r="AJ692" s="261"/>
      <c r="AK692" s="261"/>
    </row>
    <row r="693" spans="1:37" s="351" customFormat="1" x14ac:dyDescent="0.25">
      <c r="A693" s="472"/>
      <c r="B693" s="615"/>
      <c r="C693" s="516"/>
      <c r="D693" s="511"/>
      <c r="E693" s="266"/>
      <c r="F693" s="316"/>
      <c r="G693" s="291"/>
      <c r="H693" s="336"/>
      <c r="I693" s="347"/>
      <c r="J693" s="539"/>
      <c r="K693" s="539"/>
      <c r="L693" s="539"/>
      <c r="M693" s="539"/>
      <c r="N693" s="565"/>
      <c r="O693" s="483"/>
      <c r="P693" s="498"/>
      <c r="Q693" s="441"/>
      <c r="R693" s="316"/>
      <c r="S693" s="266"/>
      <c r="T693" s="266"/>
      <c r="U693" s="266"/>
      <c r="V693" s="266"/>
      <c r="W693" s="266"/>
      <c r="X693" s="266"/>
      <c r="Y693" s="261"/>
      <c r="Z693" s="261"/>
      <c r="AA693" s="261"/>
      <c r="AB693" s="261"/>
      <c r="AC693" s="261"/>
      <c r="AD693" s="261"/>
      <c r="AE693" s="261"/>
      <c r="AF693" s="261"/>
      <c r="AG693" s="261"/>
      <c r="AH693" s="261"/>
      <c r="AI693" s="261"/>
      <c r="AJ693" s="261"/>
      <c r="AK693" s="261"/>
    </row>
    <row r="694" spans="1:37" s="351" customFormat="1" x14ac:dyDescent="0.25">
      <c r="A694" s="472"/>
      <c r="B694" s="472"/>
      <c r="C694" s="514"/>
      <c r="D694" s="511"/>
      <c r="E694" s="267"/>
      <c r="F694" s="317"/>
      <c r="G694" s="292"/>
      <c r="H694" s="337"/>
      <c r="I694" s="348"/>
      <c r="J694" s="540"/>
      <c r="K694" s="540"/>
      <c r="L694" s="540"/>
      <c r="M694" s="540"/>
      <c r="N694" s="566"/>
      <c r="O694" s="484"/>
      <c r="P694" s="499"/>
      <c r="Q694" s="442"/>
      <c r="R694" s="317"/>
      <c r="S694" s="267"/>
      <c r="T694" s="267"/>
      <c r="U694" s="267"/>
      <c r="V694" s="267"/>
      <c r="W694" s="267"/>
      <c r="X694" s="267"/>
      <c r="Y694" s="261"/>
      <c r="Z694" s="261"/>
      <c r="AA694" s="261"/>
      <c r="AB694" s="261"/>
      <c r="AC694" s="261"/>
      <c r="AD694" s="261"/>
      <c r="AE694" s="261"/>
      <c r="AF694" s="261"/>
      <c r="AG694" s="261"/>
      <c r="AH694" s="261"/>
      <c r="AI694" s="261"/>
      <c r="AJ694" s="261"/>
      <c r="AK694" s="261"/>
    </row>
    <row r="695" spans="1:37" s="351" customFormat="1" x14ac:dyDescent="0.25">
      <c r="A695" s="472"/>
      <c r="B695" s="472"/>
      <c r="C695" s="514"/>
      <c r="D695" s="511"/>
      <c r="E695" s="267"/>
      <c r="F695" s="317"/>
      <c r="G695" s="292"/>
      <c r="H695" s="337"/>
      <c r="I695" s="348"/>
      <c r="J695" s="540"/>
      <c r="K695" s="540"/>
      <c r="L695" s="540"/>
      <c r="M695" s="540"/>
      <c r="N695" s="566"/>
      <c r="O695" s="484"/>
      <c r="P695" s="499"/>
      <c r="Q695" s="442"/>
      <c r="R695" s="317"/>
      <c r="S695" s="267"/>
      <c r="T695" s="267"/>
      <c r="U695" s="267"/>
      <c r="V695" s="267"/>
      <c r="W695" s="267"/>
      <c r="X695" s="267"/>
      <c r="Y695" s="261"/>
      <c r="Z695" s="261"/>
      <c r="AA695" s="261"/>
      <c r="AB695" s="261"/>
      <c r="AC695" s="261"/>
      <c r="AD695" s="261"/>
      <c r="AE695" s="261"/>
      <c r="AF695" s="261"/>
      <c r="AG695" s="261"/>
      <c r="AH695" s="261"/>
      <c r="AI695" s="261"/>
      <c r="AJ695" s="261"/>
      <c r="AK695" s="261"/>
    </row>
    <row r="696" spans="1:37" s="351" customFormat="1" x14ac:dyDescent="0.25">
      <c r="A696" s="472"/>
      <c r="B696" s="472"/>
      <c r="C696" s="514"/>
      <c r="D696" s="511"/>
      <c r="E696" s="266"/>
      <c r="F696" s="316"/>
      <c r="G696" s="291"/>
      <c r="H696" s="336"/>
      <c r="I696" s="347"/>
      <c r="J696" s="539"/>
      <c r="K696" s="539"/>
      <c r="L696" s="539"/>
      <c r="M696" s="539"/>
      <c r="N696" s="565"/>
      <c r="O696" s="483"/>
      <c r="P696" s="498"/>
      <c r="Q696" s="441"/>
      <c r="R696" s="316"/>
      <c r="S696" s="266"/>
      <c r="T696" s="266"/>
      <c r="U696" s="266"/>
      <c r="V696" s="266"/>
      <c r="W696" s="266"/>
      <c r="X696" s="266"/>
      <c r="Y696" s="261"/>
      <c r="Z696" s="261"/>
      <c r="AA696" s="261"/>
      <c r="AB696" s="261"/>
      <c r="AC696" s="261"/>
      <c r="AD696" s="261"/>
      <c r="AE696" s="261"/>
      <c r="AF696" s="261"/>
      <c r="AG696" s="261"/>
      <c r="AH696" s="261"/>
      <c r="AI696" s="261"/>
      <c r="AJ696" s="261"/>
      <c r="AK696" s="261"/>
    </row>
    <row r="697" spans="1:37" s="351" customFormat="1" x14ac:dyDescent="0.25">
      <c r="A697" s="472"/>
      <c r="B697" s="472"/>
      <c r="C697" s="514"/>
      <c r="D697" s="511"/>
      <c r="E697" s="267"/>
      <c r="F697" s="317"/>
      <c r="G697" s="292"/>
      <c r="H697" s="337"/>
      <c r="I697" s="348"/>
      <c r="J697" s="540"/>
      <c r="K697" s="540"/>
      <c r="L697" s="540"/>
      <c r="M697" s="540"/>
      <c r="N697" s="566"/>
      <c r="O697" s="484"/>
      <c r="P697" s="499"/>
      <c r="Q697" s="442"/>
      <c r="R697" s="317"/>
      <c r="S697" s="267"/>
      <c r="T697" s="267"/>
      <c r="U697" s="267"/>
      <c r="V697" s="267"/>
      <c r="W697" s="267"/>
      <c r="X697" s="267"/>
      <c r="Y697" s="261"/>
      <c r="Z697" s="261"/>
      <c r="AA697" s="261"/>
      <c r="AB697" s="261"/>
      <c r="AC697" s="261"/>
      <c r="AD697" s="261"/>
      <c r="AE697" s="261"/>
      <c r="AF697" s="261"/>
      <c r="AG697" s="261"/>
      <c r="AH697" s="261"/>
      <c r="AI697" s="261"/>
      <c r="AJ697" s="261"/>
      <c r="AK697" s="261"/>
    </row>
    <row r="698" spans="1:37" s="351" customFormat="1" x14ac:dyDescent="0.25">
      <c r="A698" s="472"/>
      <c r="B698" s="472"/>
      <c r="C698" s="515"/>
      <c r="D698" s="511"/>
      <c r="E698" s="267"/>
      <c r="F698" s="317"/>
      <c r="G698" s="292"/>
      <c r="H698" s="337"/>
      <c r="I698" s="348"/>
      <c r="J698" s="540"/>
      <c r="K698" s="540"/>
      <c r="L698" s="540"/>
      <c r="M698" s="540"/>
      <c r="N698" s="566"/>
      <c r="O698" s="484"/>
      <c r="P698" s="499"/>
      <c r="Q698" s="442"/>
      <c r="R698" s="317"/>
      <c r="S698" s="267"/>
      <c r="T698" s="267"/>
      <c r="U698" s="267"/>
      <c r="V698" s="267"/>
      <c r="W698" s="267"/>
      <c r="X698" s="267"/>
      <c r="Y698" s="261"/>
      <c r="Z698" s="261"/>
      <c r="AA698" s="261"/>
      <c r="AB698" s="261"/>
      <c r="AC698" s="261"/>
      <c r="AD698" s="261"/>
      <c r="AE698" s="261"/>
      <c r="AF698" s="261"/>
      <c r="AG698" s="261"/>
      <c r="AH698" s="261"/>
      <c r="AI698" s="261"/>
      <c r="AJ698" s="261"/>
      <c r="AK698" s="261"/>
    </row>
    <row r="699" spans="1:37" s="351" customFormat="1" x14ac:dyDescent="0.25">
      <c r="A699" s="472"/>
      <c r="B699" s="472"/>
      <c r="C699" s="514"/>
      <c r="D699" s="511"/>
      <c r="E699" s="266"/>
      <c r="F699" s="316"/>
      <c r="G699" s="291"/>
      <c r="H699" s="336"/>
      <c r="I699" s="347"/>
      <c r="J699" s="539"/>
      <c r="K699" s="539"/>
      <c r="L699" s="539"/>
      <c r="M699" s="539"/>
      <c r="N699" s="565"/>
      <c r="O699" s="483"/>
      <c r="P699" s="498"/>
      <c r="Q699" s="441"/>
      <c r="R699" s="316"/>
      <c r="S699" s="266"/>
      <c r="T699" s="266"/>
      <c r="U699" s="266"/>
      <c r="V699" s="266"/>
      <c r="W699" s="266"/>
      <c r="X699" s="266"/>
      <c r="Y699" s="261"/>
      <c r="Z699" s="261"/>
      <c r="AA699" s="261"/>
      <c r="AB699" s="261"/>
      <c r="AC699" s="261"/>
      <c r="AD699" s="261"/>
      <c r="AE699" s="261"/>
      <c r="AF699" s="261"/>
      <c r="AG699" s="261"/>
      <c r="AH699" s="261"/>
      <c r="AI699" s="261"/>
      <c r="AJ699" s="261"/>
      <c r="AK699" s="261"/>
    </row>
    <row r="700" spans="1:37" s="351" customFormat="1" x14ac:dyDescent="0.25">
      <c r="A700" s="472"/>
      <c r="B700" s="472"/>
      <c r="C700" s="514"/>
      <c r="D700" s="511"/>
      <c r="E700" s="267"/>
      <c r="F700" s="317"/>
      <c r="G700" s="292"/>
      <c r="H700" s="337"/>
      <c r="I700" s="348"/>
      <c r="J700" s="540"/>
      <c r="K700" s="540"/>
      <c r="L700" s="540"/>
      <c r="M700" s="540"/>
      <c r="N700" s="566"/>
      <c r="O700" s="484"/>
      <c r="P700" s="499"/>
      <c r="Q700" s="442"/>
      <c r="R700" s="317"/>
      <c r="S700" s="267"/>
      <c r="T700" s="267"/>
      <c r="U700" s="267"/>
      <c r="V700" s="267"/>
      <c r="W700" s="267"/>
      <c r="X700" s="267"/>
      <c r="Y700" s="261"/>
      <c r="Z700" s="261"/>
      <c r="AA700" s="261"/>
      <c r="AB700" s="261"/>
      <c r="AC700" s="261"/>
      <c r="AD700" s="261"/>
      <c r="AE700" s="261"/>
      <c r="AF700" s="261"/>
      <c r="AG700" s="261"/>
      <c r="AH700" s="261"/>
      <c r="AI700" s="261"/>
      <c r="AJ700" s="261"/>
      <c r="AK700" s="261"/>
    </row>
    <row r="701" spans="1:37" s="351" customFormat="1" x14ac:dyDescent="0.25">
      <c r="A701" s="472"/>
      <c r="B701" s="472"/>
      <c r="C701" s="515"/>
      <c r="D701" s="511"/>
      <c r="E701" s="267"/>
      <c r="F701" s="317"/>
      <c r="G701" s="292"/>
      <c r="H701" s="337"/>
      <c r="I701" s="348"/>
      <c r="J701" s="540"/>
      <c r="K701" s="540"/>
      <c r="L701" s="540"/>
      <c r="M701" s="540"/>
      <c r="N701" s="566"/>
      <c r="O701" s="484"/>
      <c r="P701" s="499"/>
      <c r="Q701" s="442"/>
      <c r="R701" s="317"/>
      <c r="S701" s="267"/>
      <c r="T701" s="267"/>
      <c r="U701" s="267"/>
      <c r="V701" s="267"/>
      <c r="W701" s="267"/>
      <c r="X701" s="267"/>
      <c r="Y701" s="261"/>
      <c r="Z701" s="261"/>
      <c r="AA701" s="261"/>
      <c r="AB701" s="261"/>
      <c r="AC701" s="261"/>
      <c r="AD701" s="261"/>
      <c r="AE701" s="261"/>
      <c r="AF701" s="261"/>
      <c r="AG701" s="261"/>
      <c r="AH701" s="261"/>
      <c r="AI701" s="261"/>
      <c r="AJ701" s="261"/>
      <c r="AK701" s="261"/>
    </row>
    <row r="702" spans="1:37" s="351" customFormat="1" x14ac:dyDescent="0.25">
      <c r="A702" s="472"/>
      <c r="B702" s="472"/>
      <c r="C702" s="514"/>
      <c r="D702" s="511"/>
      <c r="E702" s="266"/>
      <c r="F702" s="316"/>
      <c r="G702" s="291"/>
      <c r="H702" s="336"/>
      <c r="I702" s="347"/>
      <c r="J702" s="539"/>
      <c r="K702" s="539"/>
      <c r="L702" s="539"/>
      <c r="M702" s="539"/>
      <c r="N702" s="565"/>
      <c r="O702" s="483"/>
      <c r="P702" s="498"/>
      <c r="Q702" s="441"/>
      <c r="R702" s="316"/>
      <c r="S702" s="266"/>
      <c r="T702" s="266"/>
      <c r="U702" s="266"/>
      <c r="V702" s="266"/>
      <c r="W702" s="266"/>
      <c r="X702" s="266"/>
      <c r="Y702" s="261"/>
      <c r="Z702" s="261"/>
      <c r="AA702" s="261"/>
      <c r="AB702" s="261"/>
      <c r="AC702" s="261"/>
      <c r="AD702" s="261"/>
      <c r="AE702" s="261"/>
      <c r="AF702" s="261"/>
      <c r="AG702" s="261"/>
      <c r="AH702" s="261"/>
      <c r="AI702" s="261"/>
      <c r="AJ702" s="261"/>
      <c r="AK702" s="261"/>
    </row>
    <row r="703" spans="1:37" s="351" customFormat="1" x14ac:dyDescent="0.25">
      <c r="A703" s="472"/>
      <c r="B703" s="472"/>
      <c r="C703" s="516"/>
      <c r="D703" s="511"/>
      <c r="E703" s="266"/>
      <c r="F703" s="316"/>
      <c r="G703" s="291"/>
      <c r="H703" s="336"/>
      <c r="I703" s="347"/>
      <c r="J703" s="539"/>
      <c r="K703" s="539"/>
      <c r="L703" s="539"/>
      <c r="M703" s="539"/>
      <c r="N703" s="565"/>
      <c r="O703" s="483"/>
      <c r="P703" s="498"/>
      <c r="Q703" s="441"/>
      <c r="R703" s="316"/>
      <c r="S703" s="266"/>
      <c r="T703" s="266"/>
      <c r="U703" s="266"/>
      <c r="V703" s="266"/>
      <c r="W703" s="266"/>
      <c r="X703" s="266"/>
      <c r="Y703" s="261"/>
      <c r="Z703" s="261"/>
      <c r="AA703" s="261"/>
      <c r="AB703" s="261"/>
      <c r="AC703" s="261"/>
      <c r="AD703" s="261"/>
      <c r="AE703" s="261"/>
      <c r="AF703" s="261"/>
      <c r="AG703" s="261"/>
      <c r="AH703" s="261"/>
      <c r="AI703" s="261"/>
      <c r="AJ703" s="261"/>
      <c r="AK703" s="261"/>
    </row>
    <row r="704" spans="1:37" s="351" customFormat="1" x14ac:dyDescent="0.25">
      <c r="A704" s="472"/>
      <c r="B704" s="472"/>
      <c r="C704" s="516"/>
      <c r="D704" s="511"/>
      <c r="E704" s="266"/>
      <c r="F704" s="316"/>
      <c r="G704" s="291"/>
      <c r="H704" s="336"/>
      <c r="I704" s="347"/>
      <c r="J704" s="539"/>
      <c r="K704" s="539"/>
      <c r="L704" s="539"/>
      <c r="M704" s="539"/>
      <c r="N704" s="565"/>
      <c r="O704" s="483"/>
      <c r="P704" s="498"/>
      <c r="Q704" s="441"/>
      <c r="R704" s="316"/>
      <c r="S704" s="266"/>
      <c r="T704" s="266"/>
      <c r="U704" s="266"/>
      <c r="V704" s="266"/>
      <c r="W704" s="266"/>
      <c r="X704" s="266"/>
      <c r="Y704" s="261"/>
      <c r="Z704" s="261"/>
      <c r="AA704" s="261"/>
      <c r="AB704" s="261"/>
      <c r="AC704" s="261"/>
      <c r="AD704" s="261"/>
      <c r="AE704" s="261"/>
      <c r="AF704" s="261"/>
      <c r="AG704" s="261"/>
      <c r="AH704" s="261"/>
      <c r="AI704" s="261"/>
      <c r="AJ704" s="261"/>
      <c r="AK704" s="261"/>
    </row>
    <row r="705" spans="1:37" s="351" customFormat="1" x14ac:dyDescent="0.25">
      <c r="A705" s="472"/>
      <c r="B705" s="472"/>
      <c r="C705" s="514"/>
      <c r="D705" s="511"/>
      <c r="E705" s="266"/>
      <c r="F705" s="316"/>
      <c r="G705" s="291"/>
      <c r="H705" s="336"/>
      <c r="I705" s="347"/>
      <c r="J705" s="539"/>
      <c r="K705" s="539"/>
      <c r="L705" s="539"/>
      <c r="M705" s="539"/>
      <c r="N705" s="565"/>
      <c r="O705" s="483"/>
      <c r="P705" s="498"/>
      <c r="Q705" s="441"/>
      <c r="R705" s="316"/>
      <c r="S705" s="266"/>
      <c r="T705" s="266"/>
      <c r="U705" s="266"/>
      <c r="V705" s="266"/>
      <c r="W705" s="266"/>
      <c r="X705" s="266"/>
      <c r="Y705" s="261"/>
      <c r="Z705" s="261"/>
      <c r="AA705" s="261"/>
      <c r="AB705" s="261"/>
      <c r="AC705" s="261"/>
      <c r="AD705" s="261"/>
      <c r="AE705" s="261"/>
      <c r="AF705" s="261"/>
      <c r="AG705" s="261"/>
      <c r="AH705" s="261"/>
      <c r="AI705" s="261"/>
      <c r="AJ705" s="261"/>
      <c r="AK705" s="261"/>
    </row>
    <row r="706" spans="1:37" s="351" customFormat="1" x14ac:dyDescent="0.25">
      <c r="A706" s="472"/>
      <c r="B706" s="472"/>
      <c r="C706" s="515"/>
      <c r="D706" s="511"/>
      <c r="E706" s="266"/>
      <c r="F706" s="316"/>
      <c r="G706" s="291"/>
      <c r="H706" s="336"/>
      <c r="I706" s="347"/>
      <c r="J706" s="539"/>
      <c r="K706" s="539"/>
      <c r="L706" s="539"/>
      <c r="M706" s="539"/>
      <c r="N706" s="565"/>
      <c r="O706" s="483"/>
      <c r="P706" s="498"/>
      <c r="Q706" s="441"/>
      <c r="R706" s="316"/>
      <c r="S706" s="266"/>
      <c r="T706" s="266"/>
      <c r="U706" s="266"/>
      <c r="V706" s="266"/>
      <c r="W706" s="266"/>
      <c r="X706" s="266"/>
      <c r="Y706" s="261"/>
      <c r="Z706" s="261"/>
      <c r="AA706" s="261"/>
      <c r="AB706" s="261"/>
      <c r="AC706" s="261"/>
      <c r="AD706" s="261"/>
      <c r="AE706" s="261"/>
      <c r="AF706" s="261"/>
      <c r="AG706" s="261"/>
      <c r="AH706" s="261"/>
      <c r="AI706" s="261"/>
      <c r="AJ706" s="261"/>
      <c r="AK706" s="261"/>
    </row>
    <row r="707" spans="1:37" s="351" customFormat="1" x14ac:dyDescent="0.25">
      <c r="A707" s="472"/>
      <c r="B707" s="472"/>
      <c r="C707" s="515"/>
      <c r="D707" s="511"/>
      <c r="E707" s="266"/>
      <c r="F707" s="316"/>
      <c r="G707" s="291"/>
      <c r="H707" s="336"/>
      <c r="I707" s="347"/>
      <c r="J707" s="539"/>
      <c r="K707" s="539"/>
      <c r="L707" s="539"/>
      <c r="M707" s="539"/>
      <c r="N707" s="565"/>
      <c r="O707" s="483"/>
      <c r="P707" s="498"/>
      <c r="Q707" s="441"/>
      <c r="R707" s="316"/>
      <c r="S707" s="266"/>
      <c r="T707" s="266"/>
      <c r="U707" s="266"/>
      <c r="V707" s="266"/>
      <c r="W707" s="266"/>
      <c r="X707" s="266"/>
      <c r="Y707" s="261"/>
      <c r="Z707" s="261"/>
      <c r="AA707" s="261"/>
      <c r="AB707" s="261"/>
      <c r="AC707" s="261"/>
      <c r="AD707" s="261"/>
      <c r="AE707" s="261"/>
      <c r="AF707" s="261"/>
      <c r="AG707" s="261"/>
      <c r="AH707" s="261"/>
      <c r="AI707" s="261"/>
      <c r="AJ707" s="261"/>
      <c r="AK707" s="261"/>
    </row>
    <row r="708" spans="1:37" s="351" customFormat="1" x14ac:dyDescent="0.25">
      <c r="A708" s="472"/>
      <c r="B708" s="472"/>
      <c r="C708" s="472"/>
      <c r="D708" s="511"/>
      <c r="E708" s="267"/>
      <c r="F708" s="317"/>
      <c r="G708" s="292"/>
      <c r="H708" s="337"/>
      <c r="I708" s="348"/>
      <c r="J708" s="540"/>
      <c r="K708" s="540"/>
      <c r="L708" s="540"/>
      <c r="M708" s="540"/>
      <c r="N708" s="566"/>
      <c r="O708" s="484"/>
      <c r="P708" s="499"/>
      <c r="Q708" s="442"/>
      <c r="R708" s="317"/>
      <c r="S708" s="267"/>
      <c r="T708" s="267"/>
      <c r="U708" s="267"/>
      <c r="V708" s="267"/>
      <c r="W708" s="267"/>
      <c r="X708" s="267"/>
      <c r="Y708" s="261"/>
      <c r="Z708" s="261"/>
      <c r="AA708" s="261"/>
      <c r="AB708" s="261"/>
      <c r="AC708" s="261"/>
      <c r="AD708" s="261"/>
      <c r="AE708" s="261"/>
      <c r="AF708" s="261"/>
      <c r="AG708" s="261"/>
      <c r="AH708" s="261"/>
      <c r="AI708" s="261"/>
      <c r="AJ708" s="261"/>
      <c r="AK708" s="261"/>
    </row>
    <row r="709" spans="1:37" s="351" customFormat="1" x14ac:dyDescent="0.25">
      <c r="A709" s="472"/>
      <c r="B709" s="472"/>
      <c r="C709" s="472"/>
      <c r="D709" s="511"/>
      <c r="E709" s="267"/>
      <c r="F709" s="317"/>
      <c r="G709" s="292"/>
      <c r="H709" s="337"/>
      <c r="I709" s="348"/>
      <c r="J709" s="540"/>
      <c r="K709" s="540"/>
      <c r="L709" s="540"/>
      <c r="M709" s="540"/>
      <c r="N709" s="566"/>
      <c r="O709" s="484"/>
      <c r="P709" s="499"/>
      <c r="Q709" s="442"/>
      <c r="R709" s="317"/>
      <c r="S709" s="267"/>
      <c r="T709" s="267"/>
      <c r="U709" s="267"/>
      <c r="V709" s="267"/>
      <c r="W709" s="267"/>
      <c r="X709" s="267"/>
      <c r="Y709" s="261"/>
      <c r="Z709" s="261"/>
      <c r="AA709" s="261"/>
      <c r="AB709" s="261"/>
      <c r="AC709" s="261"/>
      <c r="AD709" s="261"/>
      <c r="AE709" s="261"/>
      <c r="AF709" s="261"/>
      <c r="AG709" s="261"/>
      <c r="AH709" s="261"/>
      <c r="AI709" s="261"/>
      <c r="AJ709" s="261"/>
      <c r="AK709" s="261"/>
    </row>
    <row r="710" spans="1:37" s="351" customFormat="1" x14ac:dyDescent="0.25">
      <c r="A710" s="472"/>
      <c r="B710" s="472"/>
      <c r="C710" s="472"/>
      <c r="D710" s="511"/>
      <c r="E710" s="266"/>
      <c r="F710" s="316"/>
      <c r="G710" s="291"/>
      <c r="H710" s="336"/>
      <c r="I710" s="347"/>
      <c r="J710" s="539"/>
      <c r="K710" s="539"/>
      <c r="L710" s="539"/>
      <c r="M710" s="539"/>
      <c r="N710" s="565"/>
      <c r="O710" s="483"/>
      <c r="P710" s="498"/>
      <c r="Q710" s="441"/>
      <c r="R710" s="316"/>
      <c r="S710" s="266"/>
      <c r="T710" s="266"/>
      <c r="U710" s="266"/>
      <c r="V710" s="266"/>
      <c r="W710" s="266"/>
      <c r="X710" s="266"/>
      <c r="Y710" s="261"/>
      <c r="Z710" s="261"/>
      <c r="AA710" s="261"/>
      <c r="AB710" s="261"/>
      <c r="AC710" s="261"/>
      <c r="AD710" s="261"/>
      <c r="AE710" s="261"/>
      <c r="AF710" s="261"/>
      <c r="AG710" s="261"/>
      <c r="AH710" s="261"/>
      <c r="AI710" s="261"/>
      <c r="AJ710" s="261"/>
      <c r="AK710" s="261"/>
    </row>
    <row r="711" spans="1:37" s="351" customFormat="1" x14ac:dyDescent="0.25">
      <c r="A711" s="472"/>
      <c r="B711" s="472"/>
      <c r="C711" s="472"/>
      <c r="D711" s="511"/>
      <c r="E711" s="267"/>
      <c r="F711" s="317"/>
      <c r="G711" s="292"/>
      <c r="H711" s="337"/>
      <c r="I711" s="348"/>
      <c r="J711" s="540"/>
      <c r="K711" s="540"/>
      <c r="L711" s="540"/>
      <c r="M711" s="540"/>
      <c r="N711" s="566"/>
      <c r="O711" s="484"/>
      <c r="P711" s="499"/>
      <c r="Q711" s="442"/>
      <c r="R711" s="317"/>
      <c r="S711" s="267"/>
      <c r="T711" s="267"/>
      <c r="U711" s="267"/>
      <c r="V711" s="267"/>
      <c r="W711" s="267"/>
      <c r="X711" s="267"/>
      <c r="Y711" s="261"/>
      <c r="Z711" s="261"/>
      <c r="AA711" s="261"/>
      <c r="AB711" s="261"/>
      <c r="AC711" s="261"/>
      <c r="AD711" s="261"/>
      <c r="AE711" s="261"/>
      <c r="AF711" s="261"/>
      <c r="AG711" s="261"/>
      <c r="AH711" s="261"/>
      <c r="AI711" s="261"/>
      <c r="AJ711" s="261"/>
      <c r="AK711" s="261"/>
    </row>
    <row r="712" spans="1:37" s="351" customFormat="1" x14ac:dyDescent="0.25">
      <c r="A712" s="472"/>
      <c r="B712" s="472"/>
      <c r="C712" s="515"/>
      <c r="D712" s="511"/>
      <c r="E712" s="267"/>
      <c r="F712" s="317"/>
      <c r="G712" s="292"/>
      <c r="H712" s="337"/>
      <c r="I712" s="348"/>
      <c r="J712" s="540"/>
      <c r="K712" s="540"/>
      <c r="L712" s="540"/>
      <c r="M712" s="540"/>
      <c r="N712" s="566"/>
      <c r="O712" s="484"/>
      <c r="P712" s="499"/>
      <c r="Q712" s="442"/>
      <c r="R712" s="317"/>
      <c r="S712" s="267"/>
      <c r="T712" s="267"/>
      <c r="U712" s="267"/>
      <c r="V712" s="267"/>
      <c r="W712" s="267"/>
      <c r="X712" s="267"/>
      <c r="Y712" s="261"/>
      <c r="Z712" s="261"/>
      <c r="AA712" s="261"/>
      <c r="AB712" s="261"/>
      <c r="AC712" s="261"/>
      <c r="AD712" s="261"/>
      <c r="AE712" s="261"/>
      <c r="AF712" s="261"/>
      <c r="AG712" s="261"/>
      <c r="AH712" s="261"/>
      <c r="AI712" s="261"/>
      <c r="AJ712" s="261"/>
      <c r="AK712" s="261"/>
    </row>
    <row r="713" spans="1:37" s="351" customFormat="1" x14ac:dyDescent="0.25">
      <c r="A713" s="472"/>
      <c r="B713" s="472"/>
      <c r="C713" s="515"/>
      <c r="D713" s="511"/>
      <c r="E713" s="266"/>
      <c r="F713" s="316"/>
      <c r="G713" s="291"/>
      <c r="H713" s="336"/>
      <c r="I713" s="347"/>
      <c r="J713" s="539"/>
      <c r="K713" s="539"/>
      <c r="L713" s="539"/>
      <c r="M713" s="539"/>
      <c r="N713" s="565"/>
      <c r="O713" s="483"/>
      <c r="P713" s="498"/>
      <c r="Q713" s="441"/>
      <c r="R713" s="316"/>
      <c r="S713" s="266"/>
      <c r="T713" s="266"/>
      <c r="U713" s="266"/>
      <c r="V713" s="266"/>
      <c r="W713" s="266"/>
      <c r="X713" s="266"/>
      <c r="Y713" s="261"/>
      <c r="Z713" s="261"/>
      <c r="AA713" s="261"/>
      <c r="AB713" s="261"/>
      <c r="AC713" s="261"/>
      <c r="AD713" s="261"/>
      <c r="AE713" s="261"/>
      <c r="AF713" s="261"/>
      <c r="AG713" s="261"/>
      <c r="AH713" s="261"/>
      <c r="AI713" s="261"/>
      <c r="AJ713" s="261"/>
      <c r="AK713" s="261"/>
    </row>
    <row r="714" spans="1:37" s="351" customFormat="1" x14ac:dyDescent="0.25">
      <c r="A714" s="472"/>
      <c r="B714" s="472"/>
      <c r="C714" s="514"/>
      <c r="D714" s="511"/>
      <c r="E714" s="266"/>
      <c r="F714" s="316"/>
      <c r="G714" s="291"/>
      <c r="H714" s="336"/>
      <c r="I714" s="347"/>
      <c r="J714" s="539"/>
      <c r="K714" s="539"/>
      <c r="L714" s="539"/>
      <c r="M714" s="539"/>
      <c r="N714" s="565"/>
      <c r="O714" s="483"/>
      <c r="P714" s="498"/>
      <c r="Q714" s="441"/>
      <c r="R714" s="316"/>
      <c r="S714" s="266"/>
      <c r="T714" s="266"/>
      <c r="U714" s="266"/>
      <c r="V714" s="266"/>
      <c r="W714" s="266"/>
      <c r="X714" s="266"/>
      <c r="Y714" s="261"/>
      <c r="Z714" s="261"/>
      <c r="AA714" s="261"/>
      <c r="AB714" s="261"/>
      <c r="AC714" s="261"/>
      <c r="AD714" s="261"/>
      <c r="AE714" s="261"/>
      <c r="AF714" s="261"/>
      <c r="AG714" s="261"/>
      <c r="AH714" s="261"/>
      <c r="AI714" s="261"/>
      <c r="AJ714" s="261"/>
      <c r="AK714" s="261"/>
    </row>
    <row r="715" spans="1:37" s="351" customFormat="1" x14ac:dyDescent="0.25">
      <c r="A715" s="472"/>
      <c r="B715" s="472"/>
      <c r="C715" s="515"/>
      <c r="D715" s="511"/>
      <c r="E715" s="266"/>
      <c r="F715" s="316"/>
      <c r="G715" s="291"/>
      <c r="H715" s="336"/>
      <c r="I715" s="347"/>
      <c r="J715" s="539"/>
      <c r="K715" s="539"/>
      <c r="L715" s="539"/>
      <c r="M715" s="539"/>
      <c r="N715" s="565"/>
      <c r="O715" s="483"/>
      <c r="P715" s="498"/>
      <c r="Q715" s="441"/>
      <c r="R715" s="316"/>
      <c r="S715" s="266"/>
      <c r="T715" s="266"/>
      <c r="U715" s="266"/>
      <c r="V715" s="266"/>
      <c r="W715" s="266"/>
      <c r="X715" s="266"/>
      <c r="Y715" s="261"/>
      <c r="Z715" s="261"/>
      <c r="AA715" s="261"/>
      <c r="AB715" s="261"/>
      <c r="AC715" s="261"/>
      <c r="AD715" s="261"/>
      <c r="AE715" s="261"/>
      <c r="AF715" s="261"/>
      <c r="AG715" s="261"/>
      <c r="AH715" s="261"/>
      <c r="AI715" s="261"/>
      <c r="AJ715" s="261"/>
      <c r="AK715" s="261"/>
    </row>
    <row r="716" spans="1:37" s="351" customFormat="1" x14ac:dyDescent="0.25">
      <c r="A716" s="472"/>
      <c r="B716" s="472"/>
      <c r="C716" s="515"/>
      <c r="D716" s="511"/>
      <c r="E716" s="266"/>
      <c r="F716" s="316"/>
      <c r="G716" s="291"/>
      <c r="H716" s="336"/>
      <c r="I716" s="347"/>
      <c r="J716" s="539"/>
      <c r="K716" s="539"/>
      <c r="L716" s="539"/>
      <c r="M716" s="539"/>
      <c r="N716" s="565"/>
      <c r="O716" s="483"/>
      <c r="P716" s="498"/>
      <c r="Q716" s="441"/>
      <c r="R716" s="316"/>
      <c r="S716" s="266"/>
      <c r="T716" s="266"/>
      <c r="U716" s="266"/>
      <c r="V716" s="266"/>
      <c r="W716" s="266"/>
      <c r="X716" s="266"/>
      <c r="Y716" s="261"/>
      <c r="Z716" s="261"/>
      <c r="AA716" s="261"/>
      <c r="AB716" s="261"/>
      <c r="AC716" s="261"/>
      <c r="AD716" s="261"/>
      <c r="AE716" s="261"/>
      <c r="AF716" s="261"/>
      <c r="AG716" s="261"/>
      <c r="AH716" s="261"/>
      <c r="AI716" s="261"/>
      <c r="AJ716" s="261"/>
      <c r="AK716" s="261"/>
    </row>
    <row r="717" spans="1:37" s="351" customFormat="1" x14ac:dyDescent="0.25">
      <c r="A717" s="472"/>
      <c r="B717" s="472"/>
      <c r="C717" s="472"/>
      <c r="D717" s="511"/>
      <c r="E717" s="267"/>
      <c r="F717" s="317"/>
      <c r="G717" s="292"/>
      <c r="H717" s="337"/>
      <c r="I717" s="348"/>
      <c r="J717" s="540"/>
      <c r="K717" s="540"/>
      <c r="L717" s="540"/>
      <c r="M717" s="540"/>
      <c r="N717" s="566"/>
      <c r="O717" s="484"/>
      <c r="P717" s="499"/>
      <c r="Q717" s="442"/>
      <c r="R717" s="317"/>
      <c r="S717" s="267"/>
      <c r="T717" s="267"/>
      <c r="U717" s="267"/>
      <c r="V717" s="267"/>
      <c r="W717" s="267"/>
      <c r="X717" s="267"/>
      <c r="Y717" s="261"/>
      <c r="Z717" s="261"/>
      <c r="AA717" s="261"/>
      <c r="AB717" s="261"/>
      <c r="AC717" s="261"/>
      <c r="AD717" s="261"/>
      <c r="AE717" s="261"/>
      <c r="AF717" s="261"/>
      <c r="AG717" s="261"/>
      <c r="AH717" s="261"/>
      <c r="AI717" s="261"/>
      <c r="AJ717" s="261"/>
      <c r="AK717" s="261"/>
    </row>
    <row r="718" spans="1:37" s="351" customFormat="1" x14ac:dyDescent="0.25">
      <c r="A718" s="472"/>
      <c r="B718" s="472"/>
      <c r="C718" s="472"/>
      <c r="D718" s="511"/>
      <c r="E718" s="267"/>
      <c r="F718" s="317"/>
      <c r="G718" s="292"/>
      <c r="H718" s="337"/>
      <c r="I718" s="348"/>
      <c r="J718" s="540"/>
      <c r="K718" s="540"/>
      <c r="L718" s="540"/>
      <c r="M718" s="540"/>
      <c r="N718" s="566"/>
      <c r="O718" s="484"/>
      <c r="P718" s="499"/>
      <c r="Q718" s="442"/>
      <c r="R718" s="317"/>
      <c r="S718" s="267"/>
      <c r="T718" s="267"/>
      <c r="U718" s="267"/>
      <c r="V718" s="267"/>
      <c r="W718" s="267"/>
      <c r="X718" s="267"/>
      <c r="Y718" s="261"/>
      <c r="Z718" s="261"/>
      <c r="AA718" s="261"/>
      <c r="AB718" s="261"/>
      <c r="AC718" s="261"/>
      <c r="AD718" s="261"/>
      <c r="AE718" s="261"/>
      <c r="AF718" s="261"/>
      <c r="AG718" s="261"/>
      <c r="AH718" s="261"/>
      <c r="AI718" s="261"/>
      <c r="AJ718" s="261"/>
      <c r="AK718" s="261"/>
    </row>
    <row r="719" spans="1:37" s="351" customFormat="1" x14ac:dyDescent="0.25">
      <c r="A719" s="472"/>
      <c r="B719" s="472"/>
      <c r="C719" s="472"/>
      <c r="D719" s="511"/>
      <c r="E719" s="266"/>
      <c r="F719" s="316"/>
      <c r="G719" s="291"/>
      <c r="H719" s="336"/>
      <c r="I719" s="347"/>
      <c r="J719" s="539"/>
      <c r="K719" s="539"/>
      <c r="L719" s="539"/>
      <c r="M719" s="539"/>
      <c r="N719" s="565"/>
      <c r="O719" s="483"/>
      <c r="P719" s="498"/>
      <c r="Q719" s="441"/>
      <c r="R719" s="316"/>
      <c r="S719" s="266"/>
      <c r="T719" s="266"/>
      <c r="U719" s="266"/>
      <c r="V719" s="266"/>
      <c r="W719" s="266"/>
      <c r="X719" s="266"/>
      <c r="Y719" s="261"/>
      <c r="Z719" s="261"/>
      <c r="AA719" s="261"/>
      <c r="AB719" s="261"/>
      <c r="AC719" s="261"/>
      <c r="AD719" s="261"/>
      <c r="AE719" s="261"/>
      <c r="AF719" s="261"/>
      <c r="AG719" s="261"/>
      <c r="AH719" s="261"/>
      <c r="AI719" s="261"/>
      <c r="AJ719" s="261"/>
      <c r="AK719" s="261"/>
    </row>
    <row r="720" spans="1:37" s="351" customFormat="1" x14ac:dyDescent="0.25">
      <c r="A720" s="472"/>
      <c r="B720" s="472"/>
      <c r="C720" s="472"/>
      <c r="D720" s="511"/>
      <c r="E720" s="267"/>
      <c r="F720" s="317"/>
      <c r="G720" s="292"/>
      <c r="H720" s="337"/>
      <c r="I720" s="348"/>
      <c r="J720" s="540"/>
      <c r="K720" s="540"/>
      <c r="L720" s="540"/>
      <c r="M720" s="540"/>
      <c r="N720" s="566"/>
      <c r="O720" s="484"/>
      <c r="P720" s="499"/>
      <c r="Q720" s="442"/>
      <c r="R720" s="317"/>
      <c r="S720" s="267"/>
      <c r="T720" s="267"/>
      <c r="U720" s="267"/>
      <c r="V720" s="267"/>
      <c r="W720" s="267"/>
      <c r="X720" s="267"/>
      <c r="Y720" s="261"/>
      <c r="Z720" s="261"/>
      <c r="AA720" s="261"/>
      <c r="AB720" s="261"/>
      <c r="AC720" s="261"/>
      <c r="AD720" s="261"/>
      <c r="AE720" s="261"/>
      <c r="AF720" s="261"/>
      <c r="AG720" s="261"/>
      <c r="AH720" s="261"/>
      <c r="AI720" s="261"/>
      <c r="AJ720" s="261"/>
      <c r="AK720" s="261"/>
    </row>
    <row r="721" spans="1:37" s="351" customFormat="1" x14ac:dyDescent="0.25">
      <c r="A721" s="472"/>
      <c r="B721" s="472"/>
      <c r="C721" s="472"/>
      <c r="D721" s="511"/>
      <c r="E721" s="267"/>
      <c r="F721" s="317"/>
      <c r="G721" s="292"/>
      <c r="H721" s="337"/>
      <c r="I721" s="348"/>
      <c r="J721" s="540"/>
      <c r="K721" s="540"/>
      <c r="L721" s="540"/>
      <c r="M721" s="540"/>
      <c r="N721" s="566"/>
      <c r="O721" s="484"/>
      <c r="P721" s="499"/>
      <c r="Q721" s="442"/>
      <c r="R721" s="317"/>
      <c r="S721" s="267"/>
      <c r="T721" s="267"/>
      <c r="U721" s="267"/>
      <c r="V721" s="267"/>
      <c r="W721" s="267"/>
      <c r="X721" s="267"/>
      <c r="Y721" s="261"/>
      <c r="Z721" s="261"/>
      <c r="AA721" s="261"/>
      <c r="AB721" s="261"/>
      <c r="AC721" s="261"/>
      <c r="AD721" s="261"/>
      <c r="AE721" s="261"/>
      <c r="AF721" s="261"/>
      <c r="AG721" s="261"/>
      <c r="AH721" s="261"/>
      <c r="AI721" s="261"/>
      <c r="AJ721" s="261"/>
      <c r="AK721" s="261"/>
    </row>
    <row r="722" spans="1:37" s="351" customFormat="1" x14ac:dyDescent="0.25">
      <c r="A722" s="472"/>
      <c r="B722" s="472"/>
      <c r="C722" s="515"/>
      <c r="D722" s="511"/>
      <c r="E722" s="266"/>
      <c r="F722" s="316"/>
      <c r="G722" s="291"/>
      <c r="H722" s="336"/>
      <c r="I722" s="347"/>
      <c r="J722" s="539"/>
      <c r="K722" s="539"/>
      <c r="L722" s="539"/>
      <c r="M722" s="539"/>
      <c r="N722" s="565"/>
      <c r="O722" s="483"/>
      <c r="P722" s="498"/>
      <c r="Q722" s="441"/>
      <c r="R722" s="316"/>
      <c r="S722" s="266"/>
      <c r="T722" s="266"/>
      <c r="U722" s="266"/>
      <c r="V722" s="266"/>
      <c r="W722" s="266"/>
      <c r="X722" s="266"/>
      <c r="Y722" s="261"/>
      <c r="Z722" s="261"/>
      <c r="AA722" s="261"/>
      <c r="AB722" s="261"/>
      <c r="AC722" s="261"/>
      <c r="AD722" s="261"/>
      <c r="AE722" s="261"/>
      <c r="AF722" s="261"/>
      <c r="AG722" s="261"/>
      <c r="AH722" s="261"/>
      <c r="AI722" s="261"/>
      <c r="AJ722" s="261"/>
      <c r="AK722" s="261"/>
    </row>
    <row r="723" spans="1:37" s="351" customFormat="1" x14ac:dyDescent="0.25">
      <c r="A723" s="472"/>
      <c r="B723" s="472"/>
      <c r="C723" s="514"/>
      <c r="D723" s="511"/>
      <c r="E723" s="267"/>
      <c r="F723" s="317"/>
      <c r="G723" s="292"/>
      <c r="H723" s="337"/>
      <c r="I723" s="348"/>
      <c r="J723" s="540"/>
      <c r="K723" s="540"/>
      <c r="L723" s="540"/>
      <c r="M723" s="540"/>
      <c r="N723" s="566"/>
      <c r="O723" s="484"/>
      <c r="P723" s="499"/>
      <c r="Q723" s="442"/>
      <c r="R723" s="317"/>
      <c r="S723" s="267"/>
      <c r="T723" s="267"/>
      <c r="U723" s="267"/>
      <c r="V723" s="267"/>
      <c r="W723" s="267"/>
      <c r="X723" s="267"/>
      <c r="Y723" s="261"/>
      <c r="Z723" s="261"/>
      <c r="AA723" s="261"/>
      <c r="AB723" s="261"/>
      <c r="AC723" s="261"/>
      <c r="AD723" s="261"/>
      <c r="AE723" s="261"/>
      <c r="AF723" s="261"/>
      <c r="AG723" s="261"/>
      <c r="AH723" s="261"/>
      <c r="AI723" s="261"/>
      <c r="AJ723" s="261"/>
      <c r="AK723" s="261"/>
    </row>
    <row r="724" spans="1:37" s="351" customFormat="1" x14ac:dyDescent="0.25">
      <c r="A724" s="472"/>
      <c r="B724" s="472"/>
      <c r="C724" s="515"/>
      <c r="D724" s="511"/>
      <c r="E724" s="267"/>
      <c r="F724" s="317"/>
      <c r="G724" s="292"/>
      <c r="H724" s="337"/>
      <c r="I724" s="348"/>
      <c r="J724" s="540"/>
      <c r="K724" s="540"/>
      <c r="L724" s="540"/>
      <c r="M724" s="540"/>
      <c r="N724" s="566"/>
      <c r="O724" s="484"/>
      <c r="P724" s="499"/>
      <c r="Q724" s="442"/>
      <c r="R724" s="317"/>
      <c r="S724" s="267"/>
      <c r="T724" s="267"/>
      <c r="U724" s="267"/>
      <c r="V724" s="267"/>
      <c r="W724" s="267"/>
      <c r="X724" s="267"/>
      <c r="Y724" s="261"/>
      <c r="Z724" s="261"/>
      <c r="AA724" s="261"/>
      <c r="AB724" s="261"/>
      <c r="AC724" s="261"/>
      <c r="AD724" s="261"/>
      <c r="AE724" s="261"/>
      <c r="AF724" s="261"/>
      <c r="AG724" s="261"/>
      <c r="AH724" s="261"/>
      <c r="AI724" s="261"/>
      <c r="AJ724" s="261"/>
      <c r="AK724" s="261"/>
    </row>
    <row r="725" spans="1:37" s="351" customFormat="1" x14ac:dyDescent="0.25">
      <c r="A725" s="472"/>
      <c r="B725" s="472"/>
      <c r="C725" s="515"/>
      <c r="D725" s="511"/>
      <c r="E725" s="266"/>
      <c r="F725" s="316"/>
      <c r="G725" s="291"/>
      <c r="H725" s="336"/>
      <c r="I725" s="347"/>
      <c r="J725" s="539"/>
      <c r="K725" s="539"/>
      <c r="L725" s="539"/>
      <c r="M725" s="539"/>
      <c r="N725" s="565"/>
      <c r="O725" s="483"/>
      <c r="P725" s="498"/>
      <c r="Q725" s="441"/>
      <c r="R725" s="316"/>
      <c r="S725" s="266"/>
      <c r="T725" s="266"/>
      <c r="U725" s="266"/>
      <c r="V725" s="266"/>
      <c r="W725" s="266"/>
      <c r="X725" s="266"/>
      <c r="Y725" s="261"/>
      <c r="Z725" s="261"/>
      <c r="AA725" s="261"/>
      <c r="AB725" s="261"/>
      <c r="AC725" s="261"/>
      <c r="AD725" s="261"/>
      <c r="AE725" s="261"/>
      <c r="AF725" s="261"/>
      <c r="AG725" s="261"/>
      <c r="AH725" s="261"/>
      <c r="AI725" s="261"/>
      <c r="AJ725" s="261"/>
      <c r="AK725" s="261"/>
    </row>
    <row r="726" spans="1:37" s="351" customFormat="1" x14ac:dyDescent="0.25">
      <c r="A726" s="472"/>
      <c r="B726" s="472"/>
      <c r="C726" s="514"/>
      <c r="D726" s="511"/>
      <c r="E726" s="267"/>
      <c r="F726" s="317"/>
      <c r="G726" s="292"/>
      <c r="H726" s="337"/>
      <c r="I726" s="348"/>
      <c r="J726" s="540"/>
      <c r="K726" s="540"/>
      <c r="L726" s="540"/>
      <c r="M726" s="540"/>
      <c r="N726" s="566"/>
      <c r="O726" s="484"/>
      <c r="P726" s="499"/>
      <c r="Q726" s="442"/>
      <c r="R726" s="317"/>
      <c r="S726" s="267"/>
      <c r="T726" s="267"/>
      <c r="U726" s="267"/>
      <c r="V726" s="267"/>
      <c r="W726" s="267"/>
      <c r="X726" s="267"/>
      <c r="Y726" s="261"/>
      <c r="Z726" s="261"/>
      <c r="AA726" s="261"/>
      <c r="AB726" s="261"/>
      <c r="AC726" s="261"/>
      <c r="AD726" s="261"/>
      <c r="AE726" s="261"/>
      <c r="AF726" s="261"/>
      <c r="AG726" s="261"/>
      <c r="AH726" s="261"/>
      <c r="AI726" s="261"/>
      <c r="AJ726" s="261"/>
      <c r="AK726" s="261"/>
    </row>
    <row r="727" spans="1:37" s="351" customFormat="1" x14ac:dyDescent="0.25">
      <c r="A727" s="472"/>
      <c r="B727" s="472"/>
      <c r="C727" s="515"/>
      <c r="D727" s="511"/>
      <c r="E727" s="267"/>
      <c r="F727" s="317"/>
      <c r="G727" s="292"/>
      <c r="H727" s="337"/>
      <c r="I727" s="348"/>
      <c r="J727" s="540"/>
      <c r="K727" s="540"/>
      <c r="L727" s="540"/>
      <c r="M727" s="540"/>
      <c r="N727" s="566"/>
      <c r="O727" s="484"/>
      <c r="P727" s="499"/>
      <c r="Q727" s="442"/>
      <c r="R727" s="317"/>
      <c r="S727" s="267"/>
      <c r="T727" s="267"/>
      <c r="U727" s="267"/>
      <c r="V727" s="267"/>
      <c r="W727" s="267"/>
      <c r="X727" s="267"/>
      <c r="Y727" s="261"/>
      <c r="Z727" s="261"/>
      <c r="AA727" s="261"/>
      <c r="AB727" s="261"/>
      <c r="AC727" s="261"/>
      <c r="AD727" s="261"/>
      <c r="AE727" s="261"/>
      <c r="AF727" s="261"/>
      <c r="AG727" s="261"/>
      <c r="AH727" s="261"/>
      <c r="AI727" s="261"/>
      <c r="AJ727" s="261"/>
      <c r="AK727" s="261"/>
    </row>
    <row r="728" spans="1:37" s="351" customFormat="1" x14ac:dyDescent="0.25">
      <c r="A728" s="472"/>
      <c r="B728" s="472"/>
      <c r="C728" s="515"/>
      <c r="D728" s="511"/>
      <c r="E728" s="266"/>
      <c r="F728" s="316"/>
      <c r="G728" s="291"/>
      <c r="H728" s="336"/>
      <c r="I728" s="347"/>
      <c r="J728" s="539"/>
      <c r="K728" s="539"/>
      <c r="L728" s="539"/>
      <c r="M728" s="539"/>
      <c r="N728" s="565"/>
      <c r="O728" s="483"/>
      <c r="P728" s="498"/>
      <c r="Q728" s="441"/>
      <c r="R728" s="316"/>
      <c r="S728" s="266"/>
      <c r="T728" s="266"/>
      <c r="U728" s="266"/>
      <c r="V728" s="266"/>
      <c r="W728" s="266"/>
      <c r="X728" s="266"/>
      <c r="Y728" s="261"/>
      <c r="Z728" s="261"/>
      <c r="AA728" s="261"/>
      <c r="AB728" s="261"/>
      <c r="AC728" s="261"/>
      <c r="AD728" s="261"/>
      <c r="AE728" s="261"/>
      <c r="AF728" s="261"/>
      <c r="AG728" s="261"/>
      <c r="AH728" s="261"/>
      <c r="AI728" s="261"/>
      <c r="AJ728" s="261"/>
      <c r="AK728" s="261"/>
    </row>
    <row r="729" spans="1:37" s="351" customFormat="1" x14ac:dyDescent="0.25">
      <c r="A729" s="472"/>
      <c r="B729" s="472"/>
      <c r="C729" s="514"/>
      <c r="D729" s="511"/>
      <c r="E729" s="267"/>
      <c r="F729" s="317"/>
      <c r="G729" s="292"/>
      <c r="H729" s="337"/>
      <c r="I729" s="348"/>
      <c r="J729" s="540"/>
      <c r="K729" s="540"/>
      <c r="L729" s="540"/>
      <c r="M729" s="540"/>
      <c r="N729" s="566"/>
      <c r="O729" s="484"/>
      <c r="P729" s="499"/>
      <c r="Q729" s="442"/>
      <c r="R729" s="317"/>
      <c r="S729" s="267"/>
      <c r="T729" s="267"/>
      <c r="U729" s="267"/>
      <c r="V729" s="267"/>
      <c r="W729" s="267"/>
      <c r="X729" s="267"/>
      <c r="Y729" s="261"/>
      <c r="Z729" s="261"/>
      <c r="AA729" s="261"/>
      <c r="AB729" s="261"/>
      <c r="AC729" s="261"/>
      <c r="AD729" s="261"/>
      <c r="AE729" s="261"/>
      <c r="AF729" s="261"/>
      <c r="AG729" s="261"/>
      <c r="AH729" s="261"/>
      <c r="AI729" s="261"/>
      <c r="AJ729" s="261"/>
      <c r="AK729" s="261"/>
    </row>
    <row r="730" spans="1:37" s="351" customFormat="1" x14ac:dyDescent="0.25">
      <c r="A730" s="472"/>
      <c r="B730" s="472"/>
      <c r="C730" s="515"/>
      <c r="D730" s="511"/>
      <c r="E730" s="267"/>
      <c r="F730" s="317"/>
      <c r="G730" s="292"/>
      <c r="H730" s="337"/>
      <c r="I730" s="348"/>
      <c r="J730" s="540"/>
      <c r="K730" s="540"/>
      <c r="L730" s="540"/>
      <c r="M730" s="540"/>
      <c r="N730" s="566"/>
      <c r="O730" s="484"/>
      <c r="P730" s="499"/>
      <c r="Q730" s="442"/>
      <c r="R730" s="317"/>
      <c r="S730" s="267"/>
      <c r="T730" s="267"/>
      <c r="U730" s="267"/>
      <c r="V730" s="267"/>
      <c r="W730" s="267"/>
      <c r="X730" s="267"/>
      <c r="Y730" s="261"/>
      <c r="Z730" s="261"/>
      <c r="AA730" s="261"/>
      <c r="AB730" s="261"/>
      <c r="AC730" s="261"/>
      <c r="AD730" s="261"/>
      <c r="AE730" s="261"/>
      <c r="AF730" s="261"/>
      <c r="AG730" s="261"/>
      <c r="AH730" s="261"/>
      <c r="AI730" s="261"/>
      <c r="AJ730" s="261"/>
      <c r="AK730" s="261"/>
    </row>
    <row r="731" spans="1:37" s="351" customFormat="1" x14ac:dyDescent="0.25">
      <c r="A731" s="472"/>
      <c r="B731" s="472"/>
      <c r="C731" s="515"/>
      <c r="D731" s="511"/>
      <c r="E731" s="266"/>
      <c r="F731" s="316"/>
      <c r="G731" s="291"/>
      <c r="H731" s="336"/>
      <c r="I731" s="347"/>
      <c r="J731" s="539"/>
      <c r="K731" s="539"/>
      <c r="L731" s="539"/>
      <c r="M731" s="539"/>
      <c r="N731" s="565"/>
      <c r="O731" s="483"/>
      <c r="P731" s="498"/>
      <c r="Q731" s="441"/>
      <c r="R731" s="316"/>
      <c r="S731" s="266"/>
      <c r="T731" s="266"/>
      <c r="U731" s="266"/>
      <c r="V731" s="266"/>
      <c r="W731" s="266"/>
      <c r="X731" s="266"/>
      <c r="Y731" s="261"/>
      <c r="Z731" s="261"/>
      <c r="AA731" s="261"/>
      <c r="AB731" s="261"/>
      <c r="AC731" s="261"/>
      <c r="AD731" s="261"/>
      <c r="AE731" s="261"/>
      <c r="AF731" s="261"/>
      <c r="AG731" s="261"/>
      <c r="AH731" s="261"/>
      <c r="AI731" s="261"/>
      <c r="AJ731" s="261"/>
      <c r="AK731" s="261"/>
    </row>
    <row r="732" spans="1:37" s="351" customFormat="1" x14ac:dyDescent="0.25">
      <c r="A732" s="472"/>
      <c r="B732" s="472"/>
      <c r="C732" s="514"/>
      <c r="D732" s="511"/>
      <c r="E732" s="267"/>
      <c r="F732" s="317"/>
      <c r="G732" s="292"/>
      <c r="H732" s="337"/>
      <c r="I732" s="348"/>
      <c r="J732" s="540"/>
      <c r="K732" s="540"/>
      <c r="L732" s="540"/>
      <c r="M732" s="540"/>
      <c r="N732" s="566"/>
      <c r="O732" s="484"/>
      <c r="P732" s="499"/>
      <c r="Q732" s="442"/>
      <c r="R732" s="317"/>
      <c r="S732" s="267"/>
      <c r="T732" s="267"/>
      <c r="U732" s="267"/>
      <c r="V732" s="267"/>
      <c r="W732" s="267"/>
      <c r="X732" s="267"/>
      <c r="Y732" s="261"/>
      <c r="Z732" s="261"/>
      <c r="AA732" s="261"/>
      <c r="AB732" s="261"/>
      <c r="AC732" s="261"/>
      <c r="AD732" s="261"/>
      <c r="AE732" s="261"/>
      <c r="AF732" s="261"/>
      <c r="AG732" s="261"/>
      <c r="AH732" s="261"/>
      <c r="AI732" s="261"/>
      <c r="AJ732" s="261"/>
      <c r="AK732" s="261"/>
    </row>
    <row r="733" spans="1:37" s="351" customFormat="1" x14ac:dyDescent="0.25">
      <c r="A733" s="472"/>
      <c r="B733" s="472"/>
      <c r="C733" s="515"/>
      <c r="D733" s="511"/>
      <c r="E733" s="267"/>
      <c r="F733" s="317"/>
      <c r="G733" s="292"/>
      <c r="H733" s="337"/>
      <c r="I733" s="348"/>
      <c r="J733" s="540"/>
      <c r="K733" s="540"/>
      <c r="L733" s="540"/>
      <c r="M733" s="540"/>
      <c r="N733" s="566"/>
      <c r="O733" s="484"/>
      <c r="P733" s="499"/>
      <c r="Q733" s="442"/>
      <c r="R733" s="317"/>
      <c r="S733" s="267"/>
      <c r="T733" s="267"/>
      <c r="U733" s="267"/>
      <c r="V733" s="267"/>
      <c r="W733" s="267"/>
      <c r="X733" s="267"/>
      <c r="Y733" s="261"/>
      <c r="Z733" s="261"/>
      <c r="AA733" s="261"/>
      <c r="AB733" s="261"/>
      <c r="AC733" s="261"/>
      <c r="AD733" s="261"/>
      <c r="AE733" s="261"/>
      <c r="AF733" s="261"/>
      <c r="AG733" s="261"/>
      <c r="AH733" s="261"/>
      <c r="AI733" s="261"/>
      <c r="AJ733" s="261"/>
      <c r="AK733" s="261"/>
    </row>
    <row r="734" spans="1:37" s="351" customFormat="1" x14ac:dyDescent="0.25">
      <c r="A734" s="472"/>
      <c r="B734" s="472"/>
      <c r="C734" s="515"/>
      <c r="D734" s="511"/>
      <c r="E734" s="266"/>
      <c r="F734" s="316"/>
      <c r="G734" s="291"/>
      <c r="H734" s="336"/>
      <c r="I734" s="347"/>
      <c r="J734" s="539"/>
      <c r="K734" s="539"/>
      <c r="L734" s="539"/>
      <c r="M734" s="539"/>
      <c r="N734" s="565"/>
      <c r="O734" s="483"/>
      <c r="P734" s="498"/>
      <c r="Q734" s="441"/>
      <c r="R734" s="316"/>
      <c r="S734" s="266"/>
      <c r="T734" s="266"/>
      <c r="U734" s="266"/>
      <c r="V734" s="266"/>
      <c r="W734" s="266"/>
      <c r="X734" s="266"/>
      <c r="Y734" s="261"/>
      <c r="Z734" s="261"/>
      <c r="AA734" s="261"/>
      <c r="AB734" s="261"/>
      <c r="AC734" s="261"/>
      <c r="AD734" s="261"/>
      <c r="AE734" s="261"/>
      <c r="AF734" s="261"/>
      <c r="AG734" s="261"/>
      <c r="AH734" s="261"/>
      <c r="AI734" s="261"/>
      <c r="AJ734" s="261"/>
      <c r="AK734" s="261"/>
    </row>
    <row r="735" spans="1:37" s="351" customFormat="1" x14ac:dyDescent="0.25">
      <c r="A735" s="472"/>
      <c r="B735" s="472"/>
      <c r="C735" s="514"/>
      <c r="D735" s="511"/>
      <c r="E735" s="267"/>
      <c r="F735" s="317"/>
      <c r="G735" s="292"/>
      <c r="H735" s="337"/>
      <c r="I735" s="348"/>
      <c r="J735" s="540"/>
      <c r="K735" s="540"/>
      <c r="L735" s="540"/>
      <c r="M735" s="540"/>
      <c r="N735" s="566"/>
      <c r="O735" s="484"/>
      <c r="P735" s="499"/>
      <c r="Q735" s="442"/>
      <c r="R735" s="317"/>
      <c r="S735" s="267"/>
      <c r="T735" s="267"/>
      <c r="U735" s="267"/>
      <c r="V735" s="267"/>
      <c r="W735" s="267"/>
      <c r="X735" s="267"/>
      <c r="Y735" s="261"/>
      <c r="Z735" s="261"/>
      <c r="AA735" s="261"/>
      <c r="AB735" s="261"/>
      <c r="AC735" s="261"/>
      <c r="AD735" s="261"/>
      <c r="AE735" s="261"/>
      <c r="AF735" s="261"/>
      <c r="AG735" s="261"/>
      <c r="AH735" s="261"/>
      <c r="AI735" s="261"/>
      <c r="AJ735" s="261"/>
      <c r="AK735" s="261"/>
    </row>
    <row r="736" spans="1:37" s="351" customFormat="1" x14ac:dyDescent="0.25">
      <c r="A736" s="472"/>
      <c r="B736" s="472"/>
      <c r="C736" s="514"/>
      <c r="D736" s="511"/>
      <c r="E736" s="267"/>
      <c r="F736" s="317"/>
      <c r="G736" s="292"/>
      <c r="H736" s="337"/>
      <c r="I736" s="348"/>
      <c r="J736" s="540"/>
      <c r="K736" s="540"/>
      <c r="L736" s="540"/>
      <c r="M736" s="540"/>
      <c r="N736" s="566"/>
      <c r="O736" s="484"/>
      <c r="P736" s="499"/>
      <c r="Q736" s="442"/>
      <c r="R736" s="317"/>
      <c r="S736" s="267"/>
      <c r="T736" s="267"/>
      <c r="U736" s="267"/>
      <c r="V736" s="267"/>
      <c r="W736" s="267"/>
      <c r="X736" s="267"/>
      <c r="Y736" s="261"/>
      <c r="Z736" s="261"/>
      <c r="AA736" s="261"/>
      <c r="AB736" s="261"/>
      <c r="AC736" s="261"/>
      <c r="AD736" s="261"/>
      <c r="AE736" s="261"/>
      <c r="AF736" s="261"/>
      <c r="AG736" s="261"/>
      <c r="AH736" s="261"/>
      <c r="AI736" s="261"/>
      <c r="AJ736" s="261"/>
      <c r="AK736" s="261"/>
    </row>
    <row r="737" spans="1:37" s="351" customFormat="1" x14ac:dyDescent="0.25">
      <c r="A737" s="472"/>
      <c r="B737" s="472"/>
      <c r="C737" s="514"/>
      <c r="D737" s="511"/>
      <c r="E737" s="266"/>
      <c r="F737" s="316"/>
      <c r="G737" s="291"/>
      <c r="H737" s="336"/>
      <c r="I737" s="347"/>
      <c r="J737" s="539"/>
      <c r="K737" s="539"/>
      <c r="L737" s="539"/>
      <c r="M737" s="539"/>
      <c r="N737" s="565"/>
      <c r="O737" s="483"/>
      <c r="P737" s="498"/>
      <c r="Q737" s="441"/>
      <c r="R737" s="316"/>
      <c r="S737" s="266"/>
      <c r="T737" s="266"/>
      <c r="U737" s="266"/>
      <c r="V737" s="266"/>
      <c r="W737" s="266"/>
      <c r="X737" s="266"/>
      <c r="Y737" s="261"/>
      <c r="Z737" s="261"/>
      <c r="AA737" s="261"/>
      <c r="AB737" s="261"/>
      <c r="AC737" s="261"/>
      <c r="AD737" s="261"/>
      <c r="AE737" s="261"/>
      <c r="AF737" s="261"/>
      <c r="AG737" s="261"/>
      <c r="AH737" s="261"/>
      <c r="AI737" s="261"/>
      <c r="AJ737" s="261"/>
      <c r="AK737" s="261"/>
    </row>
    <row r="738" spans="1:37" s="351" customFormat="1" x14ac:dyDescent="0.25">
      <c r="A738" s="472"/>
      <c r="B738" s="472"/>
      <c r="C738" s="514"/>
      <c r="D738" s="511"/>
      <c r="E738" s="267"/>
      <c r="F738" s="317"/>
      <c r="G738" s="292"/>
      <c r="H738" s="337"/>
      <c r="I738" s="348"/>
      <c r="J738" s="540"/>
      <c r="K738" s="540"/>
      <c r="L738" s="540"/>
      <c r="M738" s="540"/>
      <c r="N738" s="566"/>
      <c r="O738" s="484"/>
      <c r="P738" s="499"/>
      <c r="Q738" s="442"/>
      <c r="R738" s="317"/>
      <c r="S738" s="267"/>
      <c r="T738" s="267"/>
      <c r="U738" s="267"/>
      <c r="V738" s="267"/>
      <c r="W738" s="267"/>
      <c r="X738" s="267"/>
      <c r="Y738" s="261"/>
      <c r="Z738" s="261"/>
      <c r="AA738" s="261"/>
      <c r="AB738" s="261"/>
      <c r="AC738" s="261"/>
      <c r="AD738" s="261"/>
      <c r="AE738" s="261"/>
      <c r="AF738" s="261"/>
      <c r="AG738" s="261"/>
      <c r="AH738" s="261"/>
      <c r="AI738" s="261"/>
      <c r="AJ738" s="261"/>
      <c r="AK738" s="261"/>
    </row>
    <row r="739" spans="1:37" s="351" customFormat="1" x14ac:dyDescent="0.25">
      <c r="A739" s="472"/>
      <c r="B739" s="472"/>
      <c r="C739" s="515"/>
      <c r="D739" s="511"/>
      <c r="E739" s="267"/>
      <c r="F739" s="317"/>
      <c r="G739" s="292"/>
      <c r="H739" s="337"/>
      <c r="I739" s="348"/>
      <c r="J739" s="540"/>
      <c r="K739" s="540"/>
      <c r="L739" s="540"/>
      <c r="M739" s="540"/>
      <c r="N739" s="566"/>
      <c r="O739" s="484"/>
      <c r="P739" s="499"/>
      <c r="Q739" s="442"/>
      <c r="R739" s="317"/>
      <c r="S739" s="267"/>
      <c r="T739" s="267"/>
      <c r="U739" s="267"/>
      <c r="V739" s="267"/>
      <c r="W739" s="267"/>
      <c r="X739" s="267"/>
      <c r="Y739" s="261"/>
      <c r="Z739" s="261"/>
      <c r="AA739" s="261"/>
      <c r="AB739" s="261"/>
      <c r="AC739" s="261"/>
      <c r="AD739" s="261"/>
      <c r="AE739" s="261"/>
      <c r="AF739" s="261"/>
      <c r="AG739" s="261"/>
      <c r="AH739" s="261"/>
      <c r="AI739" s="261"/>
      <c r="AJ739" s="261"/>
      <c r="AK739" s="261"/>
    </row>
    <row r="740" spans="1:37" s="351" customFormat="1" x14ac:dyDescent="0.25">
      <c r="A740" s="472"/>
      <c r="B740" s="472"/>
      <c r="C740" s="515"/>
      <c r="D740" s="511"/>
      <c r="E740" s="266"/>
      <c r="F740" s="316"/>
      <c r="G740" s="291"/>
      <c r="H740" s="336"/>
      <c r="I740" s="347"/>
      <c r="J740" s="539"/>
      <c r="K740" s="539"/>
      <c r="L740" s="539"/>
      <c r="M740" s="539"/>
      <c r="N740" s="565"/>
      <c r="O740" s="483"/>
      <c r="P740" s="498"/>
      <c r="Q740" s="441"/>
      <c r="R740" s="316"/>
      <c r="S740" s="266"/>
      <c r="T740" s="266"/>
      <c r="U740" s="266"/>
      <c r="V740" s="266"/>
      <c r="W740" s="266"/>
      <c r="X740" s="266"/>
      <c r="Y740" s="261"/>
      <c r="Z740" s="261"/>
      <c r="AA740" s="261"/>
      <c r="AB740" s="261"/>
      <c r="AC740" s="261"/>
      <c r="AD740" s="261"/>
      <c r="AE740" s="261"/>
      <c r="AF740" s="261"/>
      <c r="AG740" s="261"/>
      <c r="AH740" s="261"/>
      <c r="AI740" s="261"/>
      <c r="AJ740" s="261"/>
      <c r="AK740" s="261"/>
    </row>
    <row r="741" spans="1:37" s="351" customFormat="1" x14ac:dyDescent="0.25">
      <c r="A741" s="472"/>
      <c r="B741" s="472"/>
      <c r="C741" s="514"/>
      <c r="D741" s="511"/>
      <c r="E741" s="267"/>
      <c r="F741" s="317"/>
      <c r="G741" s="292"/>
      <c r="H741" s="337"/>
      <c r="I741" s="348"/>
      <c r="J741" s="540"/>
      <c r="K741" s="540"/>
      <c r="L741" s="540"/>
      <c r="M741" s="540"/>
      <c r="N741" s="566"/>
      <c r="O741" s="484"/>
      <c r="P741" s="499"/>
      <c r="Q741" s="442"/>
      <c r="R741" s="317"/>
      <c r="S741" s="267"/>
      <c r="T741" s="267"/>
      <c r="U741" s="267"/>
      <c r="V741" s="267"/>
      <c r="W741" s="267"/>
      <c r="X741" s="267"/>
      <c r="Y741" s="261"/>
      <c r="Z741" s="261"/>
      <c r="AA741" s="261"/>
      <c r="AB741" s="261"/>
      <c r="AC741" s="261"/>
      <c r="AD741" s="261"/>
      <c r="AE741" s="261"/>
      <c r="AF741" s="261"/>
      <c r="AG741" s="261"/>
      <c r="AH741" s="261"/>
      <c r="AI741" s="261"/>
      <c r="AJ741" s="261"/>
      <c r="AK741" s="261"/>
    </row>
    <row r="742" spans="1:37" s="351" customFormat="1" x14ac:dyDescent="0.25">
      <c r="A742" s="472"/>
      <c r="B742" s="472"/>
      <c r="C742" s="514"/>
      <c r="D742" s="511"/>
      <c r="E742" s="267"/>
      <c r="F742" s="317"/>
      <c r="G742" s="292"/>
      <c r="H742" s="337"/>
      <c r="I742" s="348"/>
      <c r="J742" s="540"/>
      <c r="K742" s="540"/>
      <c r="L742" s="540"/>
      <c r="M742" s="540"/>
      <c r="N742" s="566"/>
      <c r="O742" s="484"/>
      <c r="P742" s="499"/>
      <c r="Q742" s="442"/>
      <c r="R742" s="317"/>
      <c r="S742" s="267"/>
      <c r="T742" s="267"/>
      <c r="U742" s="267"/>
      <c r="V742" s="267"/>
      <c r="W742" s="267"/>
      <c r="X742" s="267"/>
      <c r="Y742" s="261"/>
      <c r="Z742" s="261"/>
      <c r="AA742" s="261"/>
      <c r="AB742" s="261"/>
      <c r="AC742" s="261"/>
      <c r="AD742" s="261"/>
      <c r="AE742" s="261"/>
      <c r="AF742" s="261"/>
      <c r="AG742" s="261"/>
      <c r="AH742" s="261"/>
      <c r="AI742" s="261"/>
      <c r="AJ742" s="261"/>
      <c r="AK742" s="261"/>
    </row>
    <row r="743" spans="1:37" s="351" customFormat="1" x14ac:dyDescent="0.25">
      <c r="A743" s="472"/>
      <c r="B743" s="472"/>
      <c r="C743" s="514"/>
      <c r="D743" s="511"/>
      <c r="E743" s="266"/>
      <c r="F743" s="316"/>
      <c r="G743" s="291"/>
      <c r="H743" s="336"/>
      <c r="I743" s="347"/>
      <c r="J743" s="539"/>
      <c r="K743" s="539"/>
      <c r="L743" s="539"/>
      <c r="M743" s="539"/>
      <c r="N743" s="565"/>
      <c r="O743" s="483"/>
      <c r="P743" s="498"/>
      <c r="Q743" s="441"/>
      <c r="R743" s="316"/>
      <c r="S743" s="266"/>
      <c r="T743" s="266"/>
      <c r="U743" s="266"/>
      <c r="V743" s="266"/>
      <c r="W743" s="266"/>
      <c r="X743" s="266"/>
      <c r="Y743" s="261"/>
      <c r="Z743" s="261"/>
      <c r="AA743" s="261"/>
      <c r="AB743" s="261"/>
      <c r="AC743" s="261"/>
      <c r="AD743" s="261"/>
      <c r="AE743" s="261"/>
      <c r="AF743" s="261"/>
      <c r="AG743" s="261"/>
      <c r="AH743" s="261"/>
      <c r="AI743" s="261"/>
      <c r="AJ743" s="261"/>
      <c r="AK743" s="261"/>
    </row>
    <row r="744" spans="1:37" s="351" customFormat="1" x14ac:dyDescent="0.25">
      <c r="A744" s="472"/>
      <c r="B744" s="472"/>
      <c r="C744" s="514"/>
      <c r="D744" s="511"/>
      <c r="E744" s="267"/>
      <c r="F744" s="317"/>
      <c r="G744" s="292"/>
      <c r="H744" s="337"/>
      <c r="I744" s="348"/>
      <c r="J744" s="540"/>
      <c r="K744" s="540"/>
      <c r="L744" s="540"/>
      <c r="M744" s="540"/>
      <c r="N744" s="566"/>
      <c r="O744" s="484"/>
      <c r="P744" s="499"/>
      <c r="Q744" s="442"/>
      <c r="R744" s="317"/>
      <c r="S744" s="267"/>
      <c r="T744" s="267"/>
      <c r="U744" s="267"/>
      <c r="V744" s="267"/>
      <c r="W744" s="267"/>
      <c r="X744" s="267"/>
      <c r="Y744" s="261"/>
      <c r="Z744" s="261"/>
      <c r="AA744" s="261"/>
      <c r="AB744" s="261"/>
      <c r="AC744" s="261"/>
      <c r="AD744" s="261"/>
      <c r="AE744" s="261"/>
      <c r="AF744" s="261"/>
      <c r="AG744" s="261"/>
      <c r="AH744" s="261"/>
      <c r="AI744" s="261"/>
      <c r="AJ744" s="261"/>
      <c r="AK744" s="261"/>
    </row>
    <row r="745" spans="1:37" s="351" customFormat="1" x14ac:dyDescent="0.25">
      <c r="A745" s="472"/>
      <c r="B745" s="472"/>
      <c r="C745" s="515"/>
      <c r="D745" s="511"/>
      <c r="E745" s="267"/>
      <c r="F745" s="317"/>
      <c r="G745" s="292"/>
      <c r="H745" s="337"/>
      <c r="I745" s="348"/>
      <c r="J745" s="540"/>
      <c r="K745" s="540"/>
      <c r="L745" s="540"/>
      <c r="M745" s="540"/>
      <c r="N745" s="566"/>
      <c r="O745" s="484"/>
      <c r="P745" s="499"/>
      <c r="Q745" s="442"/>
      <c r="R745" s="317"/>
      <c r="S745" s="267"/>
      <c r="T745" s="267"/>
      <c r="U745" s="267"/>
      <c r="V745" s="267"/>
      <c r="W745" s="267"/>
      <c r="X745" s="267"/>
      <c r="Y745" s="261"/>
      <c r="Z745" s="261"/>
      <c r="AA745" s="261"/>
      <c r="AB745" s="261"/>
      <c r="AC745" s="261"/>
      <c r="AD745" s="261"/>
      <c r="AE745" s="261"/>
      <c r="AF745" s="261"/>
      <c r="AG745" s="261"/>
      <c r="AH745" s="261"/>
      <c r="AI745" s="261"/>
      <c r="AJ745" s="261"/>
      <c r="AK745" s="261"/>
    </row>
    <row r="746" spans="1:37" s="351" customFormat="1" x14ac:dyDescent="0.25">
      <c r="A746" s="472"/>
      <c r="B746" s="472"/>
      <c r="C746" s="515"/>
      <c r="D746" s="511"/>
      <c r="E746" s="266"/>
      <c r="F746" s="316"/>
      <c r="G746" s="291"/>
      <c r="H746" s="336"/>
      <c r="I746" s="347"/>
      <c r="J746" s="539"/>
      <c r="K746" s="539"/>
      <c r="L746" s="539"/>
      <c r="M746" s="539"/>
      <c r="N746" s="565"/>
      <c r="O746" s="483"/>
      <c r="P746" s="498"/>
      <c r="Q746" s="441"/>
      <c r="R746" s="316"/>
      <c r="S746" s="266"/>
      <c r="T746" s="266"/>
      <c r="U746" s="266"/>
      <c r="V746" s="266"/>
      <c r="W746" s="266"/>
      <c r="X746" s="266"/>
      <c r="Y746" s="261"/>
      <c r="Z746" s="261"/>
      <c r="AA746" s="261"/>
      <c r="AB746" s="261"/>
      <c r="AC746" s="261"/>
      <c r="AD746" s="261"/>
      <c r="AE746" s="261"/>
      <c r="AF746" s="261"/>
      <c r="AG746" s="261"/>
      <c r="AH746" s="261"/>
      <c r="AI746" s="261"/>
      <c r="AJ746" s="261"/>
      <c r="AK746" s="261"/>
    </row>
    <row r="747" spans="1:37" s="351" customFormat="1" x14ac:dyDescent="0.25">
      <c r="A747" s="472"/>
      <c r="B747" s="472"/>
      <c r="C747" s="515"/>
      <c r="D747" s="511"/>
      <c r="E747" s="266"/>
      <c r="F747" s="316"/>
      <c r="G747" s="291"/>
      <c r="H747" s="336"/>
      <c r="I747" s="347"/>
      <c r="J747" s="539"/>
      <c r="K747" s="539"/>
      <c r="L747" s="539"/>
      <c r="M747" s="539"/>
      <c r="N747" s="565"/>
      <c r="O747" s="483"/>
      <c r="P747" s="498"/>
      <c r="Q747" s="441"/>
      <c r="R747" s="316"/>
      <c r="S747" s="266"/>
      <c r="T747" s="266"/>
      <c r="U747" s="266"/>
      <c r="V747" s="266"/>
      <c r="W747" s="266"/>
      <c r="X747" s="266"/>
      <c r="Y747" s="261"/>
      <c r="Z747" s="261"/>
      <c r="AA747" s="261"/>
      <c r="AB747" s="261"/>
      <c r="AC747" s="261"/>
      <c r="AD747" s="261"/>
      <c r="AE747" s="261"/>
      <c r="AF747" s="261"/>
      <c r="AG747" s="261"/>
      <c r="AH747" s="261"/>
      <c r="AI747" s="261"/>
      <c r="AJ747" s="261"/>
      <c r="AK747" s="261"/>
    </row>
    <row r="748" spans="1:37" s="351" customFormat="1" x14ac:dyDescent="0.25">
      <c r="A748" s="472"/>
      <c r="B748" s="615"/>
      <c r="C748" s="515"/>
      <c r="D748" s="511"/>
      <c r="E748" s="266"/>
      <c r="F748" s="316"/>
      <c r="G748" s="291"/>
      <c r="H748" s="336"/>
      <c r="I748" s="347"/>
      <c r="J748" s="539"/>
      <c r="K748" s="539"/>
      <c r="L748" s="539"/>
      <c r="M748" s="539"/>
      <c r="N748" s="565"/>
      <c r="O748" s="483"/>
      <c r="P748" s="498"/>
      <c r="Q748" s="441"/>
      <c r="R748" s="316"/>
      <c r="S748" s="266"/>
      <c r="T748" s="266"/>
      <c r="U748" s="266"/>
      <c r="V748" s="266"/>
      <c r="W748" s="266"/>
      <c r="X748" s="266"/>
      <c r="Y748" s="261"/>
      <c r="Z748" s="261"/>
      <c r="AA748" s="261"/>
      <c r="AB748" s="261"/>
      <c r="AC748" s="261"/>
      <c r="AD748" s="261"/>
      <c r="AE748" s="261"/>
      <c r="AF748" s="261"/>
      <c r="AG748" s="261"/>
      <c r="AH748" s="261"/>
      <c r="AI748" s="261"/>
      <c r="AJ748" s="261"/>
      <c r="AK748" s="261"/>
    </row>
    <row r="749" spans="1:37" s="351" customFormat="1" x14ac:dyDescent="0.25">
      <c r="A749" s="472"/>
      <c r="B749" s="615"/>
      <c r="C749" s="516"/>
      <c r="D749" s="511"/>
      <c r="E749" s="266"/>
      <c r="F749" s="316"/>
      <c r="G749" s="291"/>
      <c r="H749" s="336"/>
      <c r="I749" s="347"/>
      <c r="J749" s="539"/>
      <c r="K749" s="539"/>
      <c r="L749" s="539"/>
      <c r="M749" s="539"/>
      <c r="N749" s="565"/>
      <c r="O749" s="483"/>
      <c r="P749" s="498"/>
      <c r="Q749" s="441"/>
      <c r="R749" s="316"/>
      <c r="S749" s="266"/>
      <c r="T749" s="266"/>
      <c r="U749" s="266"/>
      <c r="V749" s="266"/>
      <c r="W749" s="266"/>
      <c r="X749" s="266"/>
      <c r="Y749" s="261"/>
      <c r="Z749" s="261"/>
      <c r="AA749" s="261"/>
      <c r="AB749" s="261"/>
      <c r="AC749" s="261"/>
      <c r="AD749" s="261"/>
      <c r="AE749" s="261"/>
      <c r="AF749" s="261"/>
      <c r="AG749" s="261"/>
      <c r="AH749" s="261"/>
      <c r="AI749" s="261"/>
      <c r="AJ749" s="261"/>
      <c r="AK749" s="261"/>
    </row>
    <row r="750" spans="1:37" s="351" customFormat="1" x14ac:dyDescent="0.25">
      <c r="A750" s="472"/>
      <c r="B750" s="615"/>
      <c r="C750" s="516"/>
      <c r="D750" s="511"/>
      <c r="E750" s="266"/>
      <c r="F750" s="316"/>
      <c r="G750" s="291"/>
      <c r="H750" s="336"/>
      <c r="I750" s="347"/>
      <c r="J750" s="539"/>
      <c r="K750" s="539"/>
      <c r="L750" s="539"/>
      <c r="M750" s="539"/>
      <c r="N750" s="565"/>
      <c r="O750" s="483"/>
      <c r="P750" s="498"/>
      <c r="Q750" s="441"/>
      <c r="R750" s="316"/>
      <c r="S750" s="266"/>
      <c r="T750" s="266"/>
      <c r="U750" s="266"/>
      <c r="V750" s="266"/>
      <c r="W750" s="266"/>
      <c r="X750" s="266"/>
      <c r="Y750" s="261"/>
      <c r="Z750" s="261"/>
      <c r="AA750" s="261"/>
      <c r="AB750" s="261"/>
      <c r="AC750" s="261"/>
      <c r="AD750" s="261"/>
      <c r="AE750" s="261"/>
      <c r="AF750" s="261"/>
      <c r="AG750" s="261"/>
      <c r="AH750" s="261"/>
      <c r="AI750" s="261"/>
      <c r="AJ750" s="261"/>
      <c r="AK750" s="261"/>
    </row>
    <row r="751" spans="1:37" s="351" customFormat="1" x14ac:dyDescent="0.25">
      <c r="A751" s="472"/>
      <c r="B751" s="472"/>
      <c r="C751" s="472"/>
      <c r="D751" s="517"/>
      <c r="E751" s="267"/>
      <c r="F751" s="317"/>
      <c r="G751" s="292"/>
      <c r="H751" s="337"/>
      <c r="I751" s="348"/>
      <c r="J751" s="540"/>
      <c r="K751" s="540"/>
      <c r="L751" s="540"/>
      <c r="M751" s="540"/>
      <c r="N751" s="566"/>
      <c r="O751" s="484"/>
      <c r="P751" s="499"/>
      <c r="Q751" s="442"/>
      <c r="R751" s="317"/>
      <c r="S751" s="267"/>
      <c r="T751" s="267"/>
      <c r="U751" s="267"/>
      <c r="V751" s="267"/>
      <c r="W751" s="267"/>
      <c r="X751" s="267"/>
      <c r="Y751" s="261"/>
      <c r="Z751" s="261"/>
      <c r="AA751" s="261"/>
      <c r="AB751" s="261"/>
      <c r="AC751" s="261"/>
      <c r="AD751" s="261"/>
      <c r="AE751" s="261"/>
      <c r="AF751" s="261"/>
      <c r="AG751" s="261"/>
      <c r="AH751" s="261"/>
      <c r="AI751" s="261"/>
      <c r="AJ751" s="261"/>
      <c r="AK751" s="261"/>
    </row>
    <row r="752" spans="1:37" s="351" customFormat="1" x14ac:dyDescent="0.25">
      <c r="A752" s="472"/>
      <c r="B752" s="472"/>
      <c r="C752" s="472"/>
      <c r="D752" s="517"/>
      <c r="E752" s="267"/>
      <c r="F752" s="317"/>
      <c r="G752" s="292"/>
      <c r="H752" s="337"/>
      <c r="I752" s="348"/>
      <c r="J752" s="540"/>
      <c r="K752" s="540"/>
      <c r="L752" s="540"/>
      <c r="M752" s="540"/>
      <c r="N752" s="566"/>
      <c r="O752" s="484"/>
      <c r="P752" s="499"/>
      <c r="Q752" s="442"/>
      <c r="R752" s="317"/>
      <c r="S752" s="267"/>
      <c r="T752" s="267"/>
      <c r="U752" s="267"/>
      <c r="V752" s="267"/>
      <c r="W752" s="267"/>
      <c r="X752" s="267"/>
      <c r="Y752" s="261"/>
      <c r="Z752" s="261"/>
      <c r="AA752" s="261"/>
      <c r="AB752" s="261"/>
      <c r="AC752" s="261"/>
      <c r="AD752" s="261"/>
      <c r="AE752" s="261"/>
      <c r="AF752" s="261"/>
      <c r="AG752" s="261"/>
      <c r="AH752" s="261"/>
      <c r="AI752" s="261"/>
      <c r="AJ752" s="261"/>
      <c r="AK752" s="261"/>
    </row>
    <row r="753" spans="1:37" s="351" customFormat="1" x14ac:dyDescent="0.25">
      <c r="A753" s="472"/>
      <c r="B753" s="472"/>
      <c r="C753" s="472"/>
      <c r="D753" s="517"/>
      <c r="E753" s="267"/>
      <c r="F753" s="317"/>
      <c r="G753" s="292"/>
      <c r="H753" s="337"/>
      <c r="I753" s="348"/>
      <c r="J753" s="540"/>
      <c r="K753" s="540"/>
      <c r="L753" s="540"/>
      <c r="M753" s="540"/>
      <c r="N753" s="566"/>
      <c r="O753" s="484"/>
      <c r="P753" s="499"/>
      <c r="Q753" s="442"/>
      <c r="R753" s="317"/>
      <c r="S753" s="267"/>
      <c r="T753" s="267"/>
      <c r="U753" s="267"/>
      <c r="V753" s="267"/>
      <c r="W753" s="267"/>
      <c r="X753" s="267"/>
      <c r="Y753" s="261"/>
      <c r="Z753" s="261"/>
      <c r="AA753" s="261"/>
      <c r="AB753" s="261"/>
      <c r="AC753" s="261"/>
      <c r="AD753" s="261"/>
      <c r="AE753" s="261"/>
      <c r="AF753" s="261"/>
      <c r="AG753" s="261"/>
      <c r="AH753" s="261"/>
      <c r="AI753" s="261"/>
      <c r="AJ753" s="261"/>
      <c r="AK753" s="261"/>
    </row>
    <row r="754" spans="1:37" s="351" customFormat="1" x14ac:dyDescent="0.25">
      <c r="A754" s="472"/>
      <c r="B754" s="472"/>
      <c r="C754" s="518"/>
      <c r="D754" s="519"/>
      <c r="E754" s="266"/>
      <c r="F754" s="316"/>
      <c r="G754" s="291"/>
      <c r="H754" s="336"/>
      <c r="I754" s="347"/>
      <c r="J754" s="539"/>
      <c r="K754" s="539"/>
      <c r="L754" s="539"/>
      <c r="M754" s="539"/>
      <c r="N754" s="565"/>
      <c r="O754" s="483"/>
      <c r="P754" s="498"/>
      <c r="Q754" s="441"/>
      <c r="R754" s="316"/>
      <c r="S754" s="266"/>
      <c r="T754" s="266"/>
      <c r="U754" s="266"/>
      <c r="V754" s="266"/>
      <c r="W754" s="266"/>
      <c r="X754" s="266"/>
      <c r="Y754" s="261"/>
      <c r="Z754" s="261"/>
      <c r="AA754" s="261"/>
      <c r="AB754" s="261"/>
      <c r="AC754" s="261"/>
      <c r="AD754" s="261"/>
      <c r="AE754" s="261"/>
      <c r="AF754" s="261"/>
      <c r="AG754" s="261"/>
      <c r="AH754" s="261"/>
      <c r="AI754" s="261"/>
      <c r="AJ754" s="261"/>
      <c r="AK754" s="261"/>
    </row>
    <row r="755" spans="1:37" s="351" customFormat="1" ht="20.25" customHeight="1" x14ac:dyDescent="0.25">
      <c r="A755" s="472"/>
      <c r="B755" s="472"/>
      <c r="C755" s="518"/>
      <c r="D755" s="519"/>
      <c r="E755" s="266"/>
      <c r="F755" s="316"/>
      <c r="G755" s="291"/>
      <c r="H755" s="336"/>
      <c r="I755" s="347"/>
      <c r="J755" s="539"/>
      <c r="K755" s="539"/>
      <c r="L755" s="539"/>
      <c r="M755" s="539"/>
      <c r="N755" s="565"/>
      <c r="O755" s="483"/>
      <c r="P755" s="498"/>
      <c r="Q755" s="441"/>
      <c r="R755" s="316"/>
      <c r="S755" s="266"/>
      <c r="T755" s="266"/>
      <c r="U755" s="266"/>
      <c r="V755" s="266"/>
      <c r="W755" s="266"/>
      <c r="X755" s="266"/>
      <c r="Y755" s="261"/>
      <c r="Z755" s="261"/>
      <c r="AA755" s="261"/>
      <c r="AB755" s="261"/>
      <c r="AC755" s="261"/>
      <c r="AD755" s="261"/>
      <c r="AE755" s="261"/>
      <c r="AF755" s="261"/>
      <c r="AG755" s="261"/>
      <c r="AH755" s="261"/>
      <c r="AI755" s="261"/>
      <c r="AJ755" s="261"/>
      <c r="AK755" s="261"/>
    </row>
    <row r="756" spans="1:37" s="351" customFormat="1" ht="20.25" customHeight="1" x14ac:dyDescent="0.25">
      <c r="A756" s="472"/>
      <c r="B756" s="472"/>
      <c r="C756" s="518"/>
      <c r="D756" s="519"/>
      <c r="E756" s="266"/>
      <c r="F756" s="316"/>
      <c r="G756" s="291"/>
      <c r="H756" s="336"/>
      <c r="I756" s="347"/>
      <c r="J756" s="539"/>
      <c r="K756" s="539"/>
      <c r="L756" s="539"/>
      <c r="M756" s="539"/>
      <c r="N756" s="565"/>
      <c r="O756" s="483"/>
      <c r="P756" s="498"/>
      <c r="Q756" s="441"/>
      <c r="R756" s="316"/>
      <c r="S756" s="266"/>
      <c r="T756" s="266"/>
      <c r="U756" s="266"/>
      <c r="V756" s="266"/>
      <c r="W756" s="266"/>
      <c r="X756" s="266"/>
      <c r="Y756" s="261"/>
      <c r="Z756" s="261"/>
      <c r="AA756" s="261"/>
      <c r="AB756" s="261"/>
      <c r="AC756" s="261"/>
      <c r="AD756" s="261"/>
      <c r="AE756" s="261"/>
      <c r="AF756" s="261"/>
      <c r="AG756" s="261"/>
      <c r="AH756" s="261"/>
      <c r="AI756" s="261"/>
      <c r="AJ756" s="261"/>
      <c r="AK756" s="261"/>
    </row>
    <row r="757" spans="1:37" s="351" customFormat="1" x14ac:dyDescent="0.25">
      <c r="A757" s="472"/>
      <c r="B757" s="472"/>
      <c r="C757" s="472"/>
      <c r="D757" s="517"/>
      <c r="E757" s="267"/>
      <c r="F757" s="317"/>
      <c r="G757" s="292"/>
      <c r="H757" s="337"/>
      <c r="I757" s="348"/>
      <c r="J757" s="540"/>
      <c r="K757" s="540"/>
      <c r="L757" s="540"/>
      <c r="M757" s="540"/>
      <c r="N757" s="566"/>
      <c r="O757" s="484"/>
      <c r="P757" s="499"/>
      <c r="Q757" s="442"/>
      <c r="R757" s="317"/>
      <c r="S757" s="267"/>
      <c r="T757" s="267"/>
      <c r="U757" s="267"/>
      <c r="V757" s="267"/>
      <c r="W757" s="267"/>
      <c r="X757" s="267"/>
      <c r="Y757" s="261"/>
      <c r="Z757" s="261"/>
      <c r="AA757" s="261"/>
      <c r="AB757" s="261"/>
      <c r="AC757" s="261"/>
      <c r="AD757" s="261"/>
      <c r="AE757" s="261"/>
      <c r="AF757" s="261"/>
      <c r="AG757" s="261"/>
      <c r="AH757" s="261"/>
      <c r="AI757" s="261"/>
      <c r="AJ757" s="261"/>
      <c r="AK757" s="261"/>
    </row>
    <row r="759" spans="1:37" x14ac:dyDescent="0.25">
      <c r="D759" s="470"/>
      <c r="E759" s="268"/>
      <c r="F759" s="318"/>
      <c r="G759" s="293"/>
      <c r="H759" s="338"/>
      <c r="I759" s="349"/>
      <c r="J759" s="541"/>
      <c r="K759" s="541"/>
      <c r="L759" s="541"/>
      <c r="M759" s="541"/>
      <c r="N759" s="567"/>
      <c r="O759" s="485"/>
      <c r="P759" s="500"/>
      <c r="Q759" s="444"/>
      <c r="R759" s="318"/>
      <c r="S759" s="268"/>
      <c r="T759" s="268"/>
      <c r="U759" s="268"/>
      <c r="V759" s="268"/>
      <c r="W759" s="268"/>
      <c r="X759" s="268"/>
    </row>
    <row r="760" spans="1:37" x14ac:dyDescent="0.25">
      <c r="D760" s="470"/>
      <c r="E760" s="268"/>
      <c r="F760" s="318"/>
      <c r="G760" s="293"/>
      <c r="H760" s="338"/>
      <c r="I760" s="349"/>
      <c r="J760" s="541"/>
      <c r="K760" s="541"/>
      <c r="L760" s="541"/>
      <c r="M760" s="541"/>
      <c r="N760" s="567"/>
      <c r="O760" s="485"/>
      <c r="P760" s="500"/>
      <c r="Q760" s="444"/>
      <c r="R760" s="318"/>
      <c r="S760" s="268"/>
      <c r="T760" s="268"/>
      <c r="U760" s="268"/>
      <c r="V760" s="268"/>
      <c r="W760" s="268"/>
      <c r="X760" s="268"/>
    </row>
    <row r="761" spans="1:37" x14ac:dyDescent="0.25">
      <c r="D761" s="470"/>
      <c r="E761" s="268"/>
      <c r="F761" s="318"/>
      <c r="G761" s="293"/>
      <c r="H761" s="338"/>
      <c r="I761" s="349"/>
      <c r="J761" s="541"/>
      <c r="K761" s="541"/>
      <c r="L761" s="541"/>
      <c r="M761" s="541"/>
      <c r="N761" s="567"/>
      <c r="O761" s="485"/>
      <c r="P761" s="500"/>
      <c r="Q761" s="444"/>
      <c r="R761" s="318"/>
      <c r="S761" s="268"/>
      <c r="T761" s="268"/>
      <c r="U761" s="268"/>
      <c r="V761" s="268"/>
      <c r="W761" s="268"/>
      <c r="X761" s="268"/>
    </row>
    <row r="762" spans="1:37" x14ac:dyDescent="0.25">
      <c r="D762" s="470"/>
      <c r="E762" s="268"/>
      <c r="F762" s="318"/>
      <c r="G762" s="293"/>
      <c r="H762" s="338"/>
      <c r="I762" s="349"/>
      <c r="J762" s="541"/>
      <c r="K762" s="541"/>
      <c r="L762" s="541"/>
      <c r="M762" s="541"/>
      <c r="N762" s="567"/>
      <c r="O762" s="485"/>
      <c r="P762" s="500"/>
      <c r="Q762" s="444"/>
      <c r="R762" s="318"/>
      <c r="S762" s="268"/>
      <c r="T762" s="268"/>
      <c r="U762" s="268"/>
      <c r="V762" s="268"/>
      <c r="W762" s="268"/>
      <c r="X762" s="268"/>
    </row>
    <row r="763" spans="1:37" x14ac:dyDescent="0.25">
      <c r="D763" s="470"/>
      <c r="E763" s="268"/>
      <c r="F763" s="318"/>
      <c r="G763" s="293"/>
      <c r="H763" s="338"/>
      <c r="I763" s="349"/>
      <c r="J763" s="541"/>
      <c r="K763" s="541"/>
      <c r="L763" s="541"/>
      <c r="M763" s="541"/>
      <c r="N763" s="567"/>
      <c r="O763" s="485"/>
      <c r="P763" s="500"/>
      <c r="Q763" s="444"/>
      <c r="R763" s="318"/>
      <c r="S763" s="268"/>
      <c r="T763" s="268"/>
      <c r="U763" s="268"/>
      <c r="V763" s="268"/>
      <c r="W763" s="268"/>
      <c r="X763" s="268"/>
    </row>
    <row r="764" spans="1:37" x14ac:dyDescent="0.25">
      <c r="D764" s="470"/>
      <c r="E764" s="268"/>
      <c r="F764" s="318"/>
      <c r="G764" s="293"/>
      <c r="H764" s="338"/>
      <c r="I764" s="349"/>
      <c r="J764" s="541"/>
      <c r="K764" s="541"/>
      <c r="L764" s="541"/>
      <c r="M764" s="541"/>
      <c r="N764" s="567"/>
      <c r="O764" s="485"/>
      <c r="P764" s="500"/>
      <c r="Q764" s="444"/>
      <c r="R764" s="318"/>
      <c r="S764" s="268"/>
      <c r="T764" s="268"/>
      <c r="U764" s="268"/>
      <c r="V764" s="268"/>
      <c r="W764" s="268"/>
      <c r="X764" s="268"/>
    </row>
    <row r="765" spans="1:37" x14ac:dyDescent="0.25">
      <c r="D765" s="470"/>
      <c r="E765" s="268"/>
      <c r="F765" s="318"/>
      <c r="G765" s="293"/>
      <c r="H765" s="338"/>
      <c r="I765" s="349"/>
      <c r="J765" s="541"/>
      <c r="K765" s="541"/>
      <c r="L765" s="541"/>
      <c r="M765" s="541"/>
      <c r="N765" s="567"/>
      <c r="O765" s="485"/>
      <c r="P765" s="500"/>
      <c r="Q765" s="444"/>
      <c r="R765" s="318"/>
      <c r="S765" s="268"/>
      <c r="T765" s="268"/>
      <c r="U765" s="268"/>
      <c r="V765" s="268"/>
      <c r="W765" s="268"/>
      <c r="X765" s="268"/>
    </row>
    <row r="766" spans="1:37" x14ac:dyDescent="0.25">
      <c r="D766" s="470"/>
      <c r="E766" s="268"/>
      <c r="F766" s="318"/>
      <c r="G766" s="293"/>
      <c r="H766" s="338"/>
      <c r="I766" s="349"/>
      <c r="J766" s="541"/>
      <c r="K766" s="541"/>
      <c r="L766" s="541"/>
      <c r="M766" s="541"/>
      <c r="N766" s="567"/>
      <c r="O766" s="485"/>
      <c r="P766" s="500"/>
      <c r="Q766" s="444"/>
      <c r="R766" s="318"/>
      <c r="S766" s="268"/>
      <c r="T766" s="268"/>
      <c r="U766" s="268"/>
      <c r="V766" s="268"/>
      <c r="W766" s="268"/>
      <c r="X766" s="268"/>
    </row>
    <row r="767" spans="1:37" x14ac:dyDescent="0.25">
      <c r="D767" s="470"/>
      <c r="E767" s="268"/>
      <c r="F767" s="318"/>
      <c r="G767" s="293"/>
      <c r="H767" s="338"/>
      <c r="I767" s="349"/>
      <c r="J767" s="541"/>
      <c r="K767" s="541"/>
      <c r="L767" s="541"/>
      <c r="M767" s="541"/>
      <c r="N767" s="567"/>
      <c r="O767" s="485"/>
      <c r="P767" s="500"/>
      <c r="Q767" s="444"/>
      <c r="R767" s="318"/>
      <c r="S767" s="268"/>
      <c r="T767" s="268"/>
      <c r="U767" s="268"/>
      <c r="V767" s="268"/>
      <c r="W767" s="268"/>
      <c r="X767" s="268"/>
    </row>
    <row r="768" spans="1:37" x14ac:dyDescent="0.25">
      <c r="D768" s="470"/>
      <c r="E768" s="268"/>
      <c r="F768" s="318"/>
      <c r="G768" s="293"/>
      <c r="H768" s="338"/>
      <c r="I768" s="349"/>
      <c r="J768" s="541"/>
      <c r="K768" s="541"/>
      <c r="L768" s="541"/>
      <c r="M768" s="541"/>
      <c r="N768" s="567"/>
      <c r="O768" s="485"/>
      <c r="P768" s="500"/>
      <c r="Q768" s="444"/>
      <c r="R768" s="318"/>
      <c r="S768" s="268"/>
      <c r="T768" s="268"/>
      <c r="U768" s="268"/>
      <c r="V768" s="268"/>
      <c r="W768" s="268"/>
      <c r="X768" s="268"/>
    </row>
    <row r="769" spans="4:24" x14ac:dyDescent="0.25">
      <c r="D769" s="470"/>
      <c r="E769" s="268"/>
      <c r="F769" s="318"/>
      <c r="G769" s="293"/>
      <c r="H769" s="338"/>
      <c r="I769" s="349"/>
      <c r="J769" s="541"/>
      <c r="K769" s="541"/>
      <c r="L769" s="541"/>
      <c r="M769" s="541"/>
      <c r="N769" s="567"/>
      <c r="O769" s="485"/>
      <c r="P769" s="500"/>
      <c r="Q769" s="444"/>
      <c r="R769" s="318"/>
      <c r="S769" s="268"/>
      <c r="T769" s="268"/>
      <c r="U769" s="268"/>
      <c r="V769" s="268"/>
      <c r="W769" s="268"/>
      <c r="X769" s="268"/>
    </row>
    <row r="770" spans="4:24" x14ac:dyDescent="0.25">
      <c r="D770" s="470"/>
      <c r="E770" s="268"/>
      <c r="F770" s="318"/>
      <c r="G770" s="293"/>
      <c r="H770" s="338"/>
      <c r="I770" s="349"/>
      <c r="J770" s="541"/>
      <c r="K770" s="541"/>
      <c r="L770" s="541"/>
      <c r="M770" s="541"/>
      <c r="N770" s="567"/>
      <c r="O770" s="485"/>
      <c r="P770" s="500"/>
      <c r="Q770" s="444"/>
      <c r="R770" s="318"/>
      <c r="S770" s="268"/>
      <c r="T770" s="268"/>
      <c r="U770" s="268"/>
      <c r="V770" s="268"/>
      <c r="W770" s="268"/>
      <c r="X770" s="268"/>
    </row>
    <row r="771" spans="4:24" x14ac:dyDescent="0.25">
      <c r="D771" s="470"/>
      <c r="E771" s="268"/>
      <c r="F771" s="318"/>
      <c r="G771" s="293"/>
      <c r="H771" s="338"/>
      <c r="I771" s="349"/>
      <c r="J771" s="541"/>
      <c r="K771" s="541"/>
      <c r="L771" s="541"/>
      <c r="M771" s="541"/>
      <c r="N771" s="567"/>
      <c r="O771" s="485"/>
      <c r="P771" s="500"/>
      <c r="Q771" s="444"/>
      <c r="R771" s="318"/>
      <c r="S771" s="268"/>
      <c r="T771" s="268"/>
      <c r="U771" s="268"/>
      <c r="V771" s="268"/>
      <c r="W771" s="268"/>
      <c r="X771" s="268"/>
    </row>
    <row r="772" spans="4:24" x14ac:dyDescent="0.25">
      <c r="D772" s="470"/>
      <c r="E772" s="268"/>
      <c r="F772" s="318"/>
      <c r="G772" s="293"/>
      <c r="H772" s="338"/>
      <c r="I772" s="349"/>
      <c r="J772" s="541"/>
      <c r="K772" s="541"/>
      <c r="L772" s="541"/>
      <c r="M772" s="541"/>
      <c r="N772" s="567"/>
      <c r="O772" s="485"/>
      <c r="P772" s="500"/>
      <c r="Q772" s="444"/>
      <c r="R772" s="318"/>
      <c r="S772" s="268"/>
      <c r="T772" s="268"/>
      <c r="U772" s="268"/>
      <c r="V772" s="268"/>
      <c r="W772" s="268"/>
      <c r="X772" s="268"/>
    </row>
    <row r="773" spans="4:24" x14ac:dyDescent="0.25">
      <c r="D773" s="470"/>
      <c r="E773" s="268"/>
      <c r="F773" s="318"/>
      <c r="G773" s="293"/>
      <c r="H773" s="338"/>
      <c r="I773" s="349"/>
      <c r="J773" s="541"/>
      <c r="K773" s="541"/>
      <c r="L773" s="541"/>
      <c r="M773" s="541"/>
      <c r="N773" s="567"/>
      <c r="O773" s="485"/>
      <c r="P773" s="500"/>
      <c r="Q773" s="444"/>
      <c r="R773" s="318"/>
      <c r="S773" s="268"/>
      <c r="T773" s="268"/>
      <c r="U773" s="268"/>
      <c r="V773" s="268"/>
      <c r="W773" s="268"/>
      <c r="X773" s="268"/>
    </row>
    <row r="774" spans="4:24" x14ac:dyDescent="0.25">
      <c r="D774" s="470"/>
      <c r="E774" s="268"/>
      <c r="F774" s="318"/>
      <c r="G774" s="293"/>
      <c r="H774" s="338"/>
      <c r="I774" s="349"/>
      <c r="J774" s="541"/>
      <c r="K774" s="541"/>
      <c r="L774" s="541"/>
      <c r="M774" s="541"/>
      <c r="N774" s="567"/>
      <c r="O774" s="485"/>
      <c r="P774" s="500"/>
      <c r="Q774" s="444"/>
      <c r="R774" s="318"/>
      <c r="S774" s="268"/>
      <c r="T774" s="268"/>
      <c r="U774" s="268"/>
      <c r="V774" s="268"/>
      <c r="W774" s="268"/>
      <c r="X774" s="268"/>
    </row>
    <row r="775" spans="4:24" x14ac:dyDescent="0.25">
      <c r="D775" s="470"/>
      <c r="E775" s="268"/>
      <c r="F775" s="318"/>
      <c r="G775" s="293"/>
      <c r="H775" s="338"/>
      <c r="I775" s="349"/>
      <c r="J775" s="541"/>
      <c r="K775" s="541"/>
      <c r="L775" s="541"/>
      <c r="M775" s="541"/>
      <c r="N775" s="567"/>
      <c r="O775" s="485"/>
      <c r="P775" s="500"/>
      <c r="Q775" s="444"/>
      <c r="R775" s="318"/>
      <c r="S775" s="268"/>
      <c r="T775" s="268"/>
      <c r="U775" s="268"/>
      <c r="V775" s="268"/>
      <c r="W775" s="268"/>
      <c r="X775" s="268"/>
    </row>
    <row r="776" spans="4:24" x14ac:dyDescent="0.25">
      <c r="D776" s="470"/>
      <c r="E776" s="268"/>
      <c r="F776" s="318"/>
      <c r="G776" s="293"/>
      <c r="H776" s="338"/>
      <c r="I776" s="349"/>
      <c r="J776" s="541"/>
      <c r="K776" s="541"/>
      <c r="L776" s="541"/>
      <c r="M776" s="541"/>
      <c r="N776" s="567"/>
      <c r="O776" s="485"/>
      <c r="P776" s="500"/>
      <c r="Q776" s="444"/>
      <c r="R776" s="318"/>
      <c r="S776" s="268"/>
      <c r="T776" s="268"/>
      <c r="U776" s="268"/>
      <c r="V776" s="268"/>
      <c r="W776" s="268"/>
      <c r="X776" s="268"/>
    </row>
    <row r="777" spans="4:24" x14ac:dyDescent="0.25">
      <c r="D777" s="470"/>
      <c r="E777" s="268"/>
      <c r="F777" s="318"/>
      <c r="G777" s="293"/>
      <c r="H777" s="338"/>
      <c r="I777" s="349"/>
      <c r="J777" s="541"/>
      <c r="K777" s="541"/>
      <c r="L777" s="541"/>
      <c r="M777" s="541"/>
      <c r="N777" s="567"/>
      <c r="O777" s="485"/>
      <c r="P777" s="500"/>
      <c r="Q777" s="444"/>
      <c r="R777" s="318"/>
      <c r="S777" s="268"/>
      <c r="T777" s="268"/>
      <c r="U777" s="268"/>
      <c r="V777" s="268"/>
      <c r="W777" s="268"/>
      <c r="X777" s="268"/>
    </row>
    <row r="778" spans="4:24" x14ac:dyDescent="0.25">
      <c r="D778" s="470"/>
      <c r="E778" s="268"/>
      <c r="F778" s="318"/>
      <c r="G778" s="293"/>
      <c r="H778" s="338"/>
      <c r="I778" s="349"/>
      <c r="J778" s="541"/>
      <c r="K778" s="541"/>
      <c r="L778" s="541"/>
      <c r="M778" s="541"/>
      <c r="N778" s="567"/>
      <c r="O778" s="485"/>
      <c r="P778" s="500"/>
      <c r="Q778" s="444"/>
      <c r="R778" s="318"/>
      <c r="S778" s="268"/>
      <c r="T778" s="268"/>
      <c r="U778" s="268"/>
      <c r="V778" s="268"/>
      <c r="W778" s="268"/>
      <c r="X778" s="268"/>
    </row>
    <row r="779" spans="4:24" x14ac:dyDescent="0.25">
      <c r="D779" s="470"/>
      <c r="E779" s="268"/>
      <c r="F779" s="318"/>
      <c r="G779" s="293"/>
      <c r="H779" s="338"/>
      <c r="I779" s="349"/>
      <c r="J779" s="541"/>
      <c r="K779" s="541"/>
      <c r="L779" s="541"/>
      <c r="M779" s="541"/>
      <c r="N779" s="567"/>
      <c r="O779" s="485"/>
      <c r="P779" s="500"/>
      <c r="Q779" s="444"/>
      <c r="R779" s="318"/>
      <c r="S779" s="268"/>
      <c r="T779" s="268"/>
      <c r="U779" s="268"/>
      <c r="V779" s="268"/>
      <c r="W779" s="268"/>
      <c r="X779" s="268"/>
    </row>
    <row r="780" spans="4:24" x14ac:dyDescent="0.25">
      <c r="D780" s="470"/>
      <c r="E780" s="268"/>
      <c r="F780" s="318"/>
      <c r="G780" s="293"/>
      <c r="H780" s="338"/>
      <c r="I780" s="349"/>
      <c r="J780" s="541"/>
      <c r="K780" s="541"/>
      <c r="L780" s="541"/>
      <c r="M780" s="541"/>
      <c r="N780" s="567"/>
      <c r="O780" s="485"/>
      <c r="P780" s="500"/>
      <c r="Q780" s="444"/>
      <c r="R780" s="318"/>
      <c r="S780" s="268"/>
      <c r="T780" s="268"/>
      <c r="U780" s="268"/>
      <c r="V780" s="268"/>
      <c r="W780" s="268"/>
      <c r="X780" s="268"/>
    </row>
    <row r="781" spans="4:24" x14ac:dyDescent="0.25">
      <c r="D781" s="470"/>
      <c r="E781" s="268"/>
      <c r="F781" s="318"/>
      <c r="G781" s="293"/>
      <c r="H781" s="338"/>
      <c r="I781" s="349"/>
      <c r="J781" s="541"/>
      <c r="K781" s="541"/>
      <c r="L781" s="541"/>
      <c r="M781" s="541"/>
      <c r="N781" s="567"/>
      <c r="O781" s="485"/>
      <c r="P781" s="500"/>
      <c r="Q781" s="444"/>
      <c r="R781" s="318"/>
      <c r="S781" s="268"/>
      <c r="T781" s="268"/>
      <c r="U781" s="268"/>
      <c r="V781" s="268"/>
      <c r="W781" s="268"/>
      <c r="X781" s="268"/>
    </row>
    <row r="782" spans="4:24" x14ac:dyDescent="0.25">
      <c r="D782" s="470"/>
      <c r="E782" s="268"/>
      <c r="F782" s="318"/>
      <c r="G782" s="293"/>
      <c r="H782" s="338"/>
      <c r="I782" s="349"/>
      <c r="J782" s="541"/>
      <c r="K782" s="541"/>
      <c r="L782" s="541"/>
      <c r="M782" s="541"/>
      <c r="N782" s="567"/>
      <c r="O782" s="485"/>
      <c r="P782" s="500"/>
      <c r="Q782" s="444"/>
      <c r="R782" s="318"/>
      <c r="S782" s="268"/>
      <c r="T782" s="268"/>
      <c r="U782" s="268"/>
      <c r="V782" s="268"/>
      <c r="W782" s="268"/>
      <c r="X782" s="268"/>
    </row>
    <row r="783" spans="4:24" x14ac:dyDescent="0.25">
      <c r="D783" s="470"/>
      <c r="E783" s="268"/>
      <c r="F783" s="318"/>
      <c r="G783" s="293"/>
      <c r="H783" s="338"/>
      <c r="I783" s="349"/>
      <c r="J783" s="541"/>
      <c r="K783" s="541"/>
      <c r="L783" s="541"/>
      <c r="M783" s="541"/>
      <c r="N783" s="567"/>
      <c r="O783" s="485"/>
      <c r="P783" s="500"/>
      <c r="Q783" s="444"/>
      <c r="R783" s="318"/>
      <c r="S783" s="268"/>
      <c r="T783" s="268"/>
      <c r="U783" s="268"/>
      <c r="V783" s="268"/>
      <c r="W783" s="268"/>
      <c r="X783" s="268"/>
    </row>
    <row r="784" spans="4:24" x14ac:dyDescent="0.25">
      <c r="D784" s="470"/>
      <c r="E784" s="268"/>
      <c r="F784" s="318"/>
      <c r="G784" s="293"/>
      <c r="H784" s="338"/>
      <c r="I784" s="349"/>
      <c r="J784" s="541"/>
      <c r="K784" s="541"/>
      <c r="L784" s="541"/>
      <c r="M784" s="541"/>
      <c r="N784" s="567"/>
      <c r="O784" s="485"/>
      <c r="P784" s="500"/>
      <c r="Q784" s="444"/>
      <c r="R784" s="318"/>
      <c r="S784" s="268"/>
      <c r="T784" s="268"/>
      <c r="U784" s="268"/>
      <c r="V784" s="268"/>
      <c r="W784" s="268"/>
      <c r="X784" s="268"/>
    </row>
    <row r="785" spans="4:24" x14ac:dyDescent="0.25">
      <c r="D785" s="470"/>
      <c r="E785" s="268"/>
      <c r="F785" s="318"/>
      <c r="G785" s="293"/>
      <c r="H785" s="338"/>
      <c r="I785" s="349"/>
      <c r="J785" s="541"/>
      <c r="K785" s="541"/>
      <c r="L785" s="541"/>
      <c r="M785" s="541"/>
      <c r="N785" s="567"/>
      <c r="O785" s="485"/>
      <c r="P785" s="500"/>
      <c r="Q785" s="444"/>
      <c r="R785" s="318"/>
      <c r="S785" s="268"/>
      <c r="T785" s="268"/>
      <c r="U785" s="268"/>
      <c r="V785" s="268"/>
      <c r="W785" s="268"/>
      <c r="X785" s="268"/>
    </row>
    <row r="786" spans="4:24" x14ac:dyDescent="0.25">
      <c r="D786" s="470"/>
      <c r="E786" s="268"/>
      <c r="F786" s="318"/>
      <c r="G786" s="293"/>
      <c r="H786" s="338"/>
      <c r="I786" s="349"/>
      <c r="J786" s="541"/>
      <c r="K786" s="541"/>
      <c r="L786" s="541"/>
      <c r="M786" s="541"/>
      <c r="N786" s="567"/>
      <c r="O786" s="485"/>
      <c r="P786" s="500"/>
      <c r="Q786" s="444"/>
      <c r="R786" s="318"/>
      <c r="S786" s="268"/>
      <c r="T786" s="268"/>
      <c r="U786" s="268"/>
      <c r="V786" s="268"/>
      <c r="W786" s="268"/>
      <c r="X786" s="268"/>
    </row>
    <row r="787" spans="4:24" x14ac:dyDescent="0.25">
      <c r="D787" s="470"/>
      <c r="E787" s="268"/>
      <c r="F787" s="318"/>
      <c r="G787" s="293"/>
      <c r="H787" s="338"/>
      <c r="I787" s="349"/>
      <c r="J787" s="541"/>
      <c r="K787" s="541"/>
      <c r="L787" s="541"/>
      <c r="M787" s="541"/>
      <c r="N787" s="567"/>
      <c r="O787" s="485"/>
      <c r="P787" s="500"/>
      <c r="Q787" s="444"/>
      <c r="R787" s="318"/>
      <c r="S787" s="268"/>
      <c r="T787" s="268"/>
      <c r="U787" s="268"/>
      <c r="V787" s="268"/>
      <c r="W787" s="268"/>
      <c r="X787" s="268"/>
    </row>
    <row r="788" spans="4:24" x14ac:dyDescent="0.25">
      <c r="D788" s="470"/>
      <c r="E788" s="268"/>
      <c r="F788" s="318"/>
      <c r="G788" s="293"/>
      <c r="H788" s="338"/>
      <c r="I788" s="349"/>
      <c r="J788" s="541"/>
      <c r="K788" s="541"/>
      <c r="L788" s="541"/>
      <c r="M788" s="541"/>
      <c r="N788" s="567"/>
      <c r="O788" s="485"/>
      <c r="P788" s="500"/>
      <c r="Q788" s="444"/>
      <c r="R788" s="318"/>
      <c r="S788" s="268"/>
      <c r="T788" s="268"/>
      <c r="U788" s="268"/>
      <c r="V788" s="268"/>
      <c r="W788" s="268"/>
      <c r="X788" s="268"/>
    </row>
    <row r="789" spans="4:24" x14ac:dyDescent="0.25">
      <c r="D789" s="470"/>
      <c r="E789" s="268"/>
      <c r="F789" s="318"/>
      <c r="G789" s="293"/>
      <c r="H789" s="338"/>
      <c r="I789" s="349"/>
      <c r="J789" s="541"/>
      <c r="K789" s="541"/>
      <c r="L789" s="541"/>
      <c r="M789" s="541"/>
      <c r="N789" s="567"/>
      <c r="O789" s="485"/>
      <c r="P789" s="500"/>
      <c r="Q789" s="444"/>
      <c r="R789" s="318"/>
      <c r="S789" s="268"/>
      <c r="T789" s="268"/>
      <c r="U789" s="268"/>
      <c r="V789" s="268"/>
      <c r="W789" s="268"/>
      <c r="X789" s="268"/>
    </row>
    <row r="790" spans="4:24" x14ac:dyDescent="0.25">
      <c r="D790" s="470"/>
      <c r="E790" s="268"/>
      <c r="F790" s="318"/>
      <c r="G790" s="293"/>
      <c r="H790" s="338"/>
      <c r="I790" s="349"/>
      <c r="J790" s="541"/>
      <c r="K790" s="541"/>
      <c r="L790" s="541"/>
      <c r="M790" s="541"/>
      <c r="N790" s="567"/>
      <c r="O790" s="485"/>
      <c r="P790" s="500"/>
      <c r="Q790" s="444"/>
      <c r="R790" s="318"/>
      <c r="S790" s="268"/>
      <c r="T790" s="268"/>
      <c r="U790" s="268"/>
      <c r="V790" s="268"/>
      <c r="W790" s="268"/>
      <c r="X790" s="268"/>
    </row>
    <row r="791" spans="4:24" x14ac:dyDescent="0.25">
      <c r="D791" s="470"/>
      <c r="E791" s="268"/>
      <c r="F791" s="318"/>
      <c r="G791" s="293"/>
      <c r="H791" s="338"/>
      <c r="I791" s="349"/>
      <c r="J791" s="541"/>
      <c r="K791" s="541"/>
      <c r="L791" s="541"/>
      <c r="M791" s="541"/>
      <c r="N791" s="567"/>
      <c r="O791" s="485"/>
      <c r="P791" s="500"/>
      <c r="Q791" s="444"/>
      <c r="R791" s="318"/>
      <c r="S791" s="268"/>
      <c r="T791" s="268"/>
      <c r="U791" s="268"/>
      <c r="V791" s="268"/>
      <c r="W791" s="268"/>
      <c r="X791" s="268"/>
    </row>
    <row r="792" spans="4:24" x14ac:dyDescent="0.25">
      <c r="D792" s="470"/>
      <c r="E792" s="268"/>
      <c r="F792" s="318"/>
      <c r="G792" s="293"/>
      <c r="H792" s="338"/>
      <c r="I792" s="349"/>
      <c r="J792" s="541"/>
      <c r="K792" s="541"/>
      <c r="L792" s="541"/>
      <c r="M792" s="541"/>
      <c r="N792" s="567"/>
      <c r="O792" s="485"/>
      <c r="P792" s="500"/>
      <c r="Q792" s="444"/>
      <c r="R792" s="318"/>
      <c r="S792" s="268"/>
      <c r="T792" s="268"/>
      <c r="U792" s="268"/>
      <c r="V792" s="268"/>
      <c r="W792" s="268"/>
      <c r="X792" s="268"/>
    </row>
    <row r="793" spans="4:24" x14ac:dyDescent="0.25">
      <c r="D793" s="470"/>
      <c r="E793" s="268"/>
      <c r="F793" s="318"/>
      <c r="G793" s="293"/>
      <c r="H793" s="338"/>
      <c r="I793" s="349"/>
      <c r="J793" s="541"/>
      <c r="K793" s="541"/>
      <c r="L793" s="541"/>
      <c r="M793" s="541"/>
      <c r="N793" s="567"/>
      <c r="O793" s="485"/>
      <c r="P793" s="500"/>
      <c r="Q793" s="444"/>
      <c r="R793" s="318"/>
      <c r="S793" s="268"/>
      <c r="T793" s="268"/>
      <c r="U793" s="268"/>
      <c r="V793" s="268"/>
      <c r="W793" s="268"/>
      <c r="X793" s="268"/>
    </row>
    <row r="794" spans="4:24" x14ac:dyDescent="0.25">
      <c r="D794" s="470"/>
      <c r="E794" s="268"/>
      <c r="F794" s="318"/>
      <c r="G794" s="293"/>
      <c r="H794" s="338"/>
      <c r="I794" s="349"/>
      <c r="J794" s="541"/>
      <c r="K794" s="541"/>
      <c r="L794" s="541"/>
      <c r="M794" s="541"/>
      <c r="N794" s="567"/>
      <c r="O794" s="485"/>
      <c r="P794" s="500"/>
      <c r="Q794" s="444"/>
      <c r="R794" s="318"/>
      <c r="S794" s="268"/>
      <c r="T794" s="268"/>
      <c r="U794" s="268"/>
      <c r="V794" s="268"/>
      <c r="W794" s="268"/>
      <c r="X794" s="268"/>
    </row>
    <row r="795" spans="4:24" x14ac:dyDescent="0.25">
      <c r="D795" s="470"/>
      <c r="E795" s="268"/>
      <c r="F795" s="318"/>
      <c r="G795" s="293"/>
      <c r="H795" s="338"/>
      <c r="I795" s="349"/>
      <c r="J795" s="541"/>
      <c r="K795" s="541"/>
      <c r="L795" s="541"/>
      <c r="M795" s="541"/>
      <c r="N795" s="567"/>
      <c r="O795" s="485"/>
      <c r="P795" s="500"/>
      <c r="Q795" s="444"/>
      <c r="R795" s="318"/>
      <c r="S795" s="268"/>
      <c r="T795" s="268"/>
      <c r="U795" s="268"/>
      <c r="V795" s="268"/>
      <c r="W795" s="268"/>
      <c r="X795" s="268"/>
    </row>
    <row r="796" spans="4:24" x14ac:dyDescent="0.25">
      <c r="D796" s="470"/>
      <c r="E796" s="268"/>
      <c r="F796" s="318"/>
      <c r="G796" s="293"/>
      <c r="H796" s="338"/>
      <c r="I796" s="349"/>
      <c r="J796" s="541"/>
      <c r="K796" s="541"/>
      <c r="L796" s="541"/>
      <c r="M796" s="541"/>
      <c r="N796" s="567"/>
      <c r="O796" s="485"/>
      <c r="P796" s="500"/>
      <c r="Q796" s="444"/>
      <c r="R796" s="318"/>
      <c r="S796" s="268"/>
      <c r="T796" s="268"/>
      <c r="U796" s="268"/>
      <c r="V796" s="268"/>
      <c r="W796" s="268"/>
      <c r="X796" s="268"/>
    </row>
    <row r="797" spans="4:24" x14ac:dyDescent="0.25">
      <c r="D797" s="470"/>
      <c r="E797" s="268"/>
      <c r="F797" s="318"/>
      <c r="G797" s="293"/>
      <c r="H797" s="338"/>
      <c r="I797" s="349"/>
      <c r="J797" s="541"/>
      <c r="K797" s="541"/>
      <c r="L797" s="541"/>
      <c r="M797" s="541"/>
      <c r="N797" s="567"/>
      <c r="O797" s="485"/>
      <c r="P797" s="500"/>
      <c r="Q797" s="444"/>
      <c r="R797" s="318"/>
      <c r="S797" s="268"/>
      <c r="T797" s="268"/>
      <c r="U797" s="268"/>
      <c r="V797" s="268"/>
      <c r="W797" s="268"/>
      <c r="X797" s="268"/>
    </row>
    <row r="798" spans="4:24" x14ac:dyDescent="0.25">
      <c r="D798" s="470"/>
      <c r="E798" s="268"/>
      <c r="F798" s="318"/>
      <c r="G798" s="293"/>
      <c r="H798" s="338"/>
      <c r="I798" s="349"/>
      <c r="J798" s="541"/>
      <c r="K798" s="541"/>
      <c r="L798" s="541"/>
      <c r="M798" s="541"/>
      <c r="N798" s="567"/>
      <c r="O798" s="485"/>
      <c r="P798" s="500"/>
      <c r="Q798" s="444"/>
      <c r="R798" s="318"/>
      <c r="S798" s="268"/>
      <c r="T798" s="268"/>
      <c r="U798" s="268"/>
      <c r="V798" s="268"/>
      <c r="W798" s="268"/>
      <c r="X798" s="268"/>
    </row>
    <row r="799" spans="4:24" x14ac:dyDescent="0.25">
      <c r="D799" s="470"/>
      <c r="E799" s="268"/>
      <c r="F799" s="318"/>
      <c r="G799" s="293"/>
      <c r="H799" s="338"/>
      <c r="I799" s="349"/>
      <c r="J799" s="541"/>
      <c r="K799" s="541"/>
      <c r="L799" s="541"/>
      <c r="M799" s="541"/>
      <c r="N799" s="567"/>
      <c r="O799" s="485"/>
      <c r="P799" s="500"/>
      <c r="Q799" s="444"/>
      <c r="R799" s="318"/>
      <c r="S799" s="268"/>
      <c r="T799" s="268"/>
      <c r="U799" s="268"/>
      <c r="V799" s="268"/>
      <c r="W799" s="268"/>
      <c r="X799" s="268"/>
    </row>
  </sheetData>
  <mergeCells count="4">
    <mergeCell ref="B685:B686"/>
    <mergeCell ref="B691:B693"/>
    <mergeCell ref="B748:B750"/>
    <mergeCell ref="E4:P4"/>
  </mergeCells>
  <pageMargins left="0" right="0" top="0" bottom="0" header="0" footer="0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opLeftCell="A16" workbookViewId="0">
      <selection activeCell="C40" sqref="C40"/>
    </sheetView>
  </sheetViews>
  <sheetFormatPr defaultColWidth="9.140625" defaultRowHeight="15" x14ac:dyDescent="0.25"/>
  <cols>
    <col min="1" max="1" width="6" style="573" customWidth="1"/>
    <col min="2" max="2" width="33.140625" style="573" customWidth="1"/>
    <col min="3" max="3" width="24.85546875" style="573" customWidth="1"/>
    <col min="4" max="4" width="31.5703125" style="573" customWidth="1"/>
    <col min="5" max="5" width="40.28515625" style="573" customWidth="1"/>
    <col min="6" max="6" width="28.42578125" style="573" customWidth="1"/>
    <col min="7" max="7" width="22.28515625" style="573" customWidth="1"/>
    <col min="8" max="8" width="14.140625" style="573" customWidth="1"/>
    <col min="9" max="9" width="14.28515625" style="573" customWidth="1"/>
    <col min="10" max="10" width="16.42578125" style="573" customWidth="1"/>
    <col min="11" max="11" width="35" style="573" customWidth="1"/>
    <col min="12" max="12" width="13.42578125" style="573" customWidth="1"/>
    <col min="13" max="13" width="12.28515625" style="573" customWidth="1"/>
    <col min="14" max="14" width="9.5703125" style="573" customWidth="1"/>
    <col min="15" max="15" width="8.140625" style="573" customWidth="1"/>
    <col min="16" max="16" width="8" style="573" customWidth="1"/>
    <col min="17" max="19" width="10.7109375" style="573" bestFit="1" customWidth="1"/>
    <col min="20" max="20" width="9.140625" style="573"/>
    <col min="21" max="23" width="9.140625" style="573" hidden="1" customWidth="1"/>
    <col min="24" max="16384" width="9.140625" style="573"/>
  </cols>
  <sheetData>
    <row r="1" spans="1:23" ht="15.75" x14ac:dyDescent="0.25">
      <c r="A1" s="572" t="s">
        <v>238</v>
      </c>
      <c r="C1" s="572"/>
      <c r="D1" s="572"/>
      <c r="E1" s="572"/>
      <c r="F1" s="572"/>
      <c r="G1" s="572"/>
      <c r="H1" s="572"/>
      <c r="I1" s="572"/>
      <c r="J1" s="572"/>
      <c r="U1" s="574" t="s">
        <v>239</v>
      </c>
      <c r="V1" s="574" t="s">
        <v>240</v>
      </c>
      <c r="W1" s="574" t="s">
        <v>241</v>
      </c>
    </row>
    <row r="2" spans="1:23" x14ac:dyDescent="0.25">
      <c r="A2" s="575"/>
      <c r="C2" s="575"/>
      <c r="D2" s="575"/>
      <c r="E2" s="575"/>
      <c r="F2" s="575"/>
      <c r="G2" s="575"/>
      <c r="H2" s="575"/>
      <c r="I2" s="575"/>
      <c r="J2" s="575"/>
      <c r="U2" s="574" t="s">
        <v>242</v>
      </c>
      <c r="V2" s="574" t="s">
        <v>243</v>
      </c>
      <c r="W2" s="574"/>
    </row>
    <row r="3" spans="1:23" ht="15.75" customHeight="1" x14ac:dyDescent="0.25">
      <c r="A3" s="576" t="s">
        <v>244</v>
      </c>
      <c r="C3" s="577"/>
      <c r="D3" s="577"/>
      <c r="E3" s="577"/>
      <c r="F3" s="577"/>
      <c r="G3" s="575"/>
      <c r="H3" s="575"/>
      <c r="I3" s="575"/>
      <c r="J3" s="575"/>
      <c r="U3" s="574" t="s">
        <v>245</v>
      </c>
      <c r="V3" s="574" t="s">
        <v>246</v>
      </c>
      <c r="W3" s="574"/>
    </row>
    <row r="4" spans="1:23" ht="15.75" customHeight="1" x14ac:dyDescent="0.3">
      <c r="B4" s="578"/>
      <c r="C4" s="578"/>
      <c r="D4" s="578"/>
      <c r="E4" s="578"/>
      <c r="F4" s="578"/>
      <c r="G4" s="579"/>
      <c r="H4" s="579"/>
      <c r="I4" s="579"/>
      <c r="J4" s="579"/>
      <c r="U4" s="574" t="s">
        <v>247</v>
      </c>
      <c r="V4" s="574"/>
    </row>
    <row r="5" spans="1:23" ht="18.75" customHeight="1" x14ac:dyDescent="0.25">
      <c r="B5" s="580" t="s">
        <v>248</v>
      </c>
      <c r="C5" s="581">
        <f>'[1]2024-2026 mjcc'!G105</f>
        <v>1160</v>
      </c>
      <c r="E5" s="580" t="s">
        <v>249</v>
      </c>
      <c r="F5" s="582">
        <v>2017</v>
      </c>
      <c r="H5" s="579"/>
      <c r="I5" s="579"/>
      <c r="J5" s="579"/>
    </row>
    <row r="6" spans="1:23" ht="40.5" x14ac:dyDescent="0.25">
      <c r="B6" s="580" t="s">
        <v>250</v>
      </c>
      <c r="C6" s="583" t="str">
        <f>'[1]2024-2026 mjcc'!I105</f>
        <v xml:space="preserve"> Հաշմանդամություն ունեցող անձանց աջակցություն </v>
      </c>
      <c r="E6" s="580" t="s">
        <v>251</v>
      </c>
      <c r="F6" s="582" t="s">
        <v>252</v>
      </c>
      <c r="H6" s="579"/>
      <c r="I6" s="579"/>
      <c r="J6" s="579"/>
    </row>
    <row r="7" spans="1:23" ht="18" customHeight="1" x14ac:dyDescent="0.25">
      <c r="B7" s="580" t="s">
        <v>253</v>
      </c>
      <c r="C7" s="581" t="str">
        <f>'[1]2024-2026 mjcc'!H112</f>
        <v xml:space="preserve"> 12001</v>
      </c>
      <c r="H7" s="579"/>
      <c r="I7" s="579"/>
      <c r="J7" s="579"/>
    </row>
    <row r="8" spans="1:23" ht="78.75" customHeight="1" x14ac:dyDescent="0.25">
      <c r="B8" s="580" t="s">
        <v>254</v>
      </c>
      <c r="C8" s="583" t="str">
        <f>'[1]2024-2026 mjcc'!I112</f>
        <v xml:space="preserve"> Պետական հավաստագրերով աջակցող միջոցների տրամադրում</v>
      </c>
      <c r="H8" s="579"/>
      <c r="I8" s="579"/>
      <c r="J8" s="579"/>
    </row>
    <row r="9" spans="1:23" ht="17.25" x14ac:dyDescent="0.25">
      <c r="B9" s="575"/>
      <c r="C9" s="575"/>
      <c r="D9" s="575"/>
      <c r="E9" s="575"/>
      <c r="F9" s="579"/>
      <c r="G9" s="579"/>
      <c r="H9" s="579"/>
      <c r="I9" s="579"/>
      <c r="J9" s="579"/>
    </row>
    <row r="10" spans="1:23" ht="15.75" customHeight="1" x14ac:dyDescent="0.25">
      <c r="A10" s="576" t="s">
        <v>255</v>
      </c>
      <c r="C10" s="579"/>
      <c r="D10" s="579"/>
      <c r="E10" s="579"/>
      <c r="F10" s="579"/>
      <c r="G10" s="579"/>
      <c r="H10" s="579"/>
      <c r="I10" s="579"/>
      <c r="J10" s="579"/>
    </row>
    <row r="11" spans="1:23" ht="17.25" x14ac:dyDescent="0.25">
      <c r="B11" s="579"/>
      <c r="C11" s="579"/>
      <c r="D11" s="579"/>
      <c r="E11" s="579"/>
      <c r="F11" s="579"/>
      <c r="G11" s="579"/>
      <c r="H11" s="579"/>
      <c r="I11" s="579"/>
      <c r="J11" s="579"/>
    </row>
    <row r="12" spans="1:23" ht="55.5" x14ac:dyDescent="0.25">
      <c r="B12" s="584" t="s">
        <v>256</v>
      </c>
      <c r="C12" s="585" t="s">
        <v>257</v>
      </c>
      <c r="D12" s="585" t="s">
        <v>258</v>
      </c>
      <c r="E12" s="585" t="s">
        <v>259</v>
      </c>
      <c r="F12" s="579"/>
      <c r="G12" s="579"/>
      <c r="H12" s="579"/>
      <c r="I12" s="579"/>
      <c r="J12" s="579"/>
    </row>
    <row r="13" spans="1:23" ht="203.25" x14ac:dyDescent="0.3">
      <c r="B13" s="586" t="s">
        <v>260</v>
      </c>
      <c r="C13" s="587" t="s">
        <v>261</v>
      </c>
      <c r="D13" s="587" t="s">
        <v>262</v>
      </c>
      <c r="E13" s="588" t="s">
        <v>263</v>
      </c>
      <c r="F13" s="578"/>
      <c r="G13" s="579"/>
      <c r="H13" s="579"/>
      <c r="I13" s="579"/>
      <c r="J13" s="578"/>
    </row>
    <row r="14" spans="1:23" ht="17.25" x14ac:dyDescent="0.3">
      <c r="B14" s="589"/>
      <c r="C14" s="589"/>
      <c r="D14" s="589"/>
      <c r="E14" s="589"/>
      <c r="F14" s="579"/>
      <c r="G14" s="579"/>
      <c r="H14" s="579"/>
      <c r="I14" s="579"/>
      <c r="J14" s="578"/>
    </row>
    <row r="15" spans="1:23" ht="17.25" x14ac:dyDescent="0.3">
      <c r="A15" s="576" t="s">
        <v>264</v>
      </c>
      <c r="C15" s="579"/>
      <c r="D15" s="579"/>
      <c r="E15" s="579"/>
      <c r="F15" s="579"/>
      <c r="G15" s="579"/>
      <c r="H15" s="579"/>
      <c r="I15" s="579"/>
      <c r="J15" s="578"/>
    </row>
    <row r="16" spans="1:23" ht="17.25" x14ac:dyDescent="0.3">
      <c r="B16" s="589"/>
      <c r="C16" s="579"/>
      <c r="D16" s="579"/>
      <c r="E16" s="579"/>
      <c r="F16" s="579"/>
      <c r="G16" s="579"/>
      <c r="H16" s="579"/>
      <c r="I16" s="579"/>
      <c r="J16" s="578"/>
    </row>
    <row r="17" spans="1:11" ht="15" customHeight="1" x14ac:dyDescent="0.25">
      <c r="B17" s="622" t="s">
        <v>265</v>
      </c>
      <c r="C17" s="622" t="s">
        <v>266</v>
      </c>
      <c r="D17" s="622" t="s">
        <v>267</v>
      </c>
      <c r="E17" s="622" t="s">
        <v>268</v>
      </c>
      <c r="F17" s="619" t="s">
        <v>269</v>
      </c>
      <c r="G17" s="619"/>
      <c r="H17" s="619"/>
      <c r="I17" s="619"/>
      <c r="J17" s="619"/>
      <c r="K17" s="619" t="s">
        <v>270</v>
      </c>
    </row>
    <row r="18" spans="1:11" x14ac:dyDescent="0.25">
      <c r="B18" s="622"/>
      <c r="C18" s="622"/>
      <c r="D18" s="622"/>
      <c r="E18" s="622"/>
      <c r="F18" s="590" t="s">
        <v>271</v>
      </c>
      <c r="G18" s="590" t="s">
        <v>272</v>
      </c>
      <c r="H18" s="590" t="s">
        <v>273</v>
      </c>
      <c r="I18" s="590" t="s">
        <v>274</v>
      </c>
      <c r="J18" s="590" t="s">
        <v>275</v>
      </c>
      <c r="K18" s="619"/>
    </row>
    <row r="19" spans="1:11" ht="93.75" customHeight="1" x14ac:dyDescent="0.25">
      <c r="B19" s="591" t="s">
        <v>276</v>
      </c>
      <c r="C19" s="591" t="s">
        <v>46</v>
      </c>
      <c r="D19" s="591" t="s">
        <v>277</v>
      </c>
      <c r="E19" s="591"/>
      <c r="F19" s="591">
        <v>21225</v>
      </c>
      <c r="G19" s="591">
        <v>14864</v>
      </c>
      <c r="H19" s="591">
        <v>22213</v>
      </c>
      <c r="I19" s="591">
        <v>22500</v>
      </c>
      <c r="J19" s="591">
        <v>22756</v>
      </c>
      <c r="K19" s="620" t="s">
        <v>278</v>
      </c>
    </row>
    <row r="20" spans="1:11" ht="58.5" customHeight="1" x14ac:dyDescent="0.25">
      <c r="B20" s="591" t="s">
        <v>279</v>
      </c>
      <c r="C20" s="591" t="s">
        <v>280</v>
      </c>
      <c r="D20" s="591"/>
      <c r="E20" s="591"/>
      <c r="F20" s="592">
        <v>1276759.8</v>
      </c>
      <c r="G20" s="592">
        <v>1999646.6</v>
      </c>
      <c r="H20" s="592">
        <v>1947243.6</v>
      </c>
      <c r="I20" s="592">
        <v>2419739.7999999998</v>
      </c>
      <c r="J20" s="592">
        <v>2012956.8</v>
      </c>
      <c r="K20" s="621"/>
    </row>
    <row r="21" spans="1:11" ht="17.25" x14ac:dyDescent="0.25">
      <c r="B21" s="579"/>
      <c r="C21" s="579"/>
      <c r="D21" s="579"/>
      <c r="E21" s="579"/>
      <c r="F21" s="579"/>
      <c r="G21" s="579"/>
      <c r="H21" s="579"/>
      <c r="I21" s="579"/>
      <c r="J21" s="579"/>
    </row>
    <row r="22" spans="1:11" ht="15.75" x14ac:dyDescent="0.25">
      <c r="A22" s="593" t="s">
        <v>281</v>
      </c>
      <c r="C22" s="594"/>
      <c r="D22" s="594"/>
      <c r="E22" s="594"/>
      <c r="F22" s="594"/>
      <c r="G22" s="594"/>
      <c r="H22" s="594"/>
      <c r="I22" s="594"/>
      <c r="J22" s="594"/>
    </row>
    <row r="23" spans="1:11" x14ac:dyDescent="0.25">
      <c r="A23" s="595"/>
      <c r="C23" s="596"/>
      <c r="D23" s="596"/>
      <c r="E23" s="596"/>
      <c r="F23" s="596"/>
      <c r="G23" s="597"/>
      <c r="H23" s="596"/>
      <c r="I23" s="596"/>
      <c r="J23" s="596"/>
    </row>
    <row r="24" spans="1:11" x14ac:dyDescent="0.25">
      <c r="A24" s="598" t="s">
        <v>282</v>
      </c>
      <c r="C24" s="599"/>
      <c r="D24" s="599"/>
      <c r="E24" s="594"/>
      <c r="F24" s="594"/>
      <c r="G24" s="600"/>
      <c r="H24" s="594"/>
      <c r="I24" s="594"/>
      <c r="J24" s="594"/>
    </row>
    <row r="25" spans="1:11" x14ac:dyDescent="0.25">
      <c r="B25" s="599"/>
      <c r="C25" s="599"/>
      <c r="D25" s="599"/>
      <c r="E25" s="594"/>
      <c r="F25" s="594"/>
      <c r="G25" s="594"/>
      <c r="H25" s="594"/>
      <c r="I25" s="594"/>
      <c r="J25" s="594"/>
    </row>
    <row r="26" spans="1:11" x14ac:dyDescent="0.25">
      <c r="B26" s="599"/>
      <c r="C26" s="599"/>
      <c r="D26" s="599"/>
      <c r="E26" s="594"/>
      <c r="F26" s="594"/>
      <c r="G26" s="594"/>
      <c r="H26" s="594"/>
      <c r="I26" s="594"/>
      <c r="J26" s="594"/>
    </row>
    <row r="27" spans="1:11" x14ac:dyDescent="0.25">
      <c r="B27" s="599"/>
      <c r="C27" s="599"/>
      <c r="D27" s="599"/>
      <c r="E27" s="594"/>
      <c r="F27" s="594"/>
      <c r="G27" s="594"/>
      <c r="H27" s="594"/>
      <c r="I27" s="594"/>
      <c r="J27" s="594"/>
    </row>
    <row r="28" spans="1:11" x14ac:dyDescent="0.25">
      <c r="B28" s="599"/>
      <c r="C28" s="599"/>
      <c r="D28" s="599"/>
      <c r="E28" s="594"/>
      <c r="F28" s="594"/>
      <c r="G28" s="594"/>
      <c r="H28" s="594"/>
      <c r="I28" s="594"/>
      <c r="J28" s="594"/>
    </row>
    <row r="29" spans="1:11" x14ac:dyDescent="0.25">
      <c r="A29" s="598" t="s">
        <v>283</v>
      </c>
      <c r="E29" s="594"/>
      <c r="F29" s="594"/>
      <c r="G29" s="594"/>
      <c r="H29" s="594"/>
      <c r="I29" s="594"/>
      <c r="J29" s="594"/>
    </row>
    <row r="30" spans="1:11" ht="21.75" customHeight="1" x14ac:dyDescent="0.25">
      <c r="B30" s="625"/>
      <c r="C30" s="626"/>
      <c r="D30" s="626"/>
      <c r="E30" s="627"/>
      <c r="F30" s="594"/>
      <c r="G30" s="594"/>
      <c r="H30" s="594"/>
      <c r="I30" s="594"/>
      <c r="J30" s="594"/>
    </row>
    <row r="31" spans="1:11" ht="17.25" x14ac:dyDescent="0.25">
      <c r="B31" s="579"/>
      <c r="C31" s="579"/>
      <c r="D31" s="579"/>
      <c r="E31" s="594"/>
      <c r="F31" s="594"/>
      <c r="G31" s="594"/>
      <c r="H31" s="594"/>
      <c r="I31" s="594"/>
      <c r="J31" s="594"/>
    </row>
    <row r="32" spans="1:11" x14ac:dyDescent="0.25">
      <c r="A32" s="576" t="s">
        <v>284</v>
      </c>
    </row>
    <row r="34" spans="2:19" ht="43.5" customHeight="1" x14ac:dyDescent="0.25">
      <c r="B34" s="628" t="s">
        <v>285</v>
      </c>
      <c r="C34" s="601" t="s">
        <v>286</v>
      </c>
      <c r="D34" s="601" t="s">
        <v>287</v>
      </c>
      <c r="E34" s="623" t="s">
        <v>288</v>
      </c>
      <c r="F34" s="623"/>
      <c r="G34" s="623"/>
      <c r="H34" s="623" t="s">
        <v>289</v>
      </c>
      <c r="I34" s="623"/>
      <c r="J34" s="623"/>
      <c r="K34" s="623" t="s">
        <v>290</v>
      </c>
      <c r="L34" s="623"/>
      <c r="M34" s="623"/>
      <c r="N34" s="623" t="s">
        <v>291</v>
      </c>
      <c r="O34" s="623"/>
      <c r="P34" s="623"/>
      <c r="Q34" s="624" t="s">
        <v>292</v>
      </c>
      <c r="R34" s="624"/>
      <c r="S34" s="624"/>
    </row>
    <row r="35" spans="2:19" ht="30" customHeight="1" x14ac:dyDescent="0.25">
      <c r="B35" s="628"/>
      <c r="C35" s="601" t="s">
        <v>293</v>
      </c>
      <c r="D35" s="601" t="s">
        <v>294</v>
      </c>
      <c r="E35" s="602" t="s">
        <v>273</v>
      </c>
      <c r="F35" s="602" t="s">
        <v>274</v>
      </c>
      <c r="G35" s="602" t="s">
        <v>275</v>
      </c>
      <c r="H35" s="602" t="s">
        <v>273</v>
      </c>
      <c r="I35" s="602" t="s">
        <v>274</v>
      </c>
      <c r="J35" s="602" t="s">
        <v>275</v>
      </c>
      <c r="K35" s="602" t="s">
        <v>295</v>
      </c>
      <c r="L35" s="602" t="s">
        <v>296</v>
      </c>
      <c r="M35" s="602" t="s">
        <v>297</v>
      </c>
      <c r="N35" s="602" t="s">
        <v>295</v>
      </c>
      <c r="O35" s="602" t="s">
        <v>296</v>
      </c>
      <c r="P35" s="602" t="s">
        <v>297</v>
      </c>
      <c r="Q35" s="603" t="s">
        <v>273</v>
      </c>
      <c r="R35" s="603" t="s">
        <v>274</v>
      </c>
      <c r="S35" s="603" t="s">
        <v>275</v>
      </c>
    </row>
    <row r="36" spans="2:19" x14ac:dyDescent="0.25">
      <c r="B36" s="591" t="s">
        <v>279</v>
      </c>
      <c r="C36" s="592">
        <v>1276759.8</v>
      </c>
      <c r="D36" s="592">
        <v>1924342.6</v>
      </c>
      <c r="E36" s="592"/>
      <c r="F36" s="592"/>
      <c r="G36" s="613"/>
      <c r="H36" s="605">
        <v>670483.80000000005</v>
      </c>
      <c r="I36" s="605">
        <v>1142980</v>
      </c>
      <c r="J36" s="605">
        <v>736197</v>
      </c>
      <c r="K36" s="606">
        <f>C36+E36+H36</f>
        <v>1947243.6</v>
      </c>
      <c r="L36" s="606">
        <f>C36+F36+I36</f>
        <v>2419739.7999999998</v>
      </c>
      <c r="M36" s="606">
        <f>C36+G36+J36</f>
        <v>2012956.8</v>
      </c>
      <c r="N36" s="607"/>
      <c r="O36" s="607"/>
      <c r="P36" s="607"/>
      <c r="Q36" s="608">
        <f>K36+N36</f>
        <v>1947243.6</v>
      </c>
      <c r="R36" s="608">
        <f>L36+O36</f>
        <v>2419739.7999999998</v>
      </c>
      <c r="S36" s="608">
        <f>M36+P36</f>
        <v>2012956.8</v>
      </c>
    </row>
    <row r="37" spans="2:19" x14ac:dyDescent="0.25">
      <c r="B37" s="591"/>
      <c r="C37" s="592"/>
      <c r="D37" s="592"/>
      <c r="E37" s="592"/>
      <c r="F37" s="592"/>
      <c r="G37" s="604"/>
      <c r="H37" s="605"/>
      <c r="I37" s="605"/>
      <c r="J37" s="605"/>
      <c r="K37" s="606">
        <f t="shared" ref="K37:M39" si="0">C37+E37+H37</f>
        <v>0</v>
      </c>
      <c r="L37" s="606">
        <f t="shared" si="0"/>
        <v>0</v>
      </c>
      <c r="M37" s="606">
        <f t="shared" si="0"/>
        <v>0</v>
      </c>
      <c r="N37" s="607"/>
      <c r="O37" s="607"/>
      <c r="P37" s="607"/>
      <c r="Q37" s="608">
        <f t="shared" ref="Q37:S39" si="1">K37+N37</f>
        <v>0</v>
      </c>
      <c r="R37" s="608">
        <f t="shared" si="1"/>
        <v>0</v>
      </c>
      <c r="S37" s="608">
        <f t="shared" si="1"/>
        <v>0</v>
      </c>
    </row>
    <row r="38" spans="2:19" x14ac:dyDescent="0.25">
      <c r="B38" s="609"/>
      <c r="C38" s="609"/>
      <c r="D38" s="609"/>
      <c r="E38" s="610"/>
      <c r="F38" s="610"/>
      <c r="G38" s="610"/>
      <c r="H38" s="607"/>
      <c r="I38" s="607"/>
      <c r="J38" s="607"/>
      <c r="K38" s="606">
        <f t="shared" si="0"/>
        <v>0</v>
      </c>
      <c r="L38" s="606">
        <f t="shared" si="0"/>
        <v>0</v>
      </c>
      <c r="M38" s="606">
        <f t="shared" si="0"/>
        <v>0</v>
      </c>
      <c r="N38" s="607"/>
      <c r="O38" s="607"/>
      <c r="P38" s="607"/>
      <c r="Q38" s="608">
        <f t="shared" si="1"/>
        <v>0</v>
      </c>
      <c r="R38" s="608">
        <f t="shared" si="1"/>
        <v>0</v>
      </c>
      <c r="S38" s="608">
        <f t="shared" si="1"/>
        <v>0</v>
      </c>
    </row>
    <row r="39" spans="2:19" x14ac:dyDescent="0.25">
      <c r="B39" s="609"/>
      <c r="C39" s="609"/>
      <c r="D39" s="609"/>
      <c r="E39" s="610"/>
      <c r="F39" s="610"/>
      <c r="G39" s="610"/>
      <c r="H39" s="607"/>
      <c r="I39" s="607"/>
      <c r="J39" s="607"/>
      <c r="K39" s="606">
        <f t="shared" si="0"/>
        <v>0</v>
      </c>
      <c r="L39" s="606">
        <f t="shared" si="0"/>
        <v>0</v>
      </c>
      <c r="M39" s="606">
        <f t="shared" si="0"/>
        <v>0</v>
      </c>
      <c r="N39" s="607"/>
      <c r="O39" s="607"/>
      <c r="P39" s="607"/>
      <c r="Q39" s="608">
        <f t="shared" si="1"/>
        <v>0</v>
      </c>
      <c r="R39" s="608">
        <f t="shared" si="1"/>
        <v>0</v>
      </c>
      <c r="S39" s="608">
        <f t="shared" si="1"/>
        <v>0</v>
      </c>
    </row>
    <row r="40" spans="2:19" ht="28.5" x14ac:dyDescent="0.25">
      <c r="B40" s="611" t="s">
        <v>298</v>
      </c>
      <c r="C40" s="602">
        <f t="shared" ref="C40:D40" si="2">SUM(C36:C39)</f>
        <v>1276759.8</v>
      </c>
      <c r="D40" s="602">
        <f t="shared" si="2"/>
        <v>1924342.6</v>
      </c>
      <c r="E40" s="602">
        <f>SUM(E36:E39)</f>
        <v>0</v>
      </c>
      <c r="F40" s="602">
        <f t="shared" ref="F40:M40" si="3">SUM(F36:F39)</f>
        <v>0</v>
      </c>
      <c r="G40" s="602">
        <f t="shared" si="3"/>
        <v>0</v>
      </c>
      <c r="H40" s="606">
        <f t="shared" si="3"/>
        <v>670483.80000000005</v>
      </c>
      <c r="I40" s="606">
        <f t="shared" si="3"/>
        <v>1142980</v>
      </c>
      <c r="J40" s="606">
        <f t="shared" si="3"/>
        <v>736197</v>
      </c>
      <c r="K40" s="606">
        <f t="shared" si="3"/>
        <v>1947243.6</v>
      </c>
      <c r="L40" s="606">
        <f t="shared" si="3"/>
        <v>2419739.7999999998</v>
      </c>
      <c r="M40" s="606">
        <f t="shared" si="3"/>
        <v>2012956.8</v>
      </c>
      <c r="N40" s="612" t="s">
        <v>299</v>
      </c>
      <c r="O40" s="612" t="s">
        <v>299</v>
      </c>
      <c r="P40" s="612" t="s">
        <v>299</v>
      </c>
      <c r="Q40" s="608" t="s">
        <v>299</v>
      </c>
      <c r="R40" s="608" t="s">
        <v>299</v>
      </c>
      <c r="S40" s="608" t="s">
        <v>299</v>
      </c>
    </row>
    <row r="41" spans="2:19" ht="28.5" x14ac:dyDescent="0.25">
      <c r="B41" s="611" t="s">
        <v>300</v>
      </c>
      <c r="C41" s="592"/>
      <c r="D41" s="609"/>
      <c r="E41" s="602" t="s">
        <v>301</v>
      </c>
      <c r="F41" s="602" t="s">
        <v>301</v>
      </c>
      <c r="G41" s="602" t="s">
        <v>301</v>
      </c>
      <c r="H41" s="606" t="s">
        <v>301</v>
      </c>
      <c r="I41" s="606" t="s">
        <v>301</v>
      </c>
      <c r="J41" s="606" t="s">
        <v>301</v>
      </c>
      <c r="K41" s="606"/>
      <c r="L41" s="606"/>
      <c r="M41" s="606"/>
      <c r="N41" s="612" t="s">
        <v>299</v>
      </c>
      <c r="O41" s="612" t="s">
        <v>299</v>
      </c>
      <c r="P41" s="612" t="s">
        <v>299</v>
      </c>
      <c r="Q41" s="608" t="s">
        <v>299</v>
      </c>
      <c r="R41" s="608" t="s">
        <v>299</v>
      </c>
      <c r="S41" s="608" t="s">
        <v>299</v>
      </c>
    </row>
    <row r="42" spans="2:19" x14ac:dyDescent="0.25">
      <c r="B42" s="611" t="s">
        <v>302</v>
      </c>
      <c r="C42" s="602">
        <f>SUM(C36:C39)</f>
        <v>1276759.8</v>
      </c>
      <c r="D42" s="602">
        <f>SUM(D36:D39)</f>
        <v>1924342.6</v>
      </c>
      <c r="E42" s="602">
        <f>E40</f>
        <v>0</v>
      </c>
      <c r="F42" s="602">
        <f t="shared" ref="F42:J42" si="4">F40</f>
        <v>0</v>
      </c>
      <c r="G42" s="602">
        <f t="shared" si="4"/>
        <v>0</v>
      </c>
      <c r="H42" s="606">
        <f t="shared" si="4"/>
        <v>670483.80000000005</v>
      </c>
      <c r="I42" s="606">
        <f t="shared" si="4"/>
        <v>1142980</v>
      </c>
      <c r="J42" s="606">
        <f t="shared" si="4"/>
        <v>736197</v>
      </c>
      <c r="K42" s="612">
        <f>K40+K41</f>
        <v>1947243.6</v>
      </c>
      <c r="L42" s="612">
        <f t="shared" ref="L42:M42" si="5">L40+L41</f>
        <v>2419739.7999999998</v>
      </c>
      <c r="M42" s="612">
        <f t="shared" si="5"/>
        <v>2012956.8</v>
      </c>
      <c r="N42" s="612">
        <f>SUM(N36:N39)</f>
        <v>0</v>
      </c>
      <c r="O42" s="612">
        <f t="shared" ref="O42:P42" si="6">SUM(O36:O39)</f>
        <v>0</v>
      </c>
      <c r="P42" s="612">
        <f t="shared" si="6"/>
        <v>0</v>
      </c>
      <c r="Q42" s="608">
        <f>K42+N42</f>
        <v>1947243.6</v>
      </c>
      <c r="R42" s="608">
        <f>L42+O42</f>
        <v>2419739.7999999998</v>
      </c>
      <c r="S42" s="608">
        <f>M42+P42</f>
        <v>2012956.8</v>
      </c>
    </row>
  </sheetData>
  <mergeCells count="14">
    <mergeCell ref="N34:P34"/>
    <mergeCell ref="Q34:S34"/>
    <mergeCell ref="B30:E30"/>
    <mergeCell ref="B34:B35"/>
    <mergeCell ref="E34:G34"/>
    <mergeCell ref="H34:J34"/>
    <mergeCell ref="K34:M34"/>
    <mergeCell ref="K17:K18"/>
    <mergeCell ref="K19:K20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0"/>
    <dataValidation type="list" allowBlank="1" showInputMessage="1" showErrorMessage="1" sqref="D19:D20">
      <formula1>$V$2:$V$3</formula1>
    </dataValidation>
    <dataValidation type="list" allowBlank="1" showInputMessage="1" showErrorMessage="1" sqref="B13">
      <formula1>$U$2:$U$4</formula1>
    </dataValidation>
    <dataValidation type="custom" allowBlank="1" showInputMessage="1" showErrorMessage="1" sqref="N36:P39">
      <formula1>"-"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26</xdr:row>
                    <xdr:rowOff>0</xdr:rowOff>
                  </from>
                  <to>
                    <xdr:col>2</xdr:col>
                    <xdr:colOff>1171575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23</xdr:row>
                    <xdr:rowOff>171450</xdr:rowOff>
                  </from>
                  <to>
                    <xdr:col>3</xdr:col>
                    <xdr:colOff>266700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28575</xdr:rowOff>
                  </from>
                  <to>
                    <xdr:col>3</xdr:col>
                    <xdr:colOff>266700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27</xdr:row>
                    <xdr:rowOff>9525</xdr:rowOff>
                  </from>
                  <to>
                    <xdr:col>2</xdr:col>
                    <xdr:colOff>571500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2"/>
  <sheetViews>
    <sheetView topLeftCell="D1" workbookViewId="0">
      <selection activeCell="X8" sqref="X8"/>
    </sheetView>
  </sheetViews>
  <sheetFormatPr defaultRowHeight="16.5" x14ac:dyDescent="0.3"/>
  <cols>
    <col min="1" max="1" width="6.28515625" style="15" customWidth="1"/>
    <col min="2" max="2" width="5.7109375" style="16" customWidth="1"/>
    <col min="3" max="3" width="50" style="15" customWidth="1"/>
    <col min="4" max="4" width="12.7109375" style="17" customWidth="1"/>
    <col min="5" max="5" width="15.7109375" style="71" hidden="1" customWidth="1"/>
    <col min="6" max="6" width="16.28515625" style="175" hidden="1" customWidth="1"/>
    <col min="7" max="7" width="15" style="176" hidden="1" customWidth="1"/>
    <col min="8" max="8" width="18" style="177" hidden="1" customWidth="1"/>
    <col min="9" max="9" width="17.5703125" style="66" hidden="1" customWidth="1"/>
    <col min="10" max="10" width="17.85546875" style="95" hidden="1" customWidth="1"/>
    <col min="11" max="11" width="18.5703125" style="66" hidden="1" customWidth="1"/>
    <col min="12" max="12" width="14.140625" style="186" hidden="1" customWidth="1"/>
    <col min="13" max="14" width="14.85546875" style="186" hidden="1" customWidth="1"/>
    <col min="15" max="15" width="14.85546875" style="188" hidden="1" customWidth="1"/>
    <col min="16" max="16" width="18.42578125" style="189" hidden="1" customWidth="1"/>
    <col min="17" max="17" width="17.42578125" style="188" hidden="1" customWidth="1"/>
    <col min="18" max="18" width="17" style="15" hidden="1" customWidth="1"/>
    <col min="19" max="19" width="17.140625" style="15" hidden="1" customWidth="1"/>
    <col min="20" max="20" width="16.140625" style="15" hidden="1" customWidth="1"/>
    <col min="21" max="21" width="15.7109375" style="58" hidden="1" customWidth="1"/>
    <col min="22" max="22" width="14.140625" style="270" hidden="1" customWidth="1"/>
    <col min="23" max="23" width="14.140625" style="270" customWidth="1"/>
    <col min="24" max="24" width="14.140625" style="424" customWidth="1"/>
    <col min="25" max="25" width="16.85546875" style="190" customWidth="1"/>
    <col min="26" max="26" width="16.85546875" style="411" customWidth="1"/>
    <col min="27" max="27" width="16.85546875" style="399" customWidth="1"/>
    <col min="28" max="28" width="16.85546875" style="543" customWidth="1"/>
    <col min="29" max="29" width="16.85546875" style="399" customWidth="1"/>
    <col min="30" max="30" width="17.42578125" style="359" customWidth="1"/>
    <col min="31" max="31" width="16.85546875" style="370" customWidth="1"/>
    <col min="32" max="32" width="16.85546875" style="384" customWidth="1"/>
    <col min="33" max="33" width="17" style="15" customWidth="1"/>
    <col min="34" max="35" width="16.28515625" style="15" customWidth="1"/>
    <col min="36" max="36" width="16.85546875" style="15" customWidth="1"/>
    <col min="37" max="38" width="16.28515625" style="15" customWidth="1"/>
    <col min="39" max="208" width="9.140625" style="15"/>
    <col min="209" max="209" width="6.28515625" style="15" customWidth="1"/>
    <col min="210" max="210" width="5.7109375" style="15" customWidth="1"/>
    <col min="211" max="211" width="45.85546875" style="15" customWidth="1"/>
    <col min="212" max="212" width="12.7109375" style="15" customWidth="1"/>
    <col min="213" max="213" width="15.7109375" style="15" customWidth="1"/>
    <col min="214" max="214" width="16.28515625" style="15" customWidth="1"/>
    <col min="215" max="215" width="15" style="15" customWidth="1"/>
    <col min="216" max="216" width="18" style="15" customWidth="1"/>
    <col min="217" max="217" width="20.140625" style="15" customWidth="1"/>
    <col min="218" max="218" width="17.85546875" style="15" customWidth="1"/>
    <col min="219" max="221" width="14.140625" style="15" customWidth="1"/>
    <col min="222" max="222" width="14.5703125" style="15" customWidth="1"/>
    <col min="223" max="223" width="0.140625" style="15" customWidth="1"/>
    <col min="224" max="226" width="17.42578125" style="15" customWidth="1"/>
    <col min="227" max="227" width="15.7109375" style="15" customWidth="1"/>
    <col min="228" max="228" width="17.140625" style="15" customWidth="1"/>
    <col min="229" max="229" width="16.140625" style="15" customWidth="1"/>
    <col min="230" max="230" width="15.7109375" style="15" customWidth="1"/>
    <col min="231" max="237" width="16.28515625" style="15" customWidth="1"/>
    <col min="238" max="240" width="15.85546875" style="15" customWidth="1"/>
    <col min="241" max="242" width="18.85546875" style="15" customWidth="1"/>
    <col min="243" max="243" width="16.42578125" style="15" customWidth="1"/>
    <col min="244" max="244" width="16.28515625" style="15" customWidth="1"/>
    <col min="245" max="245" width="14.140625" style="15" customWidth="1"/>
    <col min="246" max="246" width="15.140625" style="15" customWidth="1"/>
    <col min="247" max="247" width="9.140625" style="15"/>
    <col min="248" max="248" width="11.140625" style="15" bestFit="1" customWidth="1"/>
    <col min="249" max="464" width="9.140625" style="15"/>
    <col min="465" max="465" width="6.28515625" style="15" customWidth="1"/>
    <col min="466" max="466" width="5.7109375" style="15" customWidth="1"/>
    <col min="467" max="467" width="45.85546875" style="15" customWidth="1"/>
    <col min="468" max="468" width="12.7109375" style="15" customWidth="1"/>
    <col min="469" max="469" width="15.7109375" style="15" customWidth="1"/>
    <col min="470" max="470" width="16.28515625" style="15" customWidth="1"/>
    <col min="471" max="471" width="15" style="15" customWidth="1"/>
    <col min="472" max="472" width="18" style="15" customWidth="1"/>
    <col min="473" max="473" width="20.140625" style="15" customWidth="1"/>
    <col min="474" max="474" width="17.85546875" style="15" customWidth="1"/>
    <col min="475" max="477" width="14.140625" style="15" customWidth="1"/>
    <col min="478" max="478" width="14.5703125" style="15" customWidth="1"/>
    <col min="479" max="479" width="0.140625" style="15" customWidth="1"/>
    <col min="480" max="482" width="17.42578125" style="15" customWidth="1"/>
    <col min="483" max="483" width="15.7109375" style="15" customWidth="1"/>
    <col min="484" max="484" width="17.140625" style="15" customWidth="1"/>
    <col min="485" max="485" width="16.140625" style="15" customWidth="1"/>
    <col min="486" max="486" width="15.7109375" style="15" customWidth="1"/>
    <col min="487" max="493" width="16.28515625" style="15" customWidth="1"/>
    <col min="494" max="496" width="15.85546875" style="15" customWidth="1"/>
    <col min="497" max="498" width="18.85546875" style="15" customWidth="1"/>
    <col min="499" max="499" width="16.42578125" style="15" customWidth="1"/>
    <col min="500" max="500" width="16.28515625" style="15" customWidth="1"/>
    <col min="501" max="501" width="14.140625" style="15" customWidth="1"/>
    <col min="502" max="502" width="15.140625" style="15" customWidth="1"/>
    <col min="503" max="503" width="9.140625" style="15"/>
    <col min="504" max="504" width="11.140625" style="15" bestFit="1" customWidth="1"/>
    <col min="505" max="720" width="9.140625" style="15"/>
    <col min="721" max="721" width="6.28515625" style="15" customWidth="1"/>
    <col min="722" max="722" width="5.7109375" style="15" customWidth="1"/>
    <col min="723" max="723" width="45.85546875" style="15" customWidth="1"/>
    <col min="724" max="724" width="12.7109375" style="15" customWidth="1"/>
    <col min="725" max="725" width="15.7109375" style="15" customWidth="1"/>
    <col min="726" max="726" width="16.28515625" style="15" customWidth="1"/>
    <col min="727" max="727" width="15" style="15" customWidth="1"/>
    <col min="728" max="728" width="18" style="15" customWidth="1"/>
    <col min="729" max="729" width="20.140625" style="15" customWidth="1"/>
    <col min="730" max="730" width="17.85546875" style="15" customWidth="1"/>
    <col min="731" max="733" width="14.140625" style="15" customWidth="1"/>
    <col min="734" max="734" width="14.5703125" style="15" customWidth="1"/>
    <col min="735" max="735" width="0.140625" style="15" customWidth="1"/>
    <col min="736" max="738" width="17.42578125" style="15" customWidth="1"/>
    <col min="739" max="739" width="15.7109375" style="15" customWidth="1"/>
    <col min="740" max="740" width="17.140625" style="15" customWidth="1"/>
    <col min="741" max="741" width="16.140625" style="15" customWidth="1"/>
    <col min="742" max="742" width="15.7109375" style="15" customWidth="1"/>
    <col min="743" max="749" width="16.28515625" style="15" customWidth="1"/>
    <col min="750" max="752" width="15.85546875" style="15" customWidth="1"/>
    <col min="753" max="754" width="18.85546875" style="15" customWidth="1"/>
    <col min="755" max="755" width="16.42578125" style="15" customWidth="1"/>
    <col min="756" max="756" width="16.28515625" style="15" customWidth="1"/>
    <col min="757" max="757" width="14.140625" style="15" customWidth="1"/>
    <col min="758" max="758" width="15.140625" style="15" customWidth="1"/>
    <col min="759" max="759" width="9.140625" style="15"/>
    <col min="760" max="760" width="11.140625" style="15" bestFit="1" customWidth="1"/>
    <col min="761" max="976" width="9.140625" style="15"/>
    <col min="977" max="977" width="6.28515625" style="15" customWidth="1"/>
    <col min="978" max="978" width="5.7109375" style="15" customWidth="1"/>
    <col min="979" max="979" width="45.85546875" style="15" customWidth="1"/>
    <col min="980" max="980" width="12.7109375" style="15" customWidth="1"/>
    <col min="981" max="981" width="15.7109375" style="15" customWidth="1"/>
    <col min="982" max="982" width="16.28515625" style="15" customWidth="1"/>
    <col min="983" max="983" width="15" style="15" customWidth="1"/>
    <col min="984" max="984" width="18" style="15" customWidth="1"/>
    <col min="985" max="985" width="20.140625" style="15" customWidth="1"/>
    <col min="986" max="986" width="17.85546875" style="15" customWidth="1"/>
    <col min="987" max="989" width="14.140625" style="15" customWidth="1"/>
    <col min="990" max="990" width="14.5703125" style="15" customWidth="1"/>
    <col min="991" max="991" width="0.140625" style="15" customWidth="1"/>
    <col min="992" max="994" width="17.42578125" style="15" customWidth="1"/>
    <col min="995" max="995" width="15.7109375" style="15" customWidth="1"/>
    <col min="996" max="996" width="17.140625" style="15" customWidth="1"/>
    <col min="997" max="997" width="16.140625" style="15" customWidth="1"/>
    <col min="998" max="998" width="15.7109375" style="15" customWidth="1"/>
    <col min="999" max="1005" width="16.28515625" style="15" customWidth="1"/>
    <col min="1006" max="1008" width="15.85546875" style="15" customWidth="1"/>
    <col min="1009" max="1010" width="18.85546875" style="15" customWidth="1"/>
    <col min="1011" max="1011" width="16.42578125" style="15" customWidth="1"/>
    <col min="1012" max="1012" width="16.28515625" style="15" customWidth="1"/>
    <col min="1013" max="1013" width="14.140625" style="15" customWidth="1"/>
    <col min="1014" max="1014" width="15.140625" style="15" customWidth="1"/>
    <col min="1015" max="1015" width="9.140625" style="15"/>
    <col min="1016" max="1016" width="11.140625" style="15" bestFit="1" customWidth="1"/>
    <col min="1017" max="1232" width="9.140625" style="15"/>
    <col min="1233" max="1233" width="6.28515625" style="15" customWidth="1"/>
    <col min="1234" max="1234" width="5.7109375" style="15" customWidth="1"/>
    <col min="1235" max="1235" width="45.85546875" style="15" customWidth="1"/>
    <col min="1236" max="1236" width="12.7109375" style="15" customWidth="1"/>
    <col min="1237" max="1237" width="15.7109375" style="15" customWidth="1"/>
    <col min="1238" max="1238" width="16.28515625" style="15" customWidth="1"/>
    <col min="1239" max="1239" width="15" style="15" customWidth="1"/>
    <col min="1240" max="1240" width="18" style="15" customWidth="1"/>
    <col min="1241" max="1241" width="20.140625" style="15" customWidth="1"/>
    <col min="1242" max="1242" width="17.85546875" style="15" customWidth="1"/>
    <col min="1243" max="1245" width="14.140625" style="15" customWidth="1"/>
    <col min="1246" max="1246" width="14.5703125" style="15" customWidth="1"/>
    <col min="1247" max="1247" width="0.140625" style="15" customWidth="1"/>
    <col min="1248" max="1250" width="17.42578125" style="15" customWidth="1"/>
    <col min="1251" max="1251" width="15.7109375" style="15" customWidth="1"/>
    <col min="1252" max="1252" width="17.140625" style="15" customWidth="1"/>
    <col min="1253" max="1253" width="16.140625" style="15" customWidth="1"/>
    <col min="1254" max="1254" width="15.7109375" style="15" customWidth="1"/>
    <col min="1255" max="1261" width="16.28515625" style="15" customWidth="1"/>
    <col min="1262" max="1264" width="15.85546875" style="15" customWidth="1"/>
    <col min="1265" max="1266" width="18.85546875" style="15" customWidth="1"/>
    <col min="1267" max="1267" width="16.42578125" style="15" customWidth="1"/>
    <col min="1268" max="1268" width="16.28515625" style="15" customWidth="1"/>
    <col min="1269" max="1269" width="14.140625" style="15" customWidth="1"/>
    <col min="1270" max="1270" width="15.140625" style="15" customWidth="1"/>
    <col min="1271" max="1271" width="9.140625" style="15"/>
    <col min="1272" max="1272" width="11.140625" style="15" bestFit="1" customWidth="1"/>
    <col min="1273" max="1488" width="9.140625" style="15"/>
    <col min="1489" max="1489" width="6.28515625" style="15" customWidth="1"/>
    <col min="1490" max="1490" width="5.7109375" style="15" customWidth="1"/>
    <col min="1491" max="1491" width="45.85546875" style="15" customWidth="1"/>
    <col min="1492" max="1492" width="12.7109375" style="15" customWidth="1"/>
    <col min="1493" max="1493" width="15.7109375" style="15" customWidth="1"/>
    <col min="1494" max="1494" width="16.28515625" style="15" customWidth="1"/>
    <col min="1495" max="1495" width="15" style="15" customWidth="1"/>
    <col min="1496" max="1496" width="18" style="15" customWidth="1"/>
    <col min="1497" max="1497" width="20.140625" style="15" customWidth="1"/>
    <col min="1498" max="1498" width="17.85546875" style="15" customWidth="1"/>
    <col min="1499" max="1501" width="14.140625" style="15" customWidth="1"/>
    <col min="1502" max="1502" width="14.5703125" style="15" customWidth="1"/>
    <col min="1503" max="1503" width="0.140625" style="15" customWidth="1"/>
    <col min="1504" max="1506" width="17.42578125" style="15" customWidth="1"/>
    <col min="1507" max="1507" width="15.7109375" style="15" customWidth="1"/>
    <col min="1508" max="1508" width="17.140625" style="15" customWidth="1"/>
    <col min="1509" max="1509" width="16.140625" style="15" customWidth="1"/>
    <col min="1510" max="1510" width="15.7109375" style="15" customWidth="1"/>
    <col min="1511" max="1517" width="16.28515625" style="15" customWidth="1"/>
    <col min="1518" max="1520" width="15.85546875" style="15" customWidth="1"/>
    <col min="1521" max="1522" width="18.85546875" style="15" customWidth="1"/>
    <col min="1523" max="1523" width="16.42578125" style="15" customWidth="1"/>
    <col min="1524" max="1524" width="16.28515625" style="15" customWidth="1"/>
    <col min="1525" max="1525" width="14.140625" style="15" customWidth="1"/>
    <col min="1526" max="1526" width="15.140625" style="15" customWidth="1"/>
    <col min="1527" max="1527" width="9.140625" style="15"/>
    <col min="1528" max="1528" width="11.140625" style="15" bestFit="1" customWidth="1"/>
    <col min="1529" max="1744" width="9.140625" style="15"/>
    <col min="1745" max="1745" width="6.28515625" style="15" customWidth="1"/>
    <col min="1746" max="1746" width="5.7109375" style="15" customWidth="1"/>
    <col min="1747" max="1747" width="45.85546875" style="15" customWidth="1"/>
    <col min="1748" max="1748" width="12.7109375" style="15" customWidth="1"/>
    <col min="1749" max="1749" width="15.7109375" style="15" customWidth="1"/>
    <col min="1750" max="1750" width="16.28515625" style="15" customWidth="1"/>
    <col min="1751" max="1751" width="15" style="15" customWidth="1"/>
    <col min="1752" max="1752" width="18" style="15" customWidth="1"/>
    <col min="1753" max="1753" width="20.140625" style="15" customWidth="1"/>
    <col min="1754" max="1754" width="17.85546875" style="15" customWidth="1"/>
    <col min="1755" max="1757" width="14.140625" style="15" customWidth="1"/>
    <col min="1758" max="1758" width="14.5703125" style="15" customWidth="1"/>
    <col min="1759" max="1759" width="0.140625" style="15" customWidth="1"/>
    <col min="1760" max="1762" width="17.42578125" style="15" customWidth="1"/>
    <col min="1763" max="1763" width="15.7109375" style="15" customWidth="1"/>
    <col min="1764" max="1764" width="17.140625" style="15" customWidth="1"/>
    <col min="1765" max="1765" width="16.140625" style="15" customWidth="1"/>
    <col min="1766" max="1766" width="15.7109375" style="15" customWidth="1"/>
    <col min="1767" max="1773" width="16.28515625" style="15" customWidth="1"/>
    <col min="1774" max="1776" width="15.85546875" style="15" customWidth="1"/>
    <col min="1777" max="1778" width="18.85546875" style="15" customWidth="1"/>
    <col min="1779" max="1779" width="16.42578125" style="15" customWidth="1"/>
    <col min="1780" max="1780" width="16.28515625" style="15" customWidth="1"/>
    <col min="1781" max="1781" width="14.140625" style="15" customWidth="1"/>
    <col min="1782" max="1782" width="15.140625" style="15" customWidth="1"/>
    <col min="1783" max="1783" width="9.140625" style="15"/>
    <col min="1784" max="1784" width="11.140625" style="15" bestFit="1" customWidth="1"/>
    <col min="1785" max="2000" width="9.140625" style="15"/>
    <col min="2001" max="2001" width="6.28515625" style="15" customWidth="1"/>
    <col min="2002" max="2002" width="5.7109375" style="15" customWidth="1"/>
    <col min="2003" max="2003" width="45.85546875" style="15" customWidth="1"/>
    <col min="2004" max="2004" width="12.7109375" style="15" customWidth="1"/>
    <col min="2005" max="2005" width="15.7109375" style="15" customWidth="1"/>
    <col min="2006" max="2006" width="16.28515625" style="15" customWidth="1"/>
    <col min="2007" max="2007" width="15" style="15" customWidth="1"/>
    <col min="2008" max="2008" width="18" style="15" customWidth="1"/>
    <col min="2009" max="2009" width="20.140625" style="15" customWidth="1"/>
    <col min="2010" max="2010" width="17.85546875" style="15" customWidth="1"/>
    <col min="2011" max="2013" width="14.140625" style="15" customWidth="1"/>
    <col min="2014" max="2014" width="14.5703125" style="15" customWidth="1"/>
    <col min="2015" max="2015" width="0.140625" style="15" customWidth="1"/>
    <col min="2016" max="2018" width="17.42578125" style="15" customWidth="1"/>
    <col min="2019" max="2019" width="15.7109375" style="15" customWidth="1"/>
    <col min="2020" max="2020" width="17.140625" style="15" customWidth="1"/>
    <col min="2021" max="2021" width="16.140625" style="15" customWidth="1"/>
    <col min="2022" max="2022" width="15.7109375" style="15" customWidth="1"/>
    <col min="2023" max="2029" width="16.28515625" style="15" customWidth="1"/>
    <col min="2030" max="2032" width="15.85546875" style="15" customWidth="1"/>
    <col min="2033" max="2034" width="18.85546875" style="15" customWidth="1"/>
    <col min="2035" max="2035" width="16.42578125" style="15" customWidth="1"/>
    <col min="2036" max="2036" width="16.28515625" style="15" customWidth="1"/>
    <col min="2037" max="2037" width="14.140625" style="15" customWidth="1"/>
    <col min="2038" max="2038" width="15.140625" style="15" customWidth="1"/>
    <col min="2039" max="2039" width="9.140625" style="15"/>
    <col min="2040" max="2040" width="11.140625" style="15" bestFit="1" customWidth="1"/>
    <col min="2041" max="2256" width="9.140625" style="15"/>
    <col min="2257" max="2257" width="6.28515625" style="15" customWidth="1"/>
    <col min="2258" max="2258" width="5.7109375" style="15" customWidth="1"/>
    <col min="2259" max="2259" width="45.85546875" style="15" customWidth="1"/>
    <col min="2260" max="2260" width="12.7109375" style="15" customWidth="1"/>
    <col min="2261" max="2261" width="15.7109375" style="15" customWidth="1"/>
    <col min="2262" max="2262" width="16.28515625" style="15" customWidth="1"/>
    <col min="2263" max="2263" width="15" style="15" customWidth="1"/>
    <col min="2264" max="2264" width="18" style="15" customWidth="1"/>
    <col min="2265" max="2265" width="20.140625" style="15" customWidth="1"/>
    <col min="2266" max="2266" width="17.85546875" style="15" customWidth="1"/>
    <col min="2267" max="2269" width="14.140625" style="15" customWidth="1"/>
    <col min="2270" max="2270" width="14.5703125" style="15" customWidth="1"/>
    <col min="2271" max="2271" width="0.140625" style="15" customWidth="1"/>
    <col min="2272" max="2274" width="17.42578125" style="15" customWidth="1"/>
    <col min="2275" max="2275" width="15.7109375" style="15" customWidth="1"/>
    <col min="2276" max="2276" width="17.140625" style="15" customWidth="1"/>
    <col min="2277" max="2277" width="16.140625" style="15" customWidth="1"/>
    <col min="2278" max="2278" width="15.7109375" style="15" customWidth="1"/>
    <col min="2279" max="2285" width="16.28515625" style="15" customWidth="1"/>
    <col min="2286" max="2288" width="15.85546875" style="15" customWidth="1"/>
    <col min="2289" max="2290" width="18.85546875" style="15" customWidth="1"/>
    <col min="2291" max="2291" width="16.42578125" style="15" customWidth="1"/>
    <col min="2292" max="2292" width="16.28515625" style="15" customWidth="1"/>
    <col min="2293" max="2293" width="14.140625" style="15" customWidth="1"/>
    <col min="2294" max="2294" width="15.140625" style="15" customWidth="1"/>
    <col min="2295" max="2295" width="9.140625" style="15"/>
    <col min="2296" max="2296" width="11.140625" style="15" bestFit="1" customWidth="1"/>
    <col min="2297" max="2512" width="9.140625" style="15"/>
    <col min="2513" max="2513" width="6.28515625" style="15" customWidth="1"/>
    <col min="2514" max="2514" width="5.7109375" style="15" customWidth="1"/>
    <col min="2515" max="2515" width="45.85546875" style="15" customWidth="1"/>
    <col min="2516" max="2516" width="12.7109375" style="15" customWidth="1"/>
    <col min="2517" max="2517" width="15.7109375" style="15" customWidth="1"/>
    <col min="2518" max="2518" width="16.28515625" style="15" customWidth="1"/>
    <col min="2519" max="2519" width="15" style="15" customWidth="1"/>
    <col min="2520" max="2520" width="18" style="15" customWidth="1"/>
    <col min="2521" max="2521" width="20.140625" style="15" customWidth="1"/>
    <col min="2522" max="2522" width="17.85546875" style="15" customWidth="1"/>
    <col min="2523" max="2525" width="14.140625" style="15" customWidth="1"/>
    <col min="2526" max="2526" width="14.5703125" style="15" customWidth="1"/>
    <col min="2527" max="2527" width="0.140625" style="15" customWidth="1"/>
    <col min="2528" max="2530" width="17.42578125" style="15" customWidth="1"/>
    <col min="2531" max="2531" width="15.7109375" style="15" customWidth="1"/>
    <col min="2532" max="2532" width="17.140625" style="15" customWidth="1"/>
    <col min="2533" max="2533" width="16.140625" style="15" customWidth="1"/>
    <col min="2534" max="2534" width="15.7109375" style="15" customWidth="1"/>
    <col min="2535" max="2541" width="16.28515625" style="15" customWidth="1"/>
    <col min="2542" max="2544" width="15.85546875" style="15" customWidth="1"/>
    <col min="2545" max="2546" width="18.85546875" style="15" customWidth="1"/>
    <col min="2547" max="2547" width="16.42578125" style="15" customWidth="1"/>
    <col min="2548" max="2548" width="16.28515625" style="15" customWidth="1"/>
    <col min="2549" max="2549" width="14.140625" style="15" customWidth="1"/>
    <col min="2550" max="2550" width="15.140625" style="15" customWidth="1"/>
    <col min="2551" max="2551" width="9.140625" style="15"/>
    <col min="2552" max="2552" width="11.140625" style="15" bestFit="1" customWidth="1"/>
    <col min="2553" max="2768" width="9.140625" style="15"/>
    <col min="2769" max="2769" width="6.28515625" style="15" customWidth="1"/>
    <col min="2770" max="2770" width="5.7109375" style="15" customWidth="1"/>
    <col min="2771" max="2771" width="45.85546875" style="15" customWidth="1"/>
    <col min="2772" max="2772" width="12.7109375" style="15" customWidth="1"/>
    <col min="2773" max="2773" width="15.7109375" style="15" customWidth="1"/>
    <col min="2774" max="2774" width="16.28515625" style="15" customWidth="1"/>
    <col min="2775" max="2775" width="15" style="15" customWidth="1"/>
    <col min="2776" max="2776" width="18" style="15" customWidth="1"/>
    <col min="2777" max="2777" width="20.140625" style="15" customWidth="1"/>
    <col min="2778" max="2778" width="17.85546875" style="15" customWidth="1"/>
    <col min="2779" max="2781" width="14.140625" style="15" customWidth="1"/>
    <col min="2782" max="2782" width="14.5703125" style="15" customWidth="1"/>
    <col min="2783" max="2783" width="0.140625" style="15" customWidth="1"/>
    <col min="2784" max="2786" width="17.42578125" style="15" customWidth="1"/>
    <col min="2787" max="2787" width="15.7109375" style="15" customWidth="1"/>
    <col min="2788" max="2788" width="17.140625" style="15" customWidth="1"/>
    <col min="2789" max="2789" width="16.140625" style="15" customWidth="1"/>
    <col min="2790" max="2790" width="15.7109375" style="15" customWidth="1"/>
    <col min="2791" max="2797" width="16.28515625" style="15" customWidth="1"/>
    <col min="2798" max="2800" width="15.85546875" style="15" customWidth="1"/>
    <col min="2801" max="2802" width="18.85546875" style="15" customWidth="1"/>
    <col min="2803" max="2803" width="16.42578125" style="15" customWidth="1"/>
    <col min="2804" max="2804" width="16.28515625" style="15" customWidth="1"/>
    <col min="2805" max="2805" width="14.140625" style="15" customWidth="1"/>
    <col min="2806" max="2806" width="15.140625" style="15" customWidth="1"/>
    <col min="2807" max="2807" width="9.140625" style="15"/>
    <col min="2808" max="2808" width="11.140625" style="15" bestFit="1" customWidth="1"/>
    <col min="2809" max="3024" width="9.140625" style="15"/>
    <col min="3025" max="3025" width="6.28515625" style="15" customWidth="1"/>
    <col min="3026" max="3026" width="5.7109375" style="15" customWidth="1"/>
    <col min="3027" max="3027" width="45.85546875" style="15" customWidth="1"/>
    <col min="3028" max="3028" width="12.7109375" style="15" customWidth="1"/>
    <col min="3029" max="3029" width="15.7109375" style="15" customWidth="1"/>
    <col min="3030" max="3030" width="16.28515625" style="15" customWidth="1"/>
    <col min="3031" max="3031" width="15" style="15" customWidth="1"/>
    <col min="3032" max="3032" width="18" style="15" customWidth="1"/>
    <col min="3033" max="3033" width="20.140625" style="15" customWidth="1"/>
    <col min="3034" max="3034" width="17.85546875" style="15" customWidth="1"/>
    <col min="3035" max="3037" width="14.140625" style="15" customWidth="1"/>
    <col min="3038" max="3038" width="14.5703125" style="15" customWidth="1"/>
    <col min="3039" max="3039" width="0.140625" style="15" customWidth="1"/>
    <col min="3040" max="3042" width="17.42578125" style="15" customWidth="1"/>
    <col min="3043" max="3043" width="15.7109375" style="15" customWidth="1"/>
    <col min="3044" max="3044" width="17.140625" style="15" customWidth="1"/>
    <col min="3045" max="3045" width="16.140625" style="15" customWidth="1"/>
    <col min="3046" max="3046" width="15.7109375" style="15" customWidth="1"/>
    <col min="3047" max="3053" width="16.28515625" style="15" customWidth="1"/>
    <col min="3054" max="3056" width="15.85546875" style="15" customWidth="1"/>
    <col min="3057" max="3058" width="18.85546875" style="15" customWidth="1"/>
    <col min="3059" max="3059" width="16.42578125" style="15" customWidth="1"/>
    <col min="3060" max="3060" width="16.28515625" style="15" customWidth="1"/>
    <col min="3061" max="3061" width="14.140625" style="15" customWidth="1"/>
    <col min="3062" max="3062" width="15.140625" style="15" customWidth="1"/>
    <col min="3063" max="3063" width="9.140625" style="15"/>
    <col min="3064" max="3064" width="11.140625" style="15" bestFit="1" customWidth="1"/>
    <col min="3065" max="3280" width="9.140625" style="15"/>
    <col min="3281" max="3281" width="6.28515625" style="15" customWidth="1"/>
    <col min="3282" max="3282" width="5.7109375" style="15" customWidth="1"/>
    <col min="3283" max="3283" width="45.85546875" style="15" customWidth="1"/>
    <col min="3284" max="3284" width="12.7109375" style="15" customWidth="1"/>
    <col min="3285" max="3285" width="15.7109375" style="15" customWidth="1"/>
    <col min="3286" max="3286" width="16.28515625" style="15" customWidth="1"/>
    <col min="3287" max="3287" width="15" style="15" customWidth="1"/>
    <col min="3288" max="3288" width="18" style="15" customWidth="1"/>
    <col min="3289" max="3289" width="20.140625" style="15" customWidth="1"/>
    <col min="3290" max="3290" width="17.85546875" style="15" customWidth="1"/>
    <col min="3291" max="3293" width="14.140625" style="15" customWidth="1"/>
    <col min="3294" max="3294" width="14.5703125" style="15" customWidth="1"/>
    <col min="3295" max="3295" width="0.140625" style="15" customWidth="1"/>
    <col min="3296" max="3298" width="17.42578125" style="15" customWidth="1"/>
    <col min="3299" max="3299" width="15.7109375" style="15" customWidth="1"/>
    <col min="3300" max="3300" width="17.140625" style="15" customWidth="1"/>
    <col min="3301" max="3301" width="16.140625" style="15" customWidth="1"/>
    <col min="3302" max="3302" width="15.7109375" style="15" customWidth="1"/>
    <col min="3303" max="3309" width="16.28515625" style="15" customWidth="1"/>
    <col min="3310" max="3312" width="15.85546875" style="15" customWidth="1"/>
    <col min="3313" max="3314" width="18.85546875" style="15" customWidth="1"/>
    <col min="3315" max="3315" width="16.42578125" style="15" customWidth="1"/>
    <col min="3316" max="3316" width="16.28515625" style="15" customWidth="1"/>
    <col min="3317" max="3317" width="14.140625" style="15" customWidth="1"/>
    <col min="3318" max="3318" width="15.140625" style="15" customWidth="1"/>
    <col min="3319" max="3319" width="9.140625" style="15"/>
    <col min="3320" max="3320" width="11.140625" style="15" bestFit="1" customWidth="1"/>
    <col min="3321" max="3536" width="9.140625" style="15"/>
    <col min="3537" max="3537" width="6.28515625" style="15" customWidth="1"/>
    <col min="3538" max="3538" width="5.7109375" style="15" customWidth="1"/>
    <col min="3539" max="3539" width="45.85546875" style="15" customWidth="1"/>
    <col min="3540" max="3540" width="12.7109375" style="15" customWidth="1"/>
    <col min="3541" max="3541" width="15.7109375" style="15" customWidth="1"/>
    <col min="3542" max="3542" width="16.28515625" style="15" customWidth="1"/>
    <col min="3543" max="3543" width="15" style="15" customWidth="1"/>
    <col min="3544" max="3544" width="18" style="15" customWidth="1"/>
    <col min="3545" max="3545" width="20.140625" style="15" customWidth="1"/>
    <col min="3546" max="3546" width="17.85546875" style="15" customWidth="1"/>
    <col min="3547" max="3549" width="14.140625" style="15" customWidth="1"/>
    <col min="3550" max="3550" width="14.5703125" style="15" customWidth="1"/>
    <col min="3551" max="3551" width="0.140625" style="15" customWidth="1"/>
    <col min="3552" max="3554" width="17.42578125" style="15" customWidth="1"/>
    <col min="3555" max="3555" width="15.7109375" style="15" customWidth="1"/>
    <col min="3556" max="3556" width="17.140625" style="15" customWidth="1"/>
    <col min="3557" max="3557" width="16.140625" style="15" customWidth="1"/>
    <col min="3558" max="3558" width="15.7109375" style="15" customWidth="1"/>
    <col min="3559" max="3565" width="16.28515625" style="15" customWidth="1"/>
    <col min="3566" max="3568" width="15.85546875" style="15" customWidth="1"/>
    <col min="3569" max="3570" width="18.85546875" style="15" customWidth="1"/>
    <col min="3571" max="3571" width="16.42578125" style="15" customWidth="1"/>
    <col min="3572" max="3572" width="16.28515625" style="15" customWidth="1"/>
    <col min="3573" max="3573" width="14.140625" style="15" customWidth="1"/>
    <col min="3574" max="3574" width="15.140625" style="15" customWidth="1"/>
    <col min="3575" max="3575" width="9.140625" style="15"/>
    <col min="3576" max="3576" width="11.140625" style="15" bestFit="1" customWidth="1"/>
    <col min="3577" max="3792" width="9.140625" style="15"/>
    <col min="3793" max="3793" width="6.28515625" style="15" customWidth="1"/>
    <col min="3794" max="3794" width="5.7109375" style="15" customWidth="1"/>
    <col min="3795" max="3795" width="45.85546875" style="15" customWidth="1"/>
    <col min="3796" max="3796" width="12.7109375" style="15" customWidth="1"/>
    <col min="3797" max="3797" width="15.7109375" style="15" customWidth="1"/>
    <col min="3798" max="3798" width="16.28515625" style="15" customWidth="1"/>
    <col min="3799" max="3799" width="15" style="15" customWidth="1"/>
    <col min="3800" max="3800" width="18" style="15" customWidth="1"/>
    <col min="3801" max="3801" width="20.140625" style="15" customWidth="1"/>
    <col min="3802" max="3802" width="17.85546875" style="15" customWidth="1"/>
    <col min="3803" max="3805" width="14.140625" style="15" customWidth="1"/>
    <col min="3806" max="3806" width="14.5703125" style="15" customWidth="1"/>
    <col min="3807" max="3807" width="0.140625" style="15" customWidth="1"/>
    <col min="3808" max="3810" width="17.42578125" style="15" customWidth="1"/>
    <col min="3811" max="3811" width="15.7109375" style="15" customWidth="1"/>
    <col min="3812" max="3812" width="17.140625" style="15" customWidth="1"/>
    <col min="3813" max="3813" width="16.140625" style="15" customWidth="1"/>
    <col min="3814" max="3814" width="15.7109375" style="15" customWidth="1"/>
    <col min="3815" max="3821" width="16.28515625" style="15" customWidth="1"/>
    <col min="3822" max="3824" width="15.85546875" style="15" customWidth="1"/>
    <col min="3825" max="3826" width="18.85546875" style="15" customWidth="1"/>
    <col min="3827" max="3827" width="16.42578125" style="15" customWidth="1"/>
    <col min="3828" max="3828" width="16.28515625" style="15" customWidth="1"/>
    <col min="3829" max="3829" width="14.140625" style="15" customWidth="1"/>
    <col min="3830" max="3830" width="15.140625" style="15" customWidth="1"/>
    <col min="3831" max="3831" width="9.140625" style="15"/>
    <col min="3832" max="3832" width="11.140625" style="15" bestFit="1" customWidth="1"/>
    <col min="3833" max="4048" width="9.140625" style="15"/>
    <col min="4049" max="4049" width="6.28515625" style="15" customWidth="1"/>
    <col min="4050" max="4050" width="5.7109375" style="15" customWidth="1"/>
    <col min="4051" max="4051" width="45.85546875" style="15" customWidth="1"/>
    <col min="4052" max="4052" width="12.7109375" style="15" customWidth="1"/>
    <col min="4053" max="4053" width="15.7109375" style="15" customWidth="1"/>
    <col min="4054" max="4054" width="16.28515625" style="15" customWidth="1"/>
    <col min="4055" max="4055" width="15" style="15" customWidth="1"/>
    <col min="4056" max="4056" width="18" style="15" customWidth="1"/>
    <col min="4057" max="4057" width="20.140625" style="15" customWidth="1"/>
    <col min="4058" max="4058" width="17.85546875" style="15" customWidth="1"/>
    <col min="4059" max="4061" width="14.140625" style="15" customWidth="1"/>
    <col min="4062" max="4062" width="14.5703125" style="15" customWidth="1"/>
    <col min="4063" max="4063" width="0.140625" style="15" customWidth="1"/>
    <col min="4064" max="4066" width="17.42578125" style="15" customWidth="1"/>
    <col min="4067" max="4067" width="15.7109375" style="15" customWidth="1"/>
    <col min="4068" max="4068" width="17.140625" style="15" customWidth="1"/>
    <col min="4069" max="4069" width="16.140625" style="15" customWidth="1"/>
    <col min="4070" max="4070" width="15.7109375" style="15" customWidth="1"/>
    <col min="4071" max="4077" width="16.28515625" style="15" customWidth="1"/>
    <col min="4078" max="4080" width="15.85546875" style="15" customWidth="1"/>
    <col min="4081" max="4082" width="18.85546875" style="15" customWidth="1"/>
    <col min="4083" max="4083" width="16.42578125" style="15" customWidth="1"/>
    <col min="4084" max="4084" width="16.28515625" style="15" customWidth="1"/>
    <col min="4085" max="4085" width="14.140625" style="15" customWidth="1"/>
    <col min="4086" max="4086" width="15.140625" style="15" customWidth="1"/>
    <col min="4087" max="4087" width="9.140625" style="15"/>
    <col min="4088" max="4088" width="11.140625" style="15" bestFit="1" customWidth="1"/>
    <col min="4089" max="4304" width="9.140625" style="15"/>
    <col min="4305" max="4305" width="6.28515625" style="15" customWidth="1"/>
    <col min="4306" max="4306" width="5.7109375" style="15" customWidth="1"/>
    <col min="4307" max="4307" width="45.85546875" style="15" customWidth="1"/>
    <col min="4308" max="4308" width="12.7109375" style="15" customWidth="1"/>
    <col min="4309" max="4309" width="15.7109375" style="15" customWidth="1"/>
    <col min="4310" max="4310" width="16.28515625" style="15" customWidth="1"/>
    <col min="4311" max="4311" width="15" style="15" customWidth="1"/>
    <col min="4312" max="4312" width="18" style="15" customWidth="1"/>
    <col min="4313" max="4313" width="20.140625" style="15" customWidth="1"/>
    <col min="4314" max="4314" width="17.85546875" style="15" customWidth="1"/>
    <col min="4315" max="4317" width="14.140625" style="15" customWidth="1"/>
    <col min="4318" max="4318" width="14.5703125" style="15" customWidth="1"/>
    <col min="4319" max="4319" width="0.140625" style="15" customWidth="1"/>
    <col min="4320" max="4322" width="17.42578125" style="15" customWidth="1"/>
    <col min="4323" max="4323" width="15.7109375" style="15" customWidth="1"/>
    <col min="4324" max="4324" width="17.140625" style="15" customWidth="1"/>
    <col min="4325" max="4325" width="16.140625" style="15" customWidth="1"/>
    <col min="4326" max="4326" width="15.7109375" style="15" customWidth="1"/>
    <col min="4327" max="4333" width="16.28515625" style="15" customWidth="1"/>
    <col min="4334" max="4336" width="15.85546875" style="15" customWidth="1"/>
    <col min="4337" max="4338" width="18.85546875" style="15" customWidth="1"/>
    <col min="4339" max="4339" width="16.42578125" style="15" customWidth="1"/>
    <col min="4340" max="4340" width="16.28515625" style="15" customWidth="1"/>
    <col min="4341" max="4341" width="14.140625" style="15" customWidth="1"/>
    <col min="4342" max="4342" width="15.140625" style="15" customWidth="1"/>
    <col min="4343" max="4343" width="9.140625" style="15"/>
    <col min="4344" max="4344" width="11.140625" style="15" bestFit="1" customWidth="1"/>
    <col min="4345" max="4560" width="9.140625" style="15"/>
    <col min="4561" max="4561" width="6.28515625" style="15" customWidth="1"/>
    <col min="4562" max="4562" width="5.7109375" style="15" customWidth="1"/>
    <col min="4563" max="4563" width="45.85546875" style="15" customWidth="1"/>
    <col min="4564" max="4564" width="12.7109375" style="15" customWidth="1"/>
    <col min="4565" max="4565" width="15.7109375" style="15" customWidth="1"/>
    <col min="4566" max="4566" width="16.28515625" style="15" customWidth="1"/>
    <col min="4567" max="4567" width="15" style="15" customWidth="1"/>
    <col min="4568" max="4568" width="18" style="15" customWidth="1"/>
    <col min="4569" max="4569" width="20.140625" style="15" customWidth="1"/>
    <col min="4570" max="4570" width="17.85546875" style="15" customWidth="1"/>
    <col min="4571" max="4573" width="14.140625" style="15" customWidth="1"/>
    <col min="4574" max="4574" width="14.5703125" style="15" customWidth="1"/>
    <col min="4575" max="4575" width="0.140625" style="15" customWidth="1"/>
    <col min="4576" max="4578" width="17.42578125" style="15" customWidth="1"/>
    <col min="4579" max="4579" width="15.7109375" style="15" customWidth="1"/>
    <col min="4580" max="4580" width="17.140625" style="15" customWidth="1"/>
    <col min="4581" max="4581" width="16.140625" style="15" customWidth="1"/>
    <col min="4582" max="4582" width="15.7109375" style="15" customWidth="1"/>
    <col min="4583" max="4589" width="16.28515625" style="15" customWidth="1"/>
    <col min="4590" max="4592" width="15.85546875" style="15" customWidth="1"/>
    <col min="4593" max="4594" width="18.85546875" style="15" customWidth="1"/>
    <col min="4595" max="4595" width="16.42578125" style="15" customWidth="1"/>
    <col min="4596" max="4596" width="16.28515625" style="15" customWidth="1"/>
    <col min="4597" max="4597" width="14.140625" style="15" customWidth="1"/>
    <col min="4598" max="4598" width="15.140625" style="15" customWidth="1"/>
    <col min="4599" max="4599" width="9.140625" style="15"/>
    <col min="4600" max="4600" width="11.140625" style="15" bestFit="1" customWidth="1"/>
    <col min="4601" max="4816" width="9.140625" style="15"/>
    <col min="4817" max="4817" width="6.28515625" style="15" customWidth="1"/>
    <col min="4818" max="4818" width="5.7109375" style="15" customWidth="1"/>
    <col min="4819" max="4819" width="45.85546875" style="15" customWidth="1"/>
    <col min="4820" max="4820" width="12.7109375" style="15" customWidth="1"/>
    <col min="4821" max="4821" width="15.7109375" style="15" customWidth="1"/>
    <col min="4822" max="4822" width="16.28515625" style="15" customWidth="1"/>
    <col min="4823" max="4823" width="15" style="15" customWidth="1"/>
    <col min="4824" max="4824" width="18" style="15" customWidth="1"/>
    <col min="4825" max="4825" width="20.140625" style="15" customWidth="1"/>
    <col min="4826" max="4826" width="17.85546875" style="15" customWidth="1"/>
    <col min="4827" max="4829" width="14.140625" style="15" customWidth="1"/>
    <col min="4830" max="4830" width="14.5703125" style="15" customWidth="1"/>
    <col min="4831" max="4831" width="0.140625" style="15" customWidth="1"/>
    <col min="4832" max="4834" width="17.42578125" style="15" customWidth="1"/>
    <col min="4835" max="4835" width="15.7109375" style="15" customWidth="1"/>
    <col min="4836" max="4836" width="17.140625" style="15" customWidth="1"/>
    <col min="4837" max="4837" width="16.140625" style="15" customWidth="1"/>
    <col min="4838" max="4838" width="15.7109375" style="15" customWidth="1"/>
    <col min="4839" max="4845" width="16.28515625" style="15" customWidth="1"/>
    <col min="4846" max="4848" width="15.85546875" style="15" customWidth="1"/>
    <col min="4849" max="4850" width="18.85546875" style="15" customWidth="1"/>
    <col min="4851" max="4851" width="16.42578125" style="15" customWidth="1"/>
    <col min="4852" max="4852" width="16.28515625" style="15" customWidth="1"/>
    <col min="4853" max="4853" width="14.140625" style="15" customWidth="1"/>
    <col min="4854" max="4854" width="15.140625" style="15" customWidth="1"/>
    <col min="4855" max="4855" width="9.140625" style="15"/>
    <col min="4856" max="4856" width="11.140625" style="15" bestFit="1" customWidth="1"/>
    <col min="4857" max="5072" width="9.140625" style="15"/>
    <col min="5073" max="5073" width="6.28515625" style="15" customWidth="1"/>
    <col min="5074" max="5074" width="5.7109375" style="15" customWidth="1"/>
    <col min="5075" max="5075" width="45.85546875" style="15" customWidth="1"/>
    <col min="5076" max="5076" width="12.7109375" style="15" customWidth="1"/>
    <col min="5077" max="5077" width="15.7109375" style="15" customWidth="1"/>
    <col min="5078" max="5078" width="16.28515625" style="15" customWidth="1"/>
    <col min="5079" max="5079" width="15" style="15" customWidth="1"/>
    <col min="5080" max="5080" width="18" style="15" customWidth="1"/>
    <col min="5081" max="5081" width="20.140625" style="15" customWidth="1"/>
    <col min="5082" max="5082" width="17.85546875" style="15" customWidth="1"/>
    <col min="5083" max="5085" width="14.140625" style="15" customWidth="1"/>
    <col min="5086" max="5086" width="14.5703125" style="15" customWidth="1"/>
    <col min="5087" max="5087" width="0.140625" style="15" customWidth="1"/>
    <col min="5088" max="5090" width="17.42578125" style="15" customWidth="1"/>
    <col min="5091" max="5091" width="15.7109375" style="15" customWidth="1"/>
    <col min="5092" max="5092" width="17.140625" style="15" customWidth="1"/>
    <col min="5093" max="5093" width="16.140625" style="15" customWidth="1"/>
    <col min="5094" max="5094" width="15.7109375" style="15" customWidth="1"/>
    <col min="5095" max="5101" width="16.28515625" style="15" customWidth="1"/>
    <col min="5102" max="5104" width="15.85546875" style="15" customWidth="1"/>
    <col min="5105" max="5106" width="18.85546875" style="15" customWidth="1"/>
    <col min="5107" max="5107" width="16.42578125" style="15" customWidth="1"/>
    <col min="5108" max="5108" width="16.28515625" style="15" customWidth="1"/>
    <col min="5109" max="5109" width="14.140625" style="15" customWidth="1"/>
    <col min="5110" max="5110" width="15.140625" style="15" customWidth="1"/>
    <col min="5111" max="5111" width="9.140625" style="15"/>
    <col min="5112" max="5112" width="11.140625" style="15" bestFit="1" customWidth="1"/>
    <col min="5113" max="5328" width="9.140625" style="15"/>
    <col min="5329" max="5329" width="6.28515625" style="15" customWidth="1"/>
    <col min="5330" max="5330" width="5.7109375" style="15" customWidth="1"/>
    <col min="5331" max="5331" width="45.85546875" style="15" customWidth="1"/>
    <col min="5332" max="5332" width="12.7109375" style="15" customWidth="1"/>
    <col min="5333" max="5333" width="15.7109375" style="15" customWidth="1"/>
    <col min="5334" max="5334" width="16.28515625" style="15" customWidth="1"/>
    <col min="5335" max="5335" width="15" style="15" customWidth="1"/>
    <col min="5336" max="5336" width="18" style="15" customWidth="1"/>
    <col min="5337" max="5337" width="20.140625" style="15" customWidth="1"/>
    <col min="5338" max="5338" width="17.85546875" style="15" customWidth="1"/>
    <col min="5339" max="5341" width="14.140625" style="15" customWidth="1"/>
    <col min="5342" max="5342" width="14.5703125" style="15" customWidth="1"/>
    <col min="5343" max="5343" width="0.140625" style="15" customWidth="1"/>
    <col min="5344" max="5346" width="17.42578125" style="15" customWidth="1"/>
    <col min="5347" max="5347" width="15.7109375" style="15" customWidth="1"/>
    <col min="5348" max="5348" width="17.140625" style="15" customWidth="1"/>
    <col min="5349" max="5349" width="16.140625" style="15" customWidth="1"/>
    <col min="5350" max="5350" width="15.7109375" style="15" customWidth="1"/>
    <col min="5351" max="5357" width="16.28515625" style="15" customWidth="1"/>
    <col min="5358" max="5360" width="15.85546875" style="15" customWidth="1"/>
    <col min="5361" max="5362" width="18.85546875" style="15" customWidth="1"/>
    <col min="5363" max="5363" width="16.42578125" style="15" customWidth="1"/>
    <col min="5364" max="5364" width="16.28515625" style="15" customWidth="1"/>
    <col min="5365" max="5365" width="14.140625" style="15" customWidth="1"/>
    <col min="5366" max="5366" width="15.140625" style="15" customWidth="1"/>
    <col min="5367" max="5367" width="9.140625" style="15"/>
    <col min="5368" max="5368" width="11.140625" style="15" bestFit="1" customWidth="1"/>
    <col min="5369" max="5584" width="9.140625" style="15"/>
    <col min="5585" max="5585" width="6.28515625" style="15" customWidth="1"/>
    <col min="5586" max="5586" width="5.7109375" style="15" customWidth="1"/>
    <col min="5587" max="5587" width="45.85546875" style="15" customWidth="1"/>
    <col min="5588" max="5588" width="12.7109375" style="15" customWidth="1"/>
    <col min="5589" max="5589" width="15.7109375" style="15" customWidth="1"/>
    <col min="5590" max="5590" width="16.28515625" style="15" customWidth="1"/>
    <col min="5591" max="5591" width="15" style="15" customWidth="1"/>
    <col min="5592" max="5592" width="18" style="15" customWidth="1"/>
    <col min="5593" max="5593" width="20.140625" style="15" customWidth="1"/>
    <col min="5594" max="5594" width="17.85546875" style="15" customWidth="1"/>
    <col min="5595" max="5597" width="14.140625" style="15" customWidth="1"/>
    <col min="5598" max="5598" width="14.5703125" style="15" customWidth="1"/>
    <col min="5599" max="5599" width="0.140625" style="15" customWidth="1"/>
    <col min="5600" max="5602" width="17.42578125" style="15" customWidth="1"/>
    <col min="5603" max="5603" width="15.7109375" style="15" customWidth="1"/>
    <col min="5604" max="5604" width="17.140625" style="15" customWidth="1"/>
    <col min="5605" max="5605" width="16.140625" style="15" customWidth="1"/>
    <col min="5606" max="5606" width="15.7109375" style="15" customWidth="1"/>
    <col min="5607" max="5613" width="16.28515625" style="15" customWidth="1"/>
    <col min="5614" max="5616" width="15.85546875" style="15" customWidth="1"/>
    <col min="5617" max="5618" width="18.85546875" style="15" customWidth="1"/>
    <col min="5619" max="5619" width="16.42578125" style="15" customWidth="1"/>
    <col min="5620" max="5620" width="16.28515625" style="15" customWidth="1"/>
    <col min="5621" max="5621" width="14.140625" style="15" customWidth="1"/>
    <col min="5622" max="5622" width="15.140625" style="15" customWidth="1"/>
    <col min="5623" max="5623" width="9.140625" style="15"/>
    <col min="5624" max="5624" width="11.140625" style="15" bestFit="1" customWidth="1"/>
    <col min="5625" max="5840" width="9.140625" style="15"/>
    <col min="5841" max="5841" width="6.28515625" style="15" customWidth="1"/>
    <col min="5842" max="5842" width="5.7109375" style="15" customWidth="1"/>
    <col min="5843" max="5843" width="45.85546875" style="15" customWidth="1"/>
    <col min="5844" max="5844" width="12.7109375" style="15" customWidth="1"/>
    <col min="5845" max="5845" width="15.7109375" style="15" customWidth="1"/>
    <col min="5846" max="5846" width="16.28515625" style="15" customWidth="1"/>
    <col min="5847" max="5847" width="15" style="15" customWidth="1"/>
    <col min="5848" max="5848" width="18" style="15" customWidth="1"/>
    <col min="5849" max="5849" width="20.140625" style="15" customWidth="1"/>
    <col min="5850" max="5850" width="17.85546875" style="15" customWidth="1"/>
    <col min="5851" max="5853" width="14.140625" style="15" customWidth="1"/>
    <col min="5854" max="5854" width="14.5703125" style="15" customWidth="1"/>
    <col min="5855" max="5855" width="0.140625" style="15" customWidth="1"/>
    <col min="5856" max="5858" width="17.42578125" style="15" customWidth="1"/>
    <col min="5859" max="5859" width="15.7109375" style="15" customWidth="1"/>
    <col min="5860" max="5860" width="17.140625" style="15" customWidth="1"/>
    <col min="5861" max="5861" width="16.140625" style="15" customWidth="1"/>
    <col min="5862" max="5862" width="15.7109375" style="15" customWidth="1"/>
    <col min="5863" max="5869" width="16.28515625" style="15" customWidth="1"/>
    <col min="5870" max="5872" width="15.85546875" style="15" customWidth="1"/>
    <col min="5873" max="5874" width="18.85546875" style="15" customWidth="1"/>
    <col min="5875" max="5875" width="16.42578125" style="15" customWidth="1"/>
    <col min="5876" max="5876" width="16.28515625" style="15" customWidth="1"/>
    <col min="5877" max="5877" width="14.140625" style="15" customWidth="1"/>
    <col min="5878" max="5878" width="15.140625" style="15" customWidth="1"/>
    <col min="5879" max="5879" width="9.140625" style="15"/>
    <col min="5880" max="5880" width="11.140625" style="15" bestFit="1" customWidth="1"/>
    <col min="5881" max="6096" width="9.140625" style="15"/>
    <col min="6097" max="6097" width="6.28515625" style="15" customWidth="1"/>
    <col min="6098" max="6098" width="5.7109375" style="15" customWidth="1"/>
    <col min="6099" max="6099" width="45.85546875" style="15" customWidth="1"/>
    <col min="6100" max="6100" width="12.7109375" style="15" customWidth="1"/>
    <col min="6101" max="6101" width="15.7109375" style="15" customWidth="1"/>
    <col min="6102" max="6102" width="16.28515625" style="15" customWidth="1"/>
    <col min="6103" max="6103" width="15" style="15" customWidth="1"/>
    <col min="6104" max="6104" width="18" style="15" customWidth="1"/>
    <col min="6105" max="6105" width="20.140625" style="15" customWidth="1"/>
    <col min="6106" max="6106" width="17.85546875" style="15" customWidth="1"/>
    <col min="6107" max="6109" width="14.140625" style="15" customWidth="1"/>
    <col min="6110" max="6110" width="14.5703125" style="15" customWidth="1"/>
    <col min="6111" max="6111" width="0.140625" style="15" customWidth="1"/>
    <col min="6112" max="6114" width="17.42578125" style="15" customWidth="1"/>
    <col min="6115" max="6115" width="15.7109375" style="15" customWidth="1"/>
    <col min="6116" max="6116" width="17.140625" style="15" customWidth="1"/>
    <col min="6117" max="6117" width="16.140625" style="15" customWidth="1"/>
    <col min="6118" max="6118" width="15.7109375" style="15" customWidth="1"/>
    <col min="6119" max="6125" width="16.28515625" style="15" customWidth="1"/>
    <col min="6126" max="6128" width="15.85546875" style="15" customWidth="1"/>
    <col min="6129" max="6130" width="18.85546875" style="15" customWidth="1"/>
    <col min="6131" max="6131" width="16.42578125" style="15" customWidth="1"/>
    <col min="6132" max="6132" width="16.28515625" style="15" customWidth="1"/>
    <col min="6133" max="6133" width="14.140625" style="15" customWidth="1"/>
    <col min="6134" max="6134" width="15.140625" style="15" customWidth="1"/>
    <col min="6135" max="6135" width="9.140625" style="15"/>
    <col min="6136" max="6136" width="11.140625" style="15" bestFit="1" customWidth="1"/>
    <col min="6137" max="6352" width="9.140625" style="15"/>
    <col min="6353" max="6353" width="6.28515625" style="15" customWidth="1"/>
    <col min="6354" max="6354" width="5.7109375" style="15" customWidth="1"/>
    <col min="6355" max="6355" width="45.85546875" style="15" customWidth="1"/>
    <col min="6356" max="6356" width="12.7109375" style="15" customWidth="1"/>
    <col min="6357" max="6357" width="15.7109375" style="15" customWidth="1"/>
    <col min="6358" max="6358" width="16.28515625" style="15" customWidth="1"/>
    <col min="6359" max="6359" width="15" style="15" customWidth="1"/>
    <col min="6360" max="6360" width="18" style="15" customWidth="1"/>
    <col min="6361" max="6361" width="20.140625" style="15" customWidth="1"/>
    <col min="6362" max="6362" width="17.85546875" style="15" customWidth="1"/>
    <col min="6363" max="6365" width="14.140625" style="15" customWidth="1"/>
    <col min="6366" max="6366" width="14.5703125" style="15" customWidth="1"/>
    <col min="6367" max="6367" width="0.140625" style="15" customWidth="1"/>
    <col min="6368" max="6370" width="17.42578125" style="15" customWidth="1"/>
    <col min="6371" max="6371" width="15.7109375" style="15" customWidth="1"/>
    <col min="6372" max="6372" width="17.140625" style="15" customWidth="1"/>
    <col min="6373" max="6373" width="16.140625" style="15" customWidth="1"/>
    <col min="6374" max="6374" width="15.7109375" style="15" customWidth="1"/>
    <col min="6375" max="6381" width="16.28515625" style="15" customWidth="1"/>
    <col min="6382" max="6384" width="15.85546875" style="15" customWidth="1"/>
    <col min="6385" max="6386" width="18.85546875" style="15" customWidth="1"/>
    <col min="6387" max="6387" width="16.42578125" style="15" customWidth="1"/>
    <col min="6388" max="6388" width="16.28515625" style="15" customWidth="1"/>
    <col min="6389" max="6389" width="14.140625" style="15" customWidth="1"/>
    <col min="6390" max="6390" width="15.140625" style="15" customWidth="1"/>
    <col min="6391" max="6391" width="9.140625" style="15"/>
    <col min="6392" max="6392" width="11.140625" style="15" bestFit="1" customWidth="1"/>
    <col min="6393" max="6608" width="9.140625" style="15"/>
    <col min="6609" max="6609" width="6.28515625" style="15" customWidth="1"/>
    <col min="6610" max="6610" width="5.7109375" style="15" customWidth="1"/>
    <col min="6611" max="6611" width="45.85546875" style="15" customWidth="1"/>
    <col min="6612" max="6612" width="12.7109375" style="15" customWidth="1"/>
    <col min="6613" max="6613" width="15.7109375" style="15" customWidth="1"/>
    <col min="6614" max="6614" width="16.28515625" style="15" customWidth="1"/>
    <col min="6615" max="6615" width="15" style="15" customWidth="1"/>
    <col min="6616" max="6616" width="18" style="15" customWidth="1"/>
    <col min="6617" max="6617" width="20.140625" style="15" customWidth="1"/>
    <col min="6618" max="6618" width="17.85546875" style="15" customWidth="1"/>
    <col min="6619" max="6621" width="14.140625" style="15" customWidth="1"/>
    <col min="6622" max="6622" width="14.5703125" style="15" customWidth="1"/>
    <col min="6623" max="6623" width="0.140625" style="15" customWidth="1"/>
    <col min="6624" max="6626" width="17.42578125" style="15" customWidth="1"/>
    <col min="6627" max="6627" width="15.7109375" style="15" customWidth="1"/>
    <col min="6628" max="6628" width="17.140625" style="15" customWidth="1"/>
    <col min="6629" max="6629" width="16.140625" style="15" customWidth="1"/>
    <col min="6630" max="6630" width="15.7109375" style="15" customWidth="1"/>
    <col min="6631" max="6637" width="16.28515625" style="15" customWidth="1"/>
    <col min="6638" max="6640" width="15.85546875" style="15" customWidth="1"/>
    <col min="6641" max="6642" width="18.85546875" style="15" customWidth="1"/>
    <col min="6643" max="6643" width="16.42578125" style="15" customWidth="1"/>
    <col min="6644" max="6644" width="16.28515625" style="15" customWidth="1"/>
    <col min="6645" max="6645" width="14.140625" style="15" customWidth="1"/>
    <col min="6646" max="6646" width="15.140625" style="15" customWidth="1"/>
    <col min="6647" max="6647" width="9.140625" style="15"/>
    <col min="6648" max="6648" width="11.140625" style="15" bestFit="1" customWidth="1"/>
    <col min="6649" max="6864" width="9.140625" style="15"/>
    <col min="6865" max="6865" width="6.28515625" style="15" customWidth="1"/>
    <col min="6866" max="6866" width="5.7109375" style="15" customWidth="1"/>
    <col min="6867" max="6867" width="45.85546875" style="15" customWidth="1"/>
    <col min="6868" max="6868" width="12.7109375" style="15" customWidth="1"/>
    <col min="6869" max="6869" width="15.7109375" style="15" customWidth="1"/>
    <col min="6870" max="6870" width="16.28515625" style="15" customWidth="1"/>
    <col min="6871" max="6871" width="15" style="15" customWidth="1"/>
    <col min="6872" max="6872" width="18" style="15" customWidth="1"/>
    <col min="6873" max="6873" width="20.140625" style="15" customWidth="1"/>
    <col min="6874" max="6874" width="17.85546875" style="15" customWidth="1"/>
    <col min="6875" max="6877" width="14.140625" style="15" customWidth="1"/>
    <col min="6878" max="6878" width="14.5703125" style="15" customWidth="1"/>
    <col min="6879" max="6879" width="0.140625" style="15" customWidth="1"/>
    <col min="6880" max="6882" width="17.42578125" style="15" customWidth="1"/>
    <col min="6883" max="6883" width="15.7109375" style="15" customWidth="1"/>
    <col min="6884" max="6884" width="17.140625" style="15" customWidth="1"/>
    <col min="6885" max="6885" width="16.140625" style="15" customWidth="1"/>
    <col min="6886" max="6886" width="15.7109375" style="15" customWidth="1"/>
    <col min="6887" max="6893" width="16.28515625" style="15" customWidth="1"/>
    <col min="6894" max="6896" width="15.85546875" style="15" customWidth="1"/>
    <col min="6897" max="6898" width="18.85546875" style="15" customWidth="1"/>
    <col min="6899" max="6899" width="16.42578125" style="15" customWidth="1"/>
    <col min="6900" max="6900" width="16.28515625" style="15" customWidth="1"/>
    <col min="6901" max="6901" width="14.140625" style="15" customWidth="1"/>
    <col min="6902" max="6902" width="15.140625" style="15" customWidth="1"/>
    <col min="6903" max="6903" width="9.140625" style="15"/>
    <col min="6904" max="6904" width="11.140625" style="15" bestFit="1" customWidth="1"/>
    <col min="6905" max="7120" width="9.140625" style="15"/>
    <col min="7121" max="7121" width="6.28515625" style="15" customWidth="1"/>
    <col min="7122" max="7122" width="5.7109375" style="15" customWidth="1"/>
    <col min="7123" max="7123" width="45.85546875" style="15" customWidth="1"/>
    <col min="7124" max="7124" width="12.7109375" style="15" customWidth="1"/>
    <col min="7125" max="7125" width="15.7109375" style="15" customWidth="1"/>
    <col min="7126" max="7126" width="16.28515625" style="15" customWidth="1"/>
    <col min="7127" max="7127" width="15" style="15" customWidth="1"/>
    <col min="7128" max="7128" width="18" style="15" customWidth="1"/>
    <col min="7129" max="7129" width="20.140625" style="15" customWidth="1"/>
    <col min="7130" max="7130" width="17.85546875" style="15" customWidth="1"/>
    <col min="7131" max="7133" width="14.140625" style="15" customWidth="1"/>
    <col min="7134" max="7134" width="14.5703125" style="15" customWidth="1"/>
    <col min="7135" max="7135" width="0.140625" style="15" customWidth="1"/>
    <col min="7136" max="7138" width="17.42578125" style="15" customWidth="1"/>
    <col min="7139" max="7139" width="15.7109375" style="15" customWidth="1"/>
    <col min="7140" max="7140" width="17.140625" style="15" customWidth="1"/>
    <col min="7141" max="7141" width="16.140625" style="15" customWidth="1"/>
    <col min="7142" max="7142" width="15.7109375" style="15" customWidth="1"/>
    <col min="7143" max="7149" width="16.28515625" style="15" customWidth="1"/>
    <col min="7150" max="7152" width="15.85546875" style="15" customWidth="1"/>
    <col min="7153" max="7154" width="18.85546875" style="15" customWidth="1"/>
    <col min="7155" max="7155" width="16.42578125" style="15" customWidth="1"/>
    <col min="7156" max="7156" width="16.28515625" style="15" customWidth="1"/>
    <col min="7157" max="7157" width="14.140625" style="15" customWidth="1"/>
    <col min="7158" max="7158" width="15.140625" style="15" customWidth="1"/>
    <col min="7159" max="7159" width="9.140625" style="15"/>
    <col min="7160" max="7160" width="11.140625" style="15" bestFit="1" customWidth="1"/>
    <col min="7161" max="7376" width="9.140625" style="15"/>
    <col min="7377" max="7377" width="6.28515625" style="15" customWidth="1"/>
    <col min="7378" max="7378" width="5.7109375" style="15" customWidth="1"/>
    <col min="7379" max="7379" width="45.85546875" style="15" customWidth="1"/>
    <col min="7380" max="7380" width="12.7109375" style="15" customWidth="1"/>
    <col min="7381" max="7381" width="15.7109375" style="15" customWidth="1"/>
    <col min="7382" max="7382" width="16.28515625" style="15" customWidth="1"/>
    <col min="7383" max="7383" width="15" style="15" customWidth="1"/>
    <col min="7384" max="7384" width="18" style="15" customWidth="1"/>
    <col min="7385" max="7385" width="20.140625" style="15" customWidth="1"/>
    <col min="7386" max="7386" width="17.85546875" style="15" customWidth="1"/>
    <col min="7387" max="7389" width="14.140625" style="15" customWidth="1"/>
    <col min="7390" max="7390" width="14.5703125" style="15" customWidth="1"/>
    <col min="7391" max="7391" width="0.140625" style="15" customWidth="1"/>
    <col min="7392" max="7394" width="17.42578125" style="15" customWidth="1"/>
    <col min="7395" max="7395" width="15.7109375" style="15" customWidth="1"/>
    <col min="7396" max="7396" width="17.140625" style="15" customWidth="1"/>
    <col min="7397" max="7397" width="16.140625" style="15" customWidth="1"/>
    <col min="7398" max="7398" width="15.7109375" style="15" customWidth="1"/>
    <col min="7399" max="7405" width="16.28515625" style="15" customWidth="1"/>
    <col min="7406" max="7408" width="15.85546875" style="15" customWidth="1"/>
    <col min="7409" max="7410" width="18.85546875" style="15" customWidth="1"/>
    <col min="7411" max="7411" width="16.42578125" style="15" customWidth="1"/>
    <col min="7412" max="7412" width="16.28515625" style="15" customWidth="1"/>
    <col min="7413" max="7413" width="14.140625" style="15" customWidth="1"/>
    <col min="7414" max="7414" width="15.140625" style="15" customWidth="1"/>
    <col min="7415" max="7415" width="9.140625" style="15"/>
    <col min="7416" max="7416" width="11.140625" style="15" bestFit="1" customWidth="1"/>
    <col min="7417" max="7632" width="9.140625" style="15"/>
    <col min="7633" max="7633" width="6.28515625" style="15" customWidth="1"/>
    <col min="7634" max="7634" width="5.7109375" style="15" customWidth="1"/>
    <col min="7635" max="7635" width="45.85546875" style="15" customWidth="1"/>
    <col min="7636" max="7636" width="12.7109375" style="15" customWidth="1"/>
    <col min="7637" max="7637" width="15.7109375" style="15" customWidth="1"/>
    <col min="7638" max="7638" width="16.28515625" style="15" customWidth="1"/>
    <col min="7639" max="7639" width="15" style="15" customWidth="1"/>
    <col min="7640" max="7640" width="18" style="15" customWidth="1"/>
    <col min="7641" max="7641" width="20.140625" style="15" customWidth="1"/>
    <col min="7642" max="7642" width="17.85546875" style="15" customWidth="1"/>
    <col min="7643" max="7645" width="14.140625" style="15" customWidth="1"/>
    <col min="7646" max="7646" width="14.5703125" style="15" customWidth="1"/>
    <col min="7647" max="7647" width="0.140625" style="15" customWidth="1"/>
    <col min="7648" max="7650" width="17.42578125" style="15" customWidth="1"/>
    <col min="7651" max="7651" width="15.7109375" style="15" customWidth="1"/>
    <col min="7652" max="7652" width="17.140625" style="15" customWidth="1"/>
    <col min="7653" max="7653" width="16.140625" style="15" customWidth="1"/>
    <col min="7654" max="7654" width="15.7109375" style="15" customWidth="1"/>
    <col min="7655" max="7661" width="16.28515625" style="15" customWidth="1"/>
    <col min="7662" max="7664" width="15.85546875" style="15" customWidth="1"/>
    <col min="7665" max="7666" width="18.85546875" style="15" customWidth="1"/>
    <col min="7667" max="7667" width="16.42578125" style="15" customWidth="1"/>
    <col min="7668" max="7668" width="16.28515625" style="15" customWidth="1"/>
    <col min="7669" max="7669" width="14.140625" style="15" customWidth="1"/>
    <col min="7670" max="7670" width="15.140625" style="15" customWidth="1"/>
    <col min="7671" max="7671" width="9.140625" style="15"/>
    <col min="7672" max="7672" width="11.140625" style="15" bestFit="1" customWidth="1"/>
    <col min="7673" max="7888" width="9.140625" style="15"/>
    <col min="7889" max="7889" width="6.28515625" style="15" customWidth="1"/>
    <col min="7890" max="7890" width="5.7109375" style="15" customWidth="1"/>
    <col min="7891" max="7891" width="45.85546875" style="15" customWidth="1"/>
    <col min="7892" max="7892" width="12.7109375" style="15" customWidth="1"/>
    <col min="7893" max="7893" width="15.7109375" style="15" customWidth="1"/>
    <col min="7894" max="7894" width="16.28515625" style="15" customWidth="1"/>
    <col min="7895" max="7895" width="15" style="15" customWidth="1"/>
    <col min="7896" max="7896" width="18" style="15" customWidth="1"/>
    <col min="7897" max="7897" width="20.140625" style="15" customWidth="1"/>
    <col min="7898" max="7898" width="17.85546875" style="15" customWidth="1"/>
    <col min="7899" max="7901" width="14.140625" style="15" customWidth="1"/>
    <col min="7902" max="7902" width="14.5703125" style="15" customWidth="1"/>
    <col min="7903" max="7903" width="0.140625" style="15" customWidth="1"/>
    <col min="7904" max="7906" width="17.42578125" style="15" customWidth="1"/>
    <col min="7907" max="7907" width="15.7109375" style="15" customWidth="1"/>
    <col min="7908" max="7908" width="17.140625" style="15" customWidth="1"/>
    <col min="7909" max="7909" width="16.140625" style="15" customWidth="1"/>
    <col min="7910" max="7910" width="15.7109375" style="15" customWidth="1"/>
    <col min="7911" max="7917" width="16.28515625" style="15" customWidth="1"/>
    <col min="7918" max="7920" width="15.85546875" style="15" customWidth="1"/>
    <col min="7921" max="7922" width="18.85546875" style="15" customWidth="1"/>
    <col min="7923" max="7923" width="16.42578125" style="15" customWidth="1"/>
    <col min="7924" max="7924" width="16.28515625" style="15" customWidth="1"/>
    <col min="7925" max="7925" width="14.140625" style="15" customWidth="1"/>
    <col min="7926" max="7926" width="15.140625" style="15" customWidth="1"/>
    <col min="7927" max="7927" width="9.140625" style="15"/>
    <col min="7928" max="7928" width="11.140625" style="15" bestFit="1" customWidth="1"/>
    <col min="7929" max="8144" width="9.140625" style="15"/>
    <col min="8145" max="8145" width="6.28515625" style="15" customWidth="1"/>
    <col min="8146" max="8146" width="5.7109375" style="15" customWidth="1"/>
    <col min="8147" max="8147" width="45.85546875" style="15" customWidth="1"/>
    <col min="8148" max="8148" width="12.7109375" style="15" customWidth="1"/>
    <col min="8149" max="8149" width="15.7109375" style="15" customWidth="1"/>
    <col min="8150" max="8150" width="16.28515625" style="15" customWidth="1"/>
    <col min="8151" max="8151" width="15" style="15" customWidth="1"/>
    <col min="8152" max="8152" width="18" style="15" customWidth="1"/>
    <col min="8153" max="8153" width="20.140625" style="15" customWidth="1"/>
    <col min="8154" max="8154" width="17.85546875" style="15" customWidth="1"/>
    <col min="8155" max="8157" width="14.140625" style="15" customWidth="1"/>
    <col min="8158" max="8158" width="14.5703125" style="15" customWidth="1"/>
    <col min="8159" max="8159" width="0.140625" style="15" customWidth="1"/>
    <col min="8160" max="8162" width="17.42578125" style="15" customWidth="1"/>
    <col min="8163" max="8163" width="15.7109375" style="15" customWidth="1"/>
    <col min="8164" max="8164" width="17.140625" style="15" customWidth="1"/>
    <col min="8165" max="8165" width="16.140625" style="15" customWidth="1"/>
    <col min="8166" max="8166" width="15.7109375" style="15" customWidth="1"/>
    <col min="8167" max="8173" width="16.28515625" style="15" customWidth="1"/>
    <col min="8174" max="8176" width="15.85546875" style="15" customWidth="1"/>
    <col min="8177" max="8178" width="18.85546875" style="15" customWidth="1"/>
    <col min="8179" max="8179" width="16.42578125" style="15" customWidth="1"/>
    <col min="8180" max="8180" width="16.28515625" style="15" customWidth="1"/>
    <col min="8181" max="8181" width="14.140625" style="15" customWidth="1"/>
    <col min="8182" max="8182" width="15.140625" style="15" customWidth="1"/>
    <col min="8183" max="8183" width="9.140625" style="15"/>
    <col min="8184" max="8184" width="11.140625" style="15" bestFit="1" customWidth="1"/>
    <col min="8185" max="8400" width="9.140625" style="15"/>
    <col min="8401" max="8401" width="6.28515625" style="15" customWidth="1"/>
    <col min="8402" max="8402" width="5.7109375" style="15" customWidth="1"/>
    <col min="8403" max="8403" width="45.85546875" style="15" customWidth="1"/>
    <col min="8404" max="8404" width="12.7109375" style="15" customWidth="1"/>
    <col min="8405" max="8405" width="15.7109375" style="15" customWidth="1"/>
    <col min="8406" max="8406" width="16.28515625" style="15" customWidth="1"/>
    <col min="8407" max="8407" width="15" style="15" customWidth="1"/>
    <col min="8408" max="8408" width="18" style="15" customWidth="1"/>
    <col min="8409" max="8409" width="20.140625" style="15" customWidth="1"/>
    <col min="8410" max="8410" width="17.85546875" style="15" customWidth="1"/>
    <col min="8411" max="8413" width="14.140625" style="15" customWidth="1"/>
    <col min="8414" max="8414" width="14.5703125" style="15" customWidth="1"/>
    <col min="8415" max="8415" width="0.140625" style="15" customWidth="1"/>
    <col min="8416" max="8418" width="17.42578125" style="15" customWidth="1"/>
    <col min="8419" max="8419" width="15.7109375" style="15" customWidth="1"/>
    <col min="8420" max="8420" width="17.140625" style="15" customWidth="1"/>
    <col min="8421" max="8421" width="16.140625" style="15" customWidth="1"/>
    <col min="8422" max="8422" width="15.7109375" style="15" customWidth="1"/>
    <col min="8423" max="8429" width="16.28515625" style="15" customWidth="1"/>
    <col min="8430" max="8432" width="15.85546875" style="15" customWidth="1"/>
    <col min="8433" max="8434" width="18.85546875" style="15" customWidth="1"/>
    <col min="8435" max="8435" width="16.42578125" style="15" customWidth="1"/>
    <col min="8436" max="8436" width="16.28515625" style="15" customWidth="1"/>
    <col min="8437" max="8437" width="14.140625" style="15" customWidth="1"/>
    <col min="8438" max="8438" width="15.140625" style="15" customWidth="1"/>
    <col min="8439" max="8439" width="9.140625" style="15"/>
    <col min="8440" max="8440" width="11.140625" style="15" bestFit="1" customWidth="1"/>
    <col min="8441" max="8656" width="9.140625" style="15"/>
    <col min="8657" max="8657" width="6.28515625" style="15" customWidth="1"/>
    <col min="8658" max="8658" width="5.7109375" style="15" customWidth="1"/>
    <col min="8659" max="8659" width="45.85546875" style="15" customWidth="1"/>
    <col min="8660" max="8660" width="12.7109375" style="15" customWidth="1"/>
    <col min="8661" max="8661" width="15.7109375" style="15" customWidth="1"/>
    <col min="8662" max="8662" width="16.28515625" style="15" customWidth="1"/>
    <col min="8663" max="8663" width="15" style="15" customWidth="1"/>
    <col min="8664" max="8664" width="18" style="15" customWidth="1"/>
    <col min="8665" max="8665" width="20.140625" style="15" customWidth="1"/>
    <col min="8666" max="8666" width="17.85546875" style="15" customWidth="1"/>
    <col min="8667" max="8669" width="14.140625" style="15" customWidth="1"/>
    <col min="8670" max="8670" width="14.5703125" style="15" customWidth="1"/>
    <col min="8671" max="8671" width="0.140625" style="15" customWidth="1"/>
    <col min="8672" max="8674" width="17.42578125" style="15" customWidth="1"/>
    <col min="8675" max="8675" width="15.7109375" style="15" customWidth="1"/>
    <col min="8676" max="8676" width="17.140625" style="15" customWidth="1"/>
    <col min="8677" max="8677" width="16.140625" style="15" customWidth="1"/>
    <col min="8678" max="8678" width="15.7109375" style="15" customWidth="1"/>
    <col min="8679" max="8685" width="16.28515625" style="15" customWidth="1"/>
    <col min="8686" max="8688" width="15.85546875" style="15" customWidth="1"/>
    <col min="8689" max="8690" width="18.85546875" style="15" customWidth="1"/>
    <col min="8691" max="8691" width="16.42578125" style="15" customWidth="1"/>
    <col min="8692" max="8692" width="16.28515625" style="15" customWidth="1"/>
    <col min="8693" max="8693" width="14.140625" style="15" customWidth="1"/>
    <col min="8694" max="8694" width="15.140625" style="15" customWidth="1"/>
    <col min="8695" max="8695" width="9.140625" style="15"/>
    <col min="8696" max="8696" width="11.140625" style="15" bestFit="1" customWidth="1"/>
    <col min="8697" max="8912" width="9.140625" style="15"/>
    <col min="8913" max="8913" width="6.28515625" style="15" customWidth="1"/>
    <col min="8914" max="8914" width="5.7109375" style="15" customWidth="1"/>
    <col min="8915" max="8915" width="45.85546875" style="15" customWidth="1"/>
    <col min="8916" max="8916" width="12.7109375" style="15" customWidth="1"/>
    <col min="8917" max="8917" width="15.7109375" style="15" customWidth="1"/>
    <col min="8918" max="8918" width="16.28515625" style="15" customWidth="1"/>
    <col min="8919" max="8919" width="15" style="15" customWidth="1"/>
    <col min="8920" max="8920" width="18" style="15" customWidth="1"/>
    <col min="8921" max="8921" width="20.140625" style="15" customWidth="1"/>
    <col min="8922" max="8922" width="17.85546875" style="15" customWidth="1"/>
    <col min="8923" max="8925" width="14.140625" style="15" customWidth="1"/>
    <col min="8926" max="8926" width="14.5703125" style="15" customWidth="1"/>
    <col min="8927" max="8927" width="0.140625" style="15" customWidth="1"/>
    <col min="8928" max="8930" width="17.42578125" style="15" customWidth="1"/>
    <col min="8931" max="8931" width="15.7109375" style="15" customWidth="1"/>
    <col min="8932" max="8932" width="17.140625" style="15" customWidth="1"/>
    <col min="8933" max="8933" width="16.140625" style="15" customWidth="1"/>
    <col min="8934" max="8934" width="15.7109375" style="15" customWidth="1"/>
    <col min="8935" max="8941" width="16.28515625" style="15" customWidth="1"/>
    <col min="8942" max="8944" width="15.85546875" style="15" customWidth="1"/>
    <col min="8945" max="8946" width="18.85546875" style="15" customWidth="1"/>
    <col min="8947" max="8947" width="16.42578125" style="15" customWidth="1"/>
    <col min="8948" max="8948" width="16.28515625" style="15" customWidth="1"/>
    <col min="8949" max="8949" width="14.140625" style="15" customWidth="1"/>
    <col min="8950" max="8950" width="15.140625" style="15" customWidth="1"/>
    <col min="8951" max="8951" width="9.140625" style="15"/>
    <col min="8952" max="8952" width="11.140625" style="15" bestFit="1" customWidth="1"/>
    <col min="8953" max="9168" width="9.140625" style="15"/>
    <col min="9169" max="9169" width="6.28515625" style="15" customWidth="1"/>
    <col min="9170" max="9170" width="5.7109375" style="15" customWidth="1"/>
    <col min="9171" max="9171" width="45.85546875" style="15" customWidth="1"/>
    <col min="9172" max="9172" width="12.7109375" style="15" customWidth="1"/>
    <col min="9173" max="9173" width="15.7109375" style="15" customWidth="1"/>
    <col min="9174" max="9174" width="16.28515625" style="15" customWidth="1"/>
    <col min="9175" max="9175" width="15" style="15" customWidth="1"/>
    <col min="9176" max="9176" width="18" style="15" customWidth="1"/>
    <col min="9177" max="9177" width="20.140625" style="15" customWidth="1"/>
    <col min="9178" max="9178" width="17.85546875" style="15" customWidth="1"/>
    <col min="9179" max="9181" width="14.140625" style="15" customWidth="1"/>
    <col min="9182" max="9182" width="14.5703125" style="15" customWidth="1"/>
    <col min="9183" max="9183" width="0.140625" style="15" customWidth="1"/>
    <col min="9184" max="9186" width="17.42578125" style="15" customWidth="1"/>
    <col min="9187" max="9187" width="15.7109375" style="15" customWidth="1"/>
    <col min="9188" max="9188" width="17.140625" style="15" customWidth="1"/>
    <col min="9189" max="9189" width="16.140625" style="15" customWidth="1"/>
    <col min="9190" max="9190" width="15.7109375" style="15" customWidth="1"/>
    <col min="9191" max="9197" width="16.28515625" style="15" customWidth="1"/>
    <col min="9198" max="9200" width="15.85546875" style="15" customWidth="1"/>
    <col min="9201" max="9202" width="18.85546875" style="15" customWidth="1"/>
    <col min="9203" max="9203" width="16.42578125" style="15" customWidth="1"/>
    <col min="9204" max="9204" width="16.28515625" style="15" customWidth="1"/>
    <col min="9205" max="9205" width="14.140625" style="15" customWidth="1"/>
    <col min="9206" max="9206" width="15.140625" style="15" customWidth="1"/>
    <col min="9207" max="9207" width="9.140625" style="15"/>
    <col min="9208" max="9208" width="11.140625" style="15" bestFit="1" customWidth="1"/>
    <col min="9209" max="9424" width="9.140625" style="15"/>
    <col min="9425" max="9425" width="6.28515625" style="15" customWidth="1"/>
    <col min="9426" max="9426" width="5.7109375" style="15" customWidth="1"/>
    <col min="9427" max="9427" width="45.85546875" style="15" customWidth="1"/>
    <col min="9428" max="9428" width="12.7109375" style="15" customWidth="1"/>
    <col min="9429" max="9429" width="15.7109375" style="15" customWidth="1"/>
    <col min="9430" max="9430" width="16.28515625" style="15" customWidth="1"/>
    <col min="9431" max="9431" width="15" style="15" customWidth="1"/>
    <col min="9432" max="9432" width="18" style="15" customWidth="1"/>
    <col min="9433" max="9433" width="20.140625" style="15" customWidth="1"/>
    <col min="9434" max="9434" width="17.85546875" style="15" customWidth="1"/>
    <col min="9435" max="9437" width="14.140625" style="15" customWidth="1"/>
    <col min="9438" max="9438" width="14.5703125" style="15" customWidth="1"/>
    <col min="9439" max="9439" width="0.140625" style="15" customWidth="1"/>
    <col min="9440" max="9442" width="17.42578125" style="15" customWidth="1"/>
    <col min="9443" max="9443" width="15.7109375" style="15" customWidth="1"/>
    <col min="9444" max="9444" width="17.140625" style="15" customWidth="1"/>
    <col min="9445" max="9445" width="16.140625" style="15" customWidth="1"/>
    <col min="9446" max="9446" width="15.7109375" style="15" customWidth="1"/>
    <col min="9447" max="9453" width="16.28515625" style="15" customWidth="1"/>
    <col min="9454" max="9456" width="15.85546875" style="15" customWidth="1"/>
    <col min="9457" max="9458" width="18.85546875" style="15" customWidth="1"/>
    <col min="9459" max="9459" width="16.42578125" style="15" customWidth="1"/>
    <col min="9460" max="9460" width="16.28515625" style="15" customWidth="1"/>
    <col min="9461" max="9461" width="14.140625" style="15" customWidth="1"/>
    <col min="9462" max="9462" width="15.140625" style="15" customWidth="1"/>
    <col min="9463" max="9463" width="9.140625" style="15"/>
    <col min="9464" max="9464" width="11.140625" style="15" bestFit="1" customWidth="1"/>
    <col min="9465" max="9680" width="9.140625" style="15"/>
    <col min="9681" max="9681" width="6.28515625" style="15" customWidth="1"/>
    <col min="9682" max="9682" width="5.7109375" style="15" customWidth="1"/>
    <col min="9683" max="9683" width="45.85546875" style="15" customWidth="1"/>
    <col min="9684" max="9684" width="12.7109375" style="15" customWidth="1"/>
    <col min="9685" max="9685" width="15.7109375" style="15" customWidth="1"/>
    <col min="9686" max="9686" width="16.28515625" style="15" customWidth="1"/>
    <col min="9687" max="9687" width="15" style="15" customWidth="1"/>
    <col min="9688" max="9688" width="18" style="15" customWidth="1"/>
    <col min="9689" max="9689" width="20.140625" style="15" customWidth="1"/>
    <col min="9690" max="9690" width="17.85546875" style="15" customWidth="1"/>
    <col min="9691" max="9693" width="14.140625" style="15" customWidth="1"/>
    <col min="9694" max="9694" width="14.5703125" style="15" customWidth="1"/>
    <col min="9695" max="9695" width="0.140625" style="15" customWidth="1"/>
    <col min="9696" max="9698" width="17.42578125" style="15" customWidth="1"/>
    <col min="9699" max="9699" width="15.7109375" style="15" customWidth="1"/>
    <col min="9700" max="9700" width="17.140625" style="15" customWidth="1"/>
    <col min="9701" max="9701" width="16.140625" style="15" customWidth="1"/>
    <col min="9702" max="9702" width="15.7109375" style="15" customWidth="1"/>
    <col min="9703" max="9709" width="16.28515625" style="15" customWidth="1"/>
    <col min="9710" max="9712" width="15.85546875" style="15" customWidth="1"/>
    <col min="9713" max="9714" width="18.85546875" style="15" customWidth="1"/>
    <col min="9715" max="9715" width="16.42578125" style="15" customWidth="1"/>
    <col min="9716" max="9716" width="16.28515625" style="15" customWidth="1"/>
    <col min="9717" max="9717" width="14.140625" style="15" customWidth="1"/>
    <col min="9718" max="9718" width="15.140625" style="15" customWidth="1"/>
    <col min="9719" max="9719" width="9.140625" style="15"/>
    <col min="9720" max="9720" width="11.140625" style="15" bestFit="1" customWidth="1"/>
    <col min="9721" max="9936" width="9.140625" style="15"/>
    <col min="9937" max="9937" width="6.28515625" style="15" customWidth="1"/>
    <col min="9938" max="9938" width="5.7109375" style="15" customWidth="1"/>
    <col min="9939" max="9939" width="45.85546875" style="15" customWidth="1"/>
    <col min="9940" max="9940" width="12.7109375" style="15" customWidth="1"/>
    <col min="9941" max="9941" width="15.7109375" style="15" customWidth="1"/>
    <col min="9942" max="9942" width="16.28515625" style="15" customWidth="1"/>
    <col min="9943" max="9943" width="15" style="15" customWidth="1"/>
    <col min="9944" max="9944" width="18" style="15" customWidth="1"/>
    <col min="9945" max="9945" width="20.140625" style="15" customWidth="1"/>
    <col min="9946" max="9946" width="17.85546875" style="15" customWidth="1"/>
    <col min="9947" max="9949" width="14.140625" style="15" customWidth="1"/>
    <col min="9950" max="9950" width="14.5703125" style="15" customWidth="1"/>
    <col min="9951" max="9951" width="0.140625" style="15" customWidth="1"/>
    <col min="9952" max="9954" width="17.42578125" style="15" customWidth="1"/>
    <col min="9955" max="9955" width="15.7109375" style="15" customWidth="1"/>
    <col min="9956" max="9956" width="17.140625" style="15" customWidth="1"/>
    <col min="9957" max="9957" width="16.140625" style="15" customWidth="1"/>
    <col min="9958" max="9958" width="15.7109375" style="15" customWidth="1"/>
    <col min="9959" max="9965" width="16.28515625" style="15" customWidth="1"/>
    <col min="9966" max="9968" width="15.85546875" style="15" customWidth="1"/>
    <col min="9969" max="9970" width="18.85546875" style="15" customWidth="1"/>
    <col min="9971" max="9971" width="16.42578125" style="15" customWidth="1"/>
    <col min="9972" max="9972" width="16.28515625" style="15" customWidth="1"/>
    <col min="9973" max="9973" width="14.140625" style="15" customWidth="1"/>
    <col min="9974" max="9974" width="15.140625" style="15" customWidth="1"/>
    <col min="9975" max="9975" width="9.140625" style="15"/>
    <col min="9976" max="9976" width="11.140625" style="15" bestFit="1" customWidth="1"/>
    <col min="9977" max="10192" width="9.140625" style="15"/>
    <col min="10193" max="10193" width="6.28515625" style="15" customWidth="1"/>
    <col min="10194" max="10194" width="5.7109375" style="15" customWidth="1"/>
    <col min="10195" max="10195" width="45.85546875" style="15" customWidth="1"/>
    <col min="10196" max="10196" width="12.7109375" style="15" customWidth="1"/>
    <col min="10197" max="10197" width="15.7109375" style="15" customWidth="1"/>
    <col min="10198" max="10198" width="16.28515625" style="15" customWidth="1"/>
    <col min="10199" max="10199" width="15" style="15" customWidth="1"/>
    <col min="10200" max="10200" width="18" style="15" customWidth="1"/>
    <col min="10201" max="10201" width="20.140625" style="15" customWidth="1"/>
    <col min="10202" max="10202" width="17.85546875" style="15" customWidth="1"/>
    <col min="10203" max="10205" width="14.140625" style="15" customWidth="1"/>
    <col min="10206" max="10206" width="14.5703125" style="15" customWidth="1"/>
    <col min="10207" max="10207" width="0.140625" style="15" customWidth="1"/>
    <col min="10208" max="10210" width="17.42578125" style="15" customWidth="1"/>
    <col min="10211" max="10211" width="15.7109375" style="15" customWidth="1"/>
    <col min="10212" max="10212" width="17.140625" style="15" customWidth="1"/>
    <col min="10213" max="10213" width="16.140625" style="15" customWidth="1"/>
    <col min="10214" max="10214" width="15.7109375" style="15" customWidth="1"/>
    <col min="10215" max="10221" width="16.28515625" style="15" customWidth="1"/>
    <col min="10222" max="10224" width="15.85546875" style="15" customWidth="1"/>
    <col min="10225" max="10226" width="18.85546875" style="15" customWidth="1"/>
    <col min="10227" max="10227" width="16.42578125" style="15" customWidth="1"/>
    <col min="10228" max="10228" width="16.28515625" style="15" customWidth="1"/>
    <col min="10229" max="10229" width="14.140625" style="15" customWidth="1"/>
    <col min="10230" max="10230" width="15.140625" style="15" customWidth="1"/>
    <col min="10231" max="10231" width="9.140625" style="15"/>
    <col min="10232" max="10232" width="11.140625" style="15" bestFit="1" customWidth="1"/>
    <col min="10233" max="10448" width="9.140625" style="15"/>
    <col min="10449" max="10449" width="6.28515625" style="15" customWidth="1"/>
    <col min="10450" max="10450" width="5.7109375" style="15" customWidth="1"/>
    <col min="10451" max="10451" width="45.85546875" style="15" customWidth="1"/>
    <col min="10452" max="10452" width="12.7109375" style="15" customWidth="1"/>
    <col min="10453" max="10453" width="15.7109375" style="15" customWidth="1"/>
    <col min="10454" max="10454" width="16.28515625" style="15" customWidth="1"/>
    <col min="10455" max="10455" width="15" style="15" customWidth="1"/>
    <col min="10456" max="10456" width="18" style="15" customWidth="1"/>
    <col min="10457" max="10457" width="20.140625" style="15" customWidth="1"/>
    <col min="10458" max="10458" width="17.85546875" style="15" customWidth="1"/>
    <col min="10459" max="10461" width="14.140625" style="15" customWidth="1"/>
    <col min="10462" max="10462" width="14.5703125" style="15" customWidth="1"/>
    <col min="10463" max="10463" width="0.140625" style="15" customWidth="1"/>
    <col min="10464" max="10466" width="17.42578125" style="15" customWidth="1"/>
    <col min="10467" max="10467" width="15.7109375" style="15" customWidth="1"/>
    <col min="10468" max="10468" width="17.140625" style="15" customWidth="1"/>
    <col min="10469" max="10469" width="16.140625" style="15" customWidth="1"/>
    <col min="10470" max="10470" width="15.7109375" style="15" customWidth="1"/>
    <col min="10471" max="10477" width="16.28515625" style="15" customWidth="1"/>
    <col min="10478" max="10480" width="15.85546875" style="15" customWidth="1"/>
    <col min="10481" max="10482" width="18.85546875" style="15" customWidth="1"/>
    <col min="10483" max="10483" width="16.42578125" style="15" customWidth="1"/>
    <col min="10484" max="10484" width="16.28515625" style="15" customWidth="1"/>
    <col min="10485" max="10485" width="14.140625" style="15" customWidth="1"/>
    <col min="10486" max="10486" width="15.140625" style="15" customWidth="1"/>
    <col min="10487" max="10487" width="9.140625" style="15"/>
    <col min="10488" max="10488" width="11.140625" style="15" bestFit="1" customWidth="1"/>
    <col min="10489" max="10704" width="9.140625" style="15"/>
    <col min="10705" max="10705" width="6.28515625" style="15" customWidth="1"/>
    <col min="10706" max="10706" width="5.7109375" style="15" customWidth="1"/>
    <col min="10707" max="10707" width="45.85546875" style="15" customWidth="1"/>
    <col min="10708" max="10708" width="12.7109375" style="15" customWidth="1"/>
    <col min="10709" max="10709" width="15.7109375" style="15" customWidth="1"/>
    <col min="10710" max="10710" width="16.28515625" style="15" customWidth="1"/>
    <col min="10711" max="10711" width="15" style="15" customWidth="1"/>
    <col min="10712" max="10712" width="18" style="15" customWidth="1"/>
    <col min="10713" max="10713" width="20.140625" style="15" customWidth="1"/>
    <col min="10714" max="10714" width="17.85546875" style="15" customWidth="1"/>
    <col min="10715" max="10717" width="14.140625" style="15" customWidth="1"/>
    <col min="10718" max="10718" width="14.5703125" style="15" customWidth="1"/>
    <col min="10719" max="10719" width="0.140625" style="15" customWidth="1"/>
    <col min="10720" max="10722" width="17.42578125" style="15" customWidth="1"/>
    <col min="10723" max="10723" width="15.7109375" style="15" customWidth="1"/>
    <col min="10724" max="10724" width="17.140625" style="15" customWidth="1"/>
    <col min="10725" max="10725" width="16.140625" style="15" customWidth="1"/>
    <col min="10726" max="10726" width="15.7109375" style="15" customWidth="1"/>
    <col min="10727" max="10733" width="16.28515625" style="15" customWidth="1"/>
    <col min="10734" max="10736" width="15.85546875" style="15" customWidth="1"/>
    <col min="10737" max="10738" width="18.85546875" style="15" customWidth="1"/>
    <col min="10739" max="10739" width="16.42578125" style="15" customWidth="1"/>
    <col min="10740" max="10740" width="16.28515625" style="15" customWidth="1"/>
    <col min="10741" max="10741" width="14.140625" style="15" customWidth="1"/>
    <col min="10742" max="10742" width="15.140625" style="15" customWidth="1"/>
    <col min="10743" max="10743" width="9.140625" style="15"/>
    <col min="10744" max="10744" width="11.140625" style="15" bestFit="1" customWidth="1"/>
    <col min="10745" max="10960" width="9.140625" style="15"/>
    <col min="10961" max="10961" width="6.28515625" style="15" customWidth="1"/>
    <col min="10962" max="10962" width="5.7109375" style="15" customWidth="1"/>
    <col min="10963" max="10963" width="45.85546875" style="15" customWidth="1"/>
    <col min="10964" max="10964" width="12.7109375" style="15" customWidth="1"/>
    <col min="10965" max="10965" width="15.7109375" style="15" customWidth="1"/>
    <col min="10966" max="10966" width="16.28515625" style="15" customWidth="1"/>
    <col min="10967" max="10967" width="15" style="15" customWidth="1"/>
    <col min="10968" max="10968" width="18" style="15" customWidth="1"/>
    <col min="10969" max="10969" width="20.140625" style="15" customWidth="1"/>
    <col min="10970" max="10970" width="17.85546875" style="15" customWidth="1"/>
    <col min="10971" max="10973" width="14.140625" style="15" customWidth="1"/>
    <col min="10974" max="10974" width="14.5703125" style="15" customWidth="1"/>
    <col min="10975" max="10975" width="0.140625" style="15" customWidth="1"/>
    <col min="10976" max="10978" width="17.42578125" style="15" customWidth="1"/>
    <col min="10979" max="10979" width="15.7109375" style="15" customWidth="1"/>
    <col min="10980" max="10980" width="17.140625" style="15" customWidth="1"/>
    <col min="10981" max="10981" width="16.140625" style="15" customWidth="1"/>
    <col min="10982" max="10982" width="15.7109375" style="15" customWidth="1"/>
    <col min="10983" max="10989" width="16.28515625" style="15" customWidth="1"/>
    <col min="10990" max="10992" width="15.85546875" style="15" customWidth="1"/>
    <col min="10993" max="10994" width="18.85546875" style="15" customWidth="1"/>
    <col min="10995" max="10995" width="16.42578125" style="15" customWidth="1"/>
    <col min="10996" max="10996" width="16.28515625" style="15" customWidth="1"/>
    <col min="10997" max="10997" width="14.140625" style="15" customWidth="1"/>
    <col min="10998" max="10998" width="15.140625" style="15" customWidth="1"/>
    <col min="10999" max="10999" width="9.140625" style="15"/>
    <col min="11000" max="11000" width="11.140625" style="15" bestFit="1" customWidth="1"/>
    <col min="11001" max="11216" width="9.140625" style="15"/>
    <col min="11217" max="11217" width="6.28515625" style="15" customWidth="1"/>
    <col min="11218" max="11218" width="5.7109375" style="15" customWidth="1"/>
    <col min="11219" max="11219" width="45.85546875" style="15" customWidth="1"/>
    <col min="11220" max="11220" width="12.7109375" style="15" customWidth="1"/>
    <col min="11221" max="11221" width="15.7109375" style="15" customWidth="1"/>
    <col min="11222" max="11222" width="16.28515625" style="15" customWidth="1"/>
    <col min="11223" max="11223" width="15" style="15" customWidth="1"/>
    <col min="11224" max="11224" width="18" style="15" customWidth="1"/>
    <col min="11225" max="11225" width="20.140625" style="15" customWidth="1"/>
    <col min="11226" max="11226" width="17.85546875" style="15" customWidth="1"/>
    <col min="11227" max="11229" width="14.140625" style="15" customWidth="1"/>
    <col min="11230" max="11230" width="14.5703125" style="15" customWidth="1"/>
    <col min="11231" max="11231" width="0.140625" style="15" customWidth="1"/>
    <col min="11232" max="11234" width="17.42578125" style="15" customWidth="1"/>
    <col min="11235" max="11235" width="15.7109375" style="15" customWidth="1"/>
    <col min="11236" max="11236" width="17.140625" style="15" customWidth="1"/>
    <col min="11237" max="11237" width="16.140625" style="15" customWidth="1"/>
    <col min="11238" max="11238" width="15.7109375" style="15" customWidth="1"/>
    <col min="11239" max="11245" width="16.28515625" style="15" customWidth="1"/>
    <col min="11246" max="11248" width="15.85546875" style="15" customWidth="1"/>
    <col min="11249" max="11250" width="18.85546875" style="15" customWidth="1"/>
    <col min="11251" max="11251" width="16.42578125" style="15" customWidth="1"/>
    <col min="11252" max="11252" width="16.28515625" style="15" customWidth="1"/>
    <col min="11253" max="11253" width="14.140625" style="15" customWidth="1"/>
    <col min="11254" max="11254" width="15.140625" style="15" customWidth="1"/>
    <col min="11255" max="11255" width="9.140625" style="15"/>
    <col min="11256" max="11256" width="11.140625" style="15" bestFit="1" customWidth="1"/>
    <col min="11257" max="11472" width="9.140625" style="15"/>
    <col min="11473" max="11473" width="6.28515625" style="15" customWidth="1"/>
    <col min="11474" max="11474" width="5.7109375" style="15" customWidth="1"/>
    <col min="11475" max="11475" width="45.85546875" style="15" customWidth="1"/>
    <col min="11476" max="11476" width="12.7109375" style="15" customWidth="1"/>
    <col min="11477" max="11477" width="15.7109375" style="15" customWidth="1"/>
    <col min="11478" max="11478" width="16.28515625" style="15" customWidth="1"/>
    <col min="11479" max="11479" width="15" style="15" customWidth="1"/>
    <col min="11480" max="11480" width="18" style="15" customWidth="1"/>
    <col min="11481" max="11481" width="20.140625" style="15" customWidth="1"/>
    <col min="11482" max="11482" width="17.85546875" style="15" customWidth="1"/>
    <col min="11483" max="11485" width="14.140625" style="15" customWidth="1"/>
    <col min="11486" max="11486" width="14.5703125" style="15" customWidth="1"/>
    <col min="11487" max="11487" width="0.140625" style="15" customWidth="1"/>
    <col min="11488" max="11490" width="17.42578125" style="15" customWidth="1"/>
    <col min="11491" max="11491" width="15.7109375" style="15" customWidth="1"/>
    <col min="11492" max="11492" width="17.140625" style="15" customWidth="1"/>
    <col min="11493" max="11493" width="16.140625" style="15" customWidth="1"/>
    <col min="11494" max="11494" width="15.7109375" style="15" customWidth="1"/>
    <col min="11495" max="11501" width="16.28515625" style="15" customWidth="1"/>
    <col min="11502" max="11504" width="15.85546875" style="15" customWidth="1"/>
    <col min="11505" max="11506" width="18.85546875" style="15" customWidth="1"/>
    <col min="11507" max="11507" width="16.42578125" style="15" customWidth="1"/>
    <col min="11508" max="11508" width="16.28515625" style="15" customWidth="1"/>
    <col min="11509" max="11509" width="14.140625" style="15" customWidth="1"/>
    <col min="11510" max="11510" width="15.140625" style="15" customWidth="1"/>
    <col min="11511" max="11511" width="9.140625" style="15"/>
    <col min="11512" max="11512" width="11.140625" style="15" bestFit="1" customWidth="1"/>
    <col min="11513" max="11728" width="9.140625" style="15"/>
    <col min="11729" max="11729" width="6.28515625" style="15" customWidth="1"/>
    <col min="11730" max="11730" width="5.7109375" style="15" customWidth="1"/>
    <col min="11731" max="11731" width="45.85546875" style="15" customWidth="1"/>
    <col min="11732" max="11732" width="12.7109375" style="15" customWidth="1"/>
    <col min="11733" max="11733" width="15.7109375" style="15" customWidth="1"/>
    <col min="11734" max="11734" width="16.28515625" style="15" customWidth="1"/>
    <col min="11735" max="11735" width="15" style="15" customWidth="1"/>
    <col min="11736" max="11736" width="18" style="15" customWidth="1"/>
    <col min="11737" max="11737" width="20.140625" style="15" customWidth="1"/>
    <col min="11738" max="11738" width="17.85546875" style="15" customWidth="1"/>
    <col min="11739" max="11741" width="14.140625" style="15" customWidth="1"/>
    <col min="11742" max="11742" width="14.5703125" style="15" customWidth="1"/>
    <col min="11743" max="11743" width="0.140625" style="15" customWidth="1"/>
    <col min="11744" max="11746" width="17.42578125" style="15" customWidth="1"/>
    <col min="11747" max="11747" width="15.7109375" style="15" customWidth="1"/>
    <col min="11748" max="11748" width="17.140625" style="15" customWidth="1"/>
    <col min="11749" max="11749" width="16.140625" style="15" customWidth="1"/>
    <col min="11750" max="11750" width="15.7109375" style="15" customWidth="1"/>
    <col min="11751" max="11757" width="16.28515625" style="15" customWidth="1"/>
    <col min="11758" max="11760" width="15.85546875" style="15" customWidth="1"/>
    <col min="11761" max="11762" width="18.85546875" style="15" customWidth="1"/>
    <col min="11763" max="11763" width="16.42578125" style="15" customWidth="1"/>
    <col min="11764" max="11764" width="16.28515625" style="15" customWidth="1"/>
    <col min="11765" max="11765" width="14.140625" style="15" customWidth="1"/>
    <col min="11766" max="11766" width="15.140625" style="15" customWidth="1"/>
    <col min="11767" max="11767" width="9.140625" style="15"/>
    <col min="11768" max="11768" width="11.140625" style="15" bestFit="1" customWidth="1"/>
    <col min="11769" max="11984" width="9.140625" style="15"/>
    <col min="11985" max="11985" width="6.28515625" style="15" customWidth="1"/>
    <col min="11986" max="11986" width="5.7109375" style="15" customWidth="1"/>
    <col min="11987" max="11987" width="45.85546875" style="15" customWidth="1"/>
    <col min="11988" max="11988" width="12.7109375" style="15" customWidth="1"/>
    <col min="11989" max="11989" width="15.7109375" style="15" customWidth="1"/>
    <col min="11990" max="11990" width="16.28515625" style="15" customWidth="1"/>
    <col min="11991" max="11991" width="15" style="15" customWidth="1"/>
    <col min="11992" max="11992" width="18" style="15" customWidth="1"/>
    <col min="11993" max="11993" width="20.140625" style="15" customWidth="1"/>
    <col min="11994" max="11994" width="17.85546875" style="15" customWidth="1"/>
    <col min="11995" max="11997" width="14.140625" style="15" customWidth="1"/>
    <col min="11998" max="11998" width="14.5703125" style="15" customWidth="1"/>
    <col min="11999" max="11999" width="0.140625" style="15" customWidth="1"/>
    <col min="12000" max="12002" width="17.42578125" style="15" customWidth="1"/>
    <col min="12003" max="12003" width="15.7109375" style="15" customWidth="1"/>
    <col min="12004" max="12004" width="17.140625" style="15" customWidth="1"/>
    <col min="12005" max="12005" width="16.140625" style="15" customWidth="1"/>
    <col min="12006" max="12006" width="15.7109375" style="15" customWidth="1"/>
    <col min="12007" max="12013" width="16.28515625" style="15" customWidth="1"/>
    <col min="12014" max="12016" width="15.85546875" style="15" customWidth="1"/>
    <col min="12017" max="12018" width="18.85546875" style="15" customWidth="1"/>
    <col min="12019" max="12019" width="16.42578125" style="15" customWidth="1"/>
    <col min="12020" max="12020" width="16.28515625" style="15" customWidth="1"/>
    <col min="12021" max="12021" width="14.140625" style="15" customWidth="1"/>
    <col min="12022" max="12022" width="15.140625" style="15" customWidth="1"/>
    <col min="12023" max="12023" width="9.140625" style="15"/>
    <col min="12024" max="12024" width="11.140625" style="15" bestFit="1" customWidth="1"/>
    <col min="12025" max="12240" width="9.140625" style="15"/>
    <col min="12241" max="12241" width="6.28515625" style="15" customWidth="1"/>
    <col min="12242" max="12242" width="5.7109375" style="15" customWidth="1"/>
    <col min="12243" max="12243" width="45.85546875" style="15" customWidth="1"/>
    <col min="12244" max="12244" width="12.7109375" style="15" customWidth="1"/>
    <col min="12245" max="12245" width="15.7109375" style="15" customWidth="1"/>
    <col min="12246" max="12246" width="16.28515625" style="15" customWidth="1"/>
    <col min="12247" max="12247" width="15" style="15" customWidth="1"/>
    <col min="12248" max="12248" width="18" style="15" customWidth="1"/>
    <col min="12249" max="12249" width="20.140625" style="15" customWidth="1"/>
    <col min="12250" max="12250" width="17.85546875" style="15" customWidth="1"/>
    <col min="12251" max="12253" width="14.140625" style="15" customWidth="1"/>
    <col min="12254" max="12254" width="14.5703125" style="15" customWidth="1"/>
    <col min="12255" max="12255" width="0.140625" style="15" customWidth="1"/>
    <col min="12256" max="12258" width="17.42578125" style="15" customWidth="1"/>
    <col min="12259" max="12259" width="15.7109375" style="15" customWidth="1"/>
    <col min="12260" max="12260" width="17.140625" style="15" customWidth="1"/>
    <col min="12261" max="12261" width="16.140625" style="15" customWidth="1"/>
    <col min="12262" max="12262" width="15.7109375" style="15" customWidth="1"/>
    <col min="12263" max="12269" width="16.28515625" style="15" customWidth="1"/>
    <col min="12270" max="12272" width="15.85546875" style="15" customWidth="1"/>
    <col min="12273" max="12274" width="18.85546875" style="15" customWidth="1"/>
    <col min="12275" max="12275" width="16.42578125" style="15" customWidth="1"/>
    <col min="12276" max="12276" width="16.28515625" style="15" customWidth="1"/>
    <col min="12277" max="12277" width="14.140625" style="15" customWidth="1"/>
    <col min="12278" max="12278" width="15.140625" style="15" customWidth="1"/>
    <col min="12279" max="12279" width="9.140625" style="15"/>
    <col min="12280" max="12280" width="11.140625" style="15" bestFit="1" customWidth="1"/>
    <col min="12281" max="12496" width="9.140625" style="15"/>
    <col min="12497" max="12497" width="6.28515625" style="15" customWidth="1"/>
    <col min="12498" max="12498" width="5.7109375" style="15" customWidth="1"/>
    <col min="12499" max="12499" width="45.85546875" style="15" customWidth="1"/>
    <col min="12500" max="12500" width="12.7109375" style="15" customWidth="1"/>
    <col min="12501" max="12501" width="15.7109375" style="15" customWidth="1"/>
    <col min="12502" max="12502" width="16.28515625" style="15" customWidth="1"/>
    <col min="12503" max="12503" width="15" style="15" customWidth="1"/>
    <col min="12504" max="12504" width="18" style="15" customWidth="1"/>
    <col min="12505" max="12505" width="20.140625" style="15" customWidth="1"/>
    <col min="12506" max="12506" width="17.85546875" style="15" customWidth="1"/>
    <col min="12507" max="12509" width="14.140625" style="15" customWidth="1"/>
    <col min="12510" max="12510" width="14.5703125" style="15" customWidth="1"/>
    <col min="12511" max="12511" width="0.140625" style="15" customWidth="1"/>
    <col min="12512" max="12514" width="17.42578125" style="15" customWidth="1"/>
    <col min="12515" max="12515" width="15.7109375" style="15" customWidth="1"/>
    <col min="12516" max="12516" width="17.140625" style="15" customWidth="1"/>
    <col min="12517" max="12517" width="16.140625" style="15" customWidth="1"/>
    <col min="12518" max="12518" width="15.7109375" style="15" customWidth="1"/>
    <col min="12519" max="12525" width="16.28515625" style="15" customWidth="1"/>
    <col min="12526" max="12528" width="15.85546875" style="15" customWidth="1"/>
    <col min="12529" max="12530" width="18.85546875" style="15" customWidth="1"/>
    <col min="12531" max="12531" width="16.42578125" style="15" customWidth="1"/>
    <col min="12532" max="12532" width="16.28515625" style="15" customWidth="1"/>
    <col min="12533" max="12533" width="14.140625" style="15" customWidth="1"/>
    <col min="12534" max="12534" width="15.140625" style="15" customWidth="1"/>
    <col min="12535" max="12535" width="9.140625" style="15"/>
    <col min="12536" max="12536" width="11.140625" style="15" bestFit="1" customWidth="1"/>
    <col min="12537" max="12752" width="9.140625" style="15"/>
    <col min="12753" max="12753" width="6.28515625" style="15" customWidth="1"/>
    <col min="12754" max="12754" width="5.7109375" style="15" customWidth="1"/>
    <col min="12755" max="12755" width="45.85546875" style="15" customWidth="1"/>
    <col min="12756" max="12756" width="12.7109375" style="15" customWidth="1"/>
    <col min="12757" max="12757" width="15.7109375" style="15" customWidth="1"/>
    <col min="12758" max="12758" width="16.28515625" style="15" customWidth="1"/>
    <col min="12759" max="12759" width="15" style="15" customWidth="1"/>
    <col min="12760" max="12760" width="18" style="15" customWidth="1"/>
    <col min="12761" max="12761" width="20.140625" style="15" customWidth="1"/>
    <col min="12762" max="12762" width="17.85546875" style="15" customWidth="1"/>
    <col min="12763" max="12765" width="14.140625" style="15" customWidth="1"/>
    <col min="12766" max="12766" width="14.5703125" style="15" customWidth="1"/>
    <col min="12767" max="12767" width="0.140625" style="15" customWidth="1"/>
    <col min="12768" max="12770" width="17.42578125" style="15" customWidth="1"/>
    <col min="12771" max="12771" width="15.7109375" style="15" customWidth="1"/>
    <col min="12772" max="12772" width="17.140625" style="15" customWidth="1"/>
    <col min="12773" max="12773" width="16.140625" style="15" customWidth="1"/>
    <col min="12774" max="12774" width="15.7109375" style="15" customWidth="1"/>
    <col min="12775" max="12781" width="16.28515625" style="15" customWidth="1"/>
    <col min="12782" max="12784" width="15.85546875" style="15" customWidth="1"/>
    <col min="12785" max="12786" width="18.85546875" style="15" customWidth="1"/>
    <col min="12787" max="12787" width="16.42578125" style="15" customWidth="1"/>
    <col min="12788" max="12788" width="16.28515625" style="15" customWidth="1"/>
    <col min="12789" max="12789" width="14.140625" style="15" customWidth="1"/>
    <col min="12790" max="12790" width="15.140625" style="15" customWidth="1"/>
    <col min="12791" max="12791" width="9.140625" style="15"/>
    <col min="12792" max="12792" width="11.140625" style="15" bestFit="1" customWidth="1"/>
    <col min="12793" max="13008" width="9.140625" style="15"/>
    <col min="13009" max="13009" width="6.28515625" style="15" customWidth="1"/>
    <col min="13010" max="13010" width="5.7109375" style="15" customWidth="1"/>
    <col min="13011" max="13011" width="45.85546875" style="15" customWidth="1"/>
    <col min="13012" max="13012" width="12.7109375" style="15" customWidth="1"/>
    <col min="13013" max="13013" width="15.7109375" style="15" customWidth="1"/>
    <col min="13014" max="13014" width="16.28515625" style="15" customWidth="1"/>
    <col min="13015" max="13015" width="15" style="15" customWidth="1"/>
    <col min="13016" max="13016" width="18" style="15" customWidth="1"/>
    <col min="13017" max="13017" width="20.140625" style="15" customWidth="1"/>
    <col min="13018" max="13018" width="17.85546875" style="15" customWidth="1"/>
    <col min="13019" max="13021" width="14.140625" style="15" customWidth="1"/>
    <col min="13022" max="13022" width="14.5703125" style="15" customWidth="1"/>
    <col min="13023" max="13023" width="0.140625" style="15" customWidth="1"/>
    <col min="13024" max="13026" width="17.42578125" style="15" customWidth="1"/>
    <col min="13027" max="13027" width="15.7109375" style="15" customWidth="1"/>
    <col min="13028" max="13028" width="17.140625" style="15" customWidth="1"/>
    <col min="13029" max="13029" width="16.140625" style="15" customWidth="1"/>
    <col min="13030" max="13030" width="15.7109375" style="15" customWidth="1"/>
    <col min="13031" max="13037" width="16.28515625" style="15" customWidth="1"/>
    <col min="13038" max="13040" width="15.85546875" style="15" customWidth="1"/>
    <col min="13041" max="13042" width="18.85546875" style="15" customWidth="1"/>
    <col min="13043" max="13043" width="16.42578125" style="15" customWidth="1"/>
    <col min="13044" max="13044" width="16.28515625" style="15" customWidth="1"/>
    <col min="13045" max="13045" width="14.140625" style="15" customWidth="1"/>
    <col min="13046" max="13046" width="15.140625" style="15" customWidth="1"/>
    <col min="13047" max="13047" width="9.140625" style="15"/>
    <col min="13048" max="13048" width="11.140625" style="15" bestFit="1" customWidth="1"/>
    <col min="13049" max="13264" width="9.140625" style="15"/>
    <col min="13265" max="13265" width="6.28515625" style="15" customWidth="1"/>
    <col min="13266" max="13266" width="5.7109375" style="15" customWidth="1"/>
    <col min="13267" max="13267" width="45.85546875" style="15" customWidth="1"/>
    <col min="13268" max="13268" width="12.7109375" style="15" customWidth="1"/>
    <col min="13269" max="13269" width="15.7109375" style="15" customWidth="1"/>
    <col min="13270" max="13270" width="16.28515625" style="15" customWidth="1"/>
    <col min="13271" max="13271" width="15" style="15" customWidth="1"/>
    <col min="13272" max="13272" width="18" style="15" customWidth="1"/>
    <col min="13273" max="13273" width="20.140625" style="15" customWidth="1"/>
    <col min="13274" max="13274" width="17.85546875" style="15" customWidth="1"/>
    <col min="13275" max="13277" width="14.140625" style="15" customWidth="1"/>
    <col min="13278" max="13278" width="14.5703125" style="15" customWidth="1"/>
    <col min="13279" max="13279" width="0.140625" style="15" customWidth="1"/>
    <col min="13280" max="13282" width="17.42578125" style="15" customWidth="1"/>
    <col min="13283" max="13283" width="15.7109375" style="15" customWidth="1"/>
    <col min="13284" max="13284" width="17.140625" style="15" customWidth="1"/>
    <col min="13285" max="13285" width="16.140625" style="15" customWidth="1"/>
    <col min="13286" max="13286" width="15.7109375" style="15" customWidth="1"/>
    <col min="13287" max="13293" width="16.28515625" style="15" customWidth="1"/>
    <col min="13294" max="13296" width="15.85546875" style="15" customWidth="1"/>
    <col min="13297" max="13298" width="18.85546875" style="15" customWidth="1"/>
    <col min="13299" max="13299" width="16.42578125" style="15" customWidth="1"/>
    <col min="13300" max="13300" width="16.28515625" style="15" customWidth="1"/>
    <col min="13301" max="13301" width="14.140625" style="15" customWidth="1"/>
    <col min="13302" max="13302" width="15.140625" style="15" customWidth="1"/>
    <col min="13303" max="13303" width="9.140625" style="15"/>
    <col min="13304" max="13304" width="11.140625" style="15" bestFit="1" customWidth="1"/>
    <col min="13305" max="13520" width="9.140625" style="15"/>
    <col min="13521" max="13521" width="6.28515625" style="15" customWidth="1"/>
    <col min="13522" max="13522" width="5.7109375" style="15" customWidth="1"/>
    <col min="13523" max="13523" width="45.85546875" style="15" customWidth="1"/>
    <col min="13524" max="13524" width="12.7109375" style="15" customWidth="1"/>
    <col min="13525" max="13525" width="15.7109375" style="15" customWidth="1"/>
    <col min="13526" max="13526" width="16.28515625" style="15" customWidth="1"/>
    <col min="13527" max="13527" width="15" style="15" customWidth="1"/>
    <col min="13528" max="13528" width="18" style="15" customWidth="1"/>
    <col min="13529" max="13529" width="20.140625" style="15" customWidth="1"/>
    <col min="13530" max="13530" width="17.85546875" style="15" customWidth="1"/>
    <col min="13531" max="13533" width="14.140625" style="15" customWidth="1"/>
    <col min="13534" max="13534" width="14.5703125" style="15" customWidth="1"/>
    <col min="13535" max="13535" width="0.140625" style="15" customWidth="1"/>
    <col min="13536" max="13538" width="17.42578125" style="15" customWidth="1"/>
    <col min="13539" max="13539" width="15.7109375" style="15" customWidth="1"/>
    <col min="13540" max="13540" width="17.140625" style="15" customWidth="1"/>
    <col min="13541" max="13541" width="16.140625" style="15" customWidth="1"/>
    <col min="13542" max="13542" width="15.7109375" style="15" customWidth="1"/>
    <col min="13543" max="13549" width="16.28515625" style="15" customWidth="1"/>
    <col min="13550" max="13552" width="15.85546875" style="15" customWidth="1"/>
    <col min="13553" max="13554" width="18.85546875" style="15" customWidth="1"/>
    <col min="13555" max="13555" width="16.42578125" style="15" customWidth="1"/>
    <col min="13556" max="13556" width="16.28515625" style="15" customWidth="1"/>
    <col min="13557" max="13557" width="14.140625" style="15" customWidth="1"/>
    <col min="13558" max="13558" width="15.140625" style="15" customWidth="1"/>
    <col min="13559" max="13559" width="9.140625" style="15"/>
    <col min="13560" max="13560" width="11.140625" style="15" bestFit="1" customWidth="1"/>
    <col min="13561" max="13776" width="9.140625" style="15"/>
    <col min="13777" max="13777" width="6.28515625" style="15" customWidth="1"/>
    <col min="13778" max="13778" width="5.7109375" style="15" customWidth="1"/>
    <col min="13779" max="13779" width="45.85546875" style="15" customWidth="1"/>
    <col min="13780" max="13780" width="12.7109375" style="15" customWidth="1"/>
    <col min="13781" max="13781" width="15.7109375" style="15" customWidth="1"/>
    <col min="13782" max="13782" width="16.28515625" style="15" customWidth="1"/>
    <col min="13783" max="13783" width="15" style="15" customWidth="1"/>
    <col min="13784" max="13784" width="18" style="15" customWidth="1"/>
    <col min="13785" max="13785" width="20.140625" style="15" customWidth="1"/>
    <col min="13786" max="13786" width="17.85546875" style="15" customWidth="1"/>
    <col min="13787" max="13789" width="14.140625" style="15" customWidth="1"/>
    <col min="13790" max="13790" width="14.5703125" style="15" customWidth="1"/>
    <col min="13791" max="13791" width="0.140625" style="15" customWidth="1"/>
    <col min="13792" max="13794" width="17.42578125" style="15" customWidth="1"/>
    <col min="13795" max="13795" width="15.7109375" style="15" customWidth="1"/>
    <col min="13796" max="13796" width="17.140625" style="15" customWidth="1"/>
    <col min="13797" max="13797" width="16.140625" style="15" customWidth="1"/>
    <col min="13798" max="13798" width="15.7109375" style="15" customWidth="1"/>
    <col min="13799" max="13805" width="16.28515625" style="15" customWidth="1"/>
    <col min="13806" max="13808" width="15.85546875" style="15" customWidth="1"/>
    <col min="13809" max="13810" width="18.85546875" style="15" customWidth="1"/>
    <col min="13811" max="13811" width="16.42578125" style="15" customWidth="1"/>
    <col min="13812" max="13812" width="16.28515625" style="15" customWidth="1"/>
    <col min="13813" max="13813" width="14.140625" style="15" customWidth="1"/>
    <col min="13814" max="13814" width="15.140625" style="15" customWidth="1"/>
    <col min="13815" max="13815" width="9.140625" style="15"/>
    <col min="13816" max="13816" width="11.140625" style="15" bestFit="1" customWidth="1"/>
    <col min="13817" max="14032" width="9.140625" style="15"/>
    <col min="14033" max="14033" width="6.28515625" style="15" customWidth="1"/>
    <col min="14034" max="14034" width="5.7109375" style="15" customWidth="1"/>
    <col min="14035" max="14035" width="45.85546875" style="15" customWidth="1"/>
    <col min="14036" max="14036" width="12.7109375" style="15" customWidth="1"/>
    <col min="14037" max="14037" width="15.7109375" style="15" customWidth="1"/>
    <col min="14038" max="14038" width="16.28515625" style="15" customWidth="1"/>
    <col min="14039" max="14039" width="15" style="15" customWidth="1"/>
    <col min="14040" max="14040" width="18" style="15" customWidth="1"/>
    <col min="14041" max="14041" width="20.140625" style="15" customWidth="1"/>
    <col min="14042" max="14042" width="17.85546875" style="15" customWidth="1"/>
    <col min="14043" max="14045" width="14.140625" style="15" customWidth="1"/>
    <col min="14046" max="14046" width="14.5703125" style="15" customWidth="1"/>
    <col min="14047" max="14047" width="0.140625" style="15" customWidth="1"/>
    <col min="14048" max="14050" width="17.42578125" style="15" customWidth="1"/>
    <col min="14051" max="14051" width="15.7109375" style="15" customWidth="1"/>
    <col min="14052" max="14052" width="17.140625" style="15" customWidth="1"/>
    <col min="14053" max="14053" width="16.140625" style="15" customWidth="1"/>
    <col min="14054" max="14054" width="15.7109375" style="15" customWidth="1"/>
    <col min="14055" max="14061" width="16.28515625" style="15" customWidth="1"/>
    <col min="14062" max="14064" width="15.85546875" style="15" customWidth="1"/>
    <col min="14065" max="14066" width="18.85546875" style="15" customWidth="1"/>
    <col min="14067" max="14067" width="16.42578125" style="15" customWidth="1"/>
    <col min="14068" max="14068" width="16.28515625" style="15" customWidth="1"/>
    <col min="14069" max="14069" width="14.140625" style="15" customWidth="1"/>
    <col min="14070" max="14070" width="15.140625" style="15" customWidth="1"/>
    <col min="14071" max="14071" width="9.140625" style="15"/>
    <col min="14072" max="14072" width="11.140625" style="15" bestFit="1" customWidth="1"/>
    <col min="14073" max="14288" width="9.140625" style="15"/>
    <col min="14289" max="14289" width="6.28515625" style="15" customWidth="1"/>
    <col min="14290" max="14290" width="5.7109375" style="15" customWidth="1"/>
    <col min="14291" max="14291" width="45.85546875" style="15" customWidth="1"/>
    <col min="14292" max="14292" width="12.7109375" style="15" customWidth="1"/>
    <col min="14293" max="14293" width="15.7109375" style="15" customWidth="1"/>
    <col min="14294" max="14294" width="16.28515625" style="15" customWidth="1"/>
    <col min="14295" max="14295" width="15" style="15" customWidth="1"/>
    <col min="14296" max="14296" width="18" style="15" customWidth="1"/>
    <col min="14297" max="14297" width="20.140625" style="15" customWidth="1"/>
    <col min="14298" max="14298" width="17.85546875" style="15" customWidth="1"/>
    <col min="14299" max="14301" width="14.140625" style="15" customWidth="1"/>
    <col min="14302" max="14302" width="14.5703125" style="15" customWidth="1"/>
    <col min="14303" max="14303" width="0.140625" style="15" customWidth="1"/>
    <col min="14304" max="14306" width="17.42578125" style="15" customWidth="1"/>
    <col min="14307" max="14307" width="15.7109375" style="15" customWidth="1"/>
    <col min="14308" max="14308" width="17.140625" style="15" customWidth="1"/>
    <col min="14309" max="14309" width="16.140625" style="15" customWidth="1"/>
    <col min="14310" max="14310" width="15.7109375" style="15" customWidth="1"/>
    <col min="14311" max="14317" width="16.28515625" style="15" customWidth="1"/>
    <col min="14318" max="14320" width="15.85546875" style="15" customWidth="1"/>
    <col min="14321" max="14322" width="18.85546875" style="15" customWidth="1"/>
    <col min="14323" max="14323" width="16.42578125" style="15" customWidth="1"/>
    <col min="14324" max="14324" width="16.28515625" style="15" customWidth="1"/>
    <col min="14325" max="14325" width="14.140625" style="15" customWidth="1"/>
    <col min="14326" max="14326" width="15.140625" style="15" customWidth="1"/>
    <col min="14327" max="14327" width="9.140625" style="15"/>
    <col min="14328" max="14328" width="11.140625" style="15" bestFit="1" customWidth="1"/>
    <col min="14329" max="14544" width="9.140625" style="15"/>
    <col min="14545" max="14545" width="6.28515625" style="15" customWidth="1"/>
    <col min="14546" max="14546" width="5.7109375" style="15" customWidth="1"/>
    <col min="14547" max="14547" width="45.85546875" style="15" customWidth="1"/>
    <col min="14548" max="14548" width="12.7109375" style="15" customWidth="1"/>
    <col min="14549" max="14549" width="15.7109375" style="15" customWidth="1"/>
    <col min="14550" max="14550" width="16.28515625" style="15" customWidth="1"/>
    <col min="14551" max="14551" width="15" style="15" customWidth="1"/>
    <col min="14552" max="14552" width="18" style="15" customWidth="1"/>
    <col min="14553" max="14553" width="20.140625" style="15" customWidth="1"/>
    <col min="14554" max="14554" width="17.85546875" style="15" customWidth="1"/>
    <col min="14555" max="14557" width="14.140625" style="15" customWidth="1"/>
    <col min="14558" max="14558" width="14.5703125" style="15" customWidth="1"/>
    <col min="14559" max="14559" width="0.140625" style="15" customWidth="1"/>
    <col min="14560" max="14562" width="17.42578125" style="15" customWidth="1"/>
    <col min="14563" max="14563" width="15.7109375" style="15" customWidth="1"/>
    <col min="14564" max="14564" width="17.140625" style="15" customWidth="1"/>
    <col min="14565" max="14565" width="16.140625" style="15" customWidth="1"/>
    <col min="14566" max="14566" width="15.7109375" style="15" customWidth="1"/>
    <col min="14567" max="14573" width="16.28515625" style="15" customWidth="1"/>
    <col min="14574" max="14576" width="15.85546875" style="15" customWidth="1"/>
    <col min="14577" max="14578" width="18.85546875" style="15" customWidth="1"/>
    <col min="14579" max="14579" width="16.42578125" style="15" customWidth="1"/>
    <col min="14580" max="14580" width="16.28515625" style="15" customWidth="1"/>
    <col min="14581" max="14581" width="14.140625" style="15" customWidth="1"/>
    <col min="14582" max="14582" width="15.140625" style="15" customWidth="1"/>
    <col min="14583" max="14583" width="9.140625" style="15"/>
    <col min="14584" max="14584" width="11.140625" style="15" bestFit="1" customWidth="1"/>
    <col min="14585" max="14800" width="9.140625" style="15"/>
    <col min="14801" max="14801" width="6.28515625" style="15" customWidth="1"/>
    <col min="14802" max="14802" width="5.7109375" style="15" customWidth="1"/>
    <col min="14803" max="14803" width="45.85546875" style="15" customWidth="1"/>
    <col min="14804" max="14804" width="12.7109375" style="15" customWidth="1"/>
    <col min="14805" max="14805" width="15.7109375" style="15" customWidth="1"/>
    <col min="14806" max="14806" width="16.28515625" style="15" customWidth="1"/>
    <col min="14807" max="14807" width="15" style="15" customWidth="1"/>
    <col min="14808" max="14808" width="18" style="15" customWidth="1"/>
    <col min="14809" max="14809" width="20.140625" style="15" customWidth="1"/>
    <col min="14810" max="14810" width="17.85546875" style="15" customWidth="1"/>
    <col min="14811" max="14813" width="14.140625" style="15" customWidth="1"/>
    <col min="14814" max="14814" width="14.5703125" style="15" customWidth="1"/>
    <col min="14815" max="14815" width="0.140625" style="15" customWidth="1"/>
    <col min="14816" max="14818" width="17.42578125" style="15" customWidth="1"/>
    <col min="14819" max="14819" width="15.7109375" style="15" customWidth="1"/>
    <col min="14820" max="14820" width="17.140625" style="15" customWidth="1"/>
    <col min="14821" max="14821" width="16.140625" style="15" customWidth="1"/>
    <col min="14822" max="14822" width="15.7109375" style="15" customWidth="1"/>
    <col min="14823" max="14829" width="16.28515625" style="15" customWidth="1"/>
    <col min="14830" max="14832" width="15.85546875" style="15" customWidth="1"/>
    <col min="14833" max="14834" width="18.85546875" style="15" customWidth="1"/>
    <col min="14835" max="14835" width="16.42578125" style="15" customWidth="1"/>
    <col min="14836" max="14836" width="16.28515625" style="15" customWidth="1"/>
    <col min="14837" max="14837" width="14.140625" style="15" customWidth="1"/>
    <col min="14838" max="14838" width="15.140625" style="15" customWidth="1"/>
    <col min="14839" max="14839" width="9.140625" style="15"/>
    <col min="14840" max="14840" width="11.140625" style="15" bestFit="1" customWidth="1"/>
    <col min="14841" max="15056" width="9.140625" style="15"/>
    <col min="15057" max="15057" width="6.28515625" style="15" customWidth="1"/>
    <col min="15058" max="15058" width="5.7109375" style="15" customWidth="1"/>
    <col min="15059" max="15059" width="45.85546875" style="15" customWidth="1"/>
    <col min="15060" max="15060" width="12.7109375" style="15" customWidth="1"/>
    <col min="15061" max="15061" width="15.7109375" style="15" customWidth="1"/>
    <col min="15062" max="15062" width="16.28515625" style="15" customWidth="1"/>
    <col min="15063" max="15063" width="15" style="15" customWidth="1"/>
    <col min="15064" max="15064" width="18" style="15" customWidth="1"/>
    <col min="15065" max="15065" width="20.140625" style="15" customWidth="1"/>
    <col min="15066" max="15066" width="17.85546875" style="15" customWidth="1"/>
    <col min="15067" max="15069" width="14.140625" style="15" customWidth="1"/>
    <col min="15070" max="15070" width="14.5703125" style="15" customWidth="1"/>
    <col min="15071" max="15071" width="0.140625" style="15" customWidth="1"/>
    <col min="15072" max="15074" width="17.42578125" style="15" customWidth="1"/>
    <col min="15075" max="15075" width="15.7109375" style="15" customWidth="1"/>
    <col min="15076" max="15076" width="17.140625" style="15" customWidth="1"/>
    <col min="15077" max="15077" width="16.140625" style="15" customWidth="1"/>
    <col min="15078" max="15078" width="15.7109375" style="15" customWidth="1"/>
    <col min="15079" max="15085" width="16.28515625" style="15" customWidth="1"/>
    <col min="15086" max="15088" width="15.85546875" style="15" customWidth="1"/>
    <col min="15089" max="15090" width="18.85546875" style="15" customWidth="1"/>
    <col min="15091" max="15091" width="16.42578125" style="15" customWidth="1"/>
    <col min="15092" max="15092" width="16.28515625" style="15" customWidth="1"/>
    <col min="15093" max="15093" width="14.140625" style="15" customWidth="1"/>
    <col min="15094" max="15094" width="15.140625" style="15" customWidth="1"/>
    <col min="15095" max="15095" width="9.140625" style="15"/>
    <col min="15096" max="15096" width="11.140625" style="15" bestFit="1" customWidth="1"/>
    <col min="15097" max="15312" width="9.140625" style="15"/>
    <col min="15313" max="15313" width="6.28515625" style="15" customWidth="1"/>
    <col min="15314" max="15314" width="5.7109375" style="15" customWidth="1"/>
    <col min="15315" max="15315" width="45.85546875" style="15" customWidth="1"/>
    <col min="15316" max="15316" width="12.7109375" style="15" customWidth="1"/>
    <col min="15317" max="15317" width="15.7109375" style="15" customWidth="1"/>
    <col min="15318" max="15318" width="16.28515625" style="15" customWidth="1"/>
    <col min="15319" max="15319" width="15" style="15" customWidth="1"/>
    <col min="15320" max="15320" width="18" style="15" customWidth="1"/>
    <col min="15321" max="15321" width="20.140625" style="15" customWidth="1"/>
    <col min="15322" max="15322" width="17.85546875" style="15" customWidth="1"/>
    <col min="15323" max="15325" width="14.140625" style="15" customWidth="1"/>
    <col min="15326" max="15326" width="14.5703125" style="15" customWidth="1"/>
    <col min="15327" max="15327" width="0.140625" style="15" customWidth="1"/>
    <col min="15328" max="15330" width="17.42578125" style="15" customWidth="1"/>
    <col min="15331" max="15331" width="15.7109375" style="15" customWidth="1"/>
    <col min="15332" max="15332" width="17.140625" style="15" customWidth="1"/>
    <col min="15333" max="15333" width="16.140625" style="15" customWidth="1"/>
    <col min="15334" max="15334" width="15.7109375" style="15" customWidth="1"/>
    <col min="15335" max="15341" width="16.28515625" style="15" customWidth="1"/>
    <col min="15342" max="15344" width="15.85546875" style="15" customWidth="1"/>
    <col min="15345" max="15346" width="18.85546875" style="15" customWidth="1"/>
    <col min="15347" max="15347" width="16.42578125" style="15" customWidth="1"/>
    <col min="15348" max="15348" width="16.28515625" style="15" customWidth="1"/>
    <col min="15349" max="15349" width="14.140625" style="15" customWidth="1"/>
    <col min="15350" max="15350" width="15.140625" style="15" customWidth="1"/>
    <col min="15351" max="15351" width="9.140625" style="15"/>
    <col min="15352" max="15352" width="11.140625" style="15" bestFit="1" customWidth="1"/>
    <col min="15353" max="15568" width="9.140625" style="15"/>
    <col min="15569" max="15569" width="6.28515625" style="15" customWidth="1"/>
    <col min="15570" max="15570" width="5.7109375" style="15" customWidth="1"/>
    <col min="15571" max="15571" width="45.85546875" style="15" customWidth="1"/>
    <col min="15572" max="15572" width="12.7109375" style="15" customWidth="1"/>
    <col min="15573" max="15573" width="15.7109375" style="15" customWidth="1"/>
    <col min="15574" max="15574" width="16.28515625" style="15" customWidth="1"/>
    <col min="15575" max="15575" width="15" style="15" customWidth="1"/>
    <col min="15576" max="15576" width="18" style="15" customWidth="1"/>
    <col min="15577" max="15577" width="20.140625" style="15" customWidth="1"/>
    <col min="15578" max="15578" width="17.85546875" style="15" customWidth="1"/>
    <col min="15579" max="15581" width="14.140625" style="15" customWidth="1"/>
    <col min="15582" max="15582" width="14.5703125" style="15" customWidth="1"/>
    <col min="15583" max="15583" width="0.140625" style="15" customWidth="1"/>
    <col min="15584" max="15586" width="17.42578125" style="15" customWidth="1"/>
    <col min="15587" max="15587" width="15.7109375" style="15" customWidth="1"/>
    <col min="15588" max="15588" width="17.140625" style="15" customWidth="1"/>
    <col min="15589" max="15589" width="16.140625" style="15" customWidth="1"/>
    <col min="15590" max="15590" width="15.7109375" style="15" customWidth="1"/>
    <col min="15591" max="15597" width="16.28515625" style="15" customWidth="1"/>
    <col min="15598" max="15600" width="15.85546875" style="15" customWidth="1"/>
    <col min="15601" max="15602" width="18.85546875" style="15" customWidth="1"/>
    <col min="15603" max="15603" width="16.42578125" style="15" customWidth="1"/>
    <col min="15604" max="15604" width="16.28515625" style="15" customWidth="1"/>
    <col min="15605" max="15605" width="14.140625" style="15" customWidth="1"/>
    <col min="15606" max="15606" width="15.140625" style="15" customWidth="1"/>
    <col min="15607" max="15607" width="9.140625" style="15"/>
    <col min="15608" max="15608" width="11.140625" style="15" bestFit="1" customWidth="1"/>
    <col min="15609" max="15824" width="9.140625" style="15"/>
    <col min="15825" max="15825" width="6.28515625" style="15" customWidth="1"/>
    <col min="15826" max="15826" width="5.7109375" style="15" customWidth="1"/>
    <col min="15827" max="15827" width="45.85546875" style="15" customWidth="1"/>
    <col min="15828" max="15828" width="12.7109375" style="15" customWidth="1"/>
    <col min="15829" max="15829" width="15.7109375" style="15" customWidth="1"/>
    <col min="15830" max="15830" width="16.28515625" style="15" customWidth="1"/>
    <col min="15831" max="15831" width="15" style="15" customWidth="1"/>
    <col min="15832" max="15832" width="18" style="15" customWidth="1"/>
    <col min="15833" max="15833" width="20.140625" style="15" customWidth="1"/>
    <col min="15834" max="15834" width="17.85546875" style="15" customWidth="1"/>
    <col min="15835" max="15837" width="14.140625" style="15" customWidth="1"/>
    <col min="15838" max="15838" width="14.5703125" style="15" customWidth="1"/>
    <col min="15839" max="15839" width="0.140625" style="15" customWidth="1"/>
    <col min="15840" max="15842" width="17.42578125" style="15" customWidth="1"/>
    <col min="15843" max="15843" width="15.7109375" style="15" customWidth="1"/>
    <col min="15844" max="15844" width="17.140625" style="15" customWidth="1"/>
    <col min="15845" max="15845" width="16.140625" style="15" customWidth="1"/>
    <col min="15846" max="15846" width="15.7109375" style="15" customWidth="1"/>
    <col min="15847" max="15853" width="16.28515625" style="15" customWidth="1"/>
    <col min="15854" max="15856" width="15.85546875" style="15" customWidth="1"/>
    <col min="15857" max="15858" width="18.85546875" style="15" customWidth="1"/>
    <col min="15859" max="15859" width="16.42578125" style="15" customWidth="1"/>
    <col min="15860" max="15860" width="16.28515625" style="15" customWidth="1"/>
    <col min="15861" max="15861" width="14.140625" style="15" customWidth="1"/>
    <col min="15862" max="15862" width="15.140625" style="15" customWidth="1"/>
    <col min="15863" max="15863" width="9.140625" style="15"/>
    <col min="15864" max="15864" width="11.140625" style="15" bestFit="1" customWidth="1"/>
    <col min="15865" max="16080" width="9.140625" style="15"/>
    <col min="16081" max="16081" width="6.28515625" style="15" customWidth="1"/>
    <col min="16082" max="16082" width="5.7109375" style="15" customWidth="1"/>
    <col min="16083" max="16083" width="45.85546875" style="15" customWidth="1"/>
    <col min="16084" max="16084" width="12.7109375" style="15" customWidth="1"/>
    <col min="16085" max="16085" width="15.7109375" style="15" customWidth="1"/>
    <col min="16086" max="16086" width="16.28515625" style="15" customWidth="1"/>
    <col min="16087" max="16087" width="15" style="15" customWidth="1"/>
    <col min="16088" max="16088" width="18" style="15" customWidth="1"/>
    <col min="16089" max="16089" width="20.140625" style="15" customWidth="1"/>
    <col min="16090" max="16090" width="17.85546875" style="15" customWidth="1"/>
    <col min="16091" max="16093" width="14.140625" style="15" customWidth="1"/>
    <col min="16094" max="16094" width="14.5703125" style="15" customWidth="1"/>
    <col min="16095" max="16095" width="0.140625" style="15" customWidth="1"/>
    <col min="16096" max="16098" width="17.42578125" style="15" customWidth="1"/>
    <col min="16099" max="16099" width="15.7109375" style="15" customWidth="1"/>
    <col min="16100" max="16100" width="17.140625" style="15" customWidth="1"/>
    <col min="16101" max="16101" width="16.140625" style="15" customWidth="1"/>
    <col min="16102" max="16102" width="15.7109375" style="15" customWidth="1"/>
    <col min="16103" max="16109" width="16.28515625" style="15" customWidth="1"/>
    <col min="16110" max="16112" width="15.85546875" style="15" customWidth="1"/>
    <col min="16113" max="16114" width="18.85546875" style="15" customWidth="1"/>
    <col min="16115" max="16115" width="16.42578125" style="15" customWidth="1"/>
    <col min="16116" max="16116" width="16.28515625" style="15" customWidth="1"/>
    <col min="16117" max="16117" width="14.140625" style="15" customWidth="1"/>
    <col min="16118" max="16118" width="15.140625" style="15" customWidth="1"/>
    <col min="16119" max="16119" width="9.140625" style="15"/>
    <col min="16120" max="16120" width="11.140625" style="15" bestFit="1" customWidth="1"/>
    <col min="16121" max="16384" width="9.140625" style="15"/>
  </cols>
  <sheetData>
    <row r="1" spans="1:38" x14ac:dyDescent="0.3">
      <c r="C1" s="631" t="s">
        <v>165</v>
      </c>
      <c r="D1" s="631"/>
      <c r="E1" s="631"/>
      <c r="F1" s="631"/>
      <c r="G1" s="62"/>
      <c r="H1" s="63"/>
      <c r="I1" s="64"/>
      <c r="J1" s="65"/>
      <c r="K1" s="66" t="s">
        <v>166</v>
      </c>
      <c r="N1" s="187"/>
    </row>
    <row r="2" spans="1:38" x14ac:dyDescent="0.3">
      <c r="B2" s="60"/>
      <c r="C2" s="632" t="s">
        <v>182</v>
      </c>
      <c r="D2" s="632"/>
      <c r="E2" s="632"/>
      <c r="F2" s="632"/>
      <c r="G2" s="632"/>
      <c r="H2" s="67"/>
      <c r="I2" s="68"/>
      <c r="J2" s="69"/>
      <c r="K2" s="68"/>
      <c r="L2" s="60">
        <f>393+328+347+151+152+202+636+4949+54+536+982+73+200+100</f>
        <v>9103</v>
      </c>
      <c r="M2" s="60"/>
      <c r="N2" s="60"/>
      <c r="O2" s="191"/>
      <c r="P2" s="192">
        <f>157860+18503+26099+86916+11211+130452+9420.29+106229.74+1710.44+3179.44+7219.14+1780.713+14000+34500</f>
        <v>609080.76299999992</v>
      </c>
      <c r="Q2" s="191">
        <f>K7-P2</f>
        <v>-609080.76299999992</v>
      </c>
      <c r="R2" s="193"/>
      <c r="S2" s="194"/>
      <c r="T2" s="194"/>
      <c r="U2" s="70"/>
      <c r="V2" s="271"/>
      <c r="W2" s="271"/>
      <c r="X2" s="425"/>
      <c r="Y2" s="195"/>
      <c r="Z2" s="412"/>
      <c r="AA2" s="400"/>
      <c r="AB2" s="544"/>
      <c r="AC2" s="400"/>
      <c r="AD2" s="360"/>
      <c r="AE2" s="371"/>
      <c r="AF2" s="385"/>
      <c r="AG2" s="196"/>
      <c r="AH2" s="194"/>
      <c r="AI2" s="197"/>
      <c r="AJ2" s="194"/>
      <c r="AK2" s="194"/>
      <c r="AL2" s="194"/>
    </row>
    <row r="3" spans="1:38" x14ac:dyDescent="0.3">
      <c r="F3" s="72"/>
      <c r="G3" s="73"/>
      <c r="H3" s="74"/>
      <c r="I3" s="75"/>
      <c r="J3" s="76"/>
      <c r="K3" s="75"/>
      <c r="L3" s="198"/>
      <c r="M3" s="198"/>
      <c r="N3" s="198"/>
      <c r="V3" s="129"/>
      <c r="W3" s="129"/>
      <c r="X3" s="426"/>
    </row>
    <row r="4" spans="1:38" ht="16.5" customHeight="1" x14ac:dyDescent="0.3">
      <c r="A4" s="4"/>
      <c r="B4" s="633" t="s">
        <v>163</v>
      </c>
      <c r="C4" s="633" t="s">
        <v>42</v>
      </c>
      <c r="D4" s="634" t="s">
        <v>43</v>
      </c>
      <c r="E4" s="286" t="s">
        <v>167</v>
      </c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77"/>
      <c r="W4" s="77"/>
      <c r="X4" s="427"/>
      <c r="Y4" s="199"/>
      <c r="Z4" s="413"/>
      <c r="AA4" s="401"/>
      <c r="AB4" s="545"/>
      <c r="AC4" s="401"/>
      <c r="AD4" s="398"/>
      <c r="AE4" s="372"/>
      <c r="AF4" s="386"/>
      <c r="AG4" s="4"/>
      <c r="AH4" s="4"/>
      <c r="AI4" s="4"/>
      <c r="AJ4" s="4"/>
      <c r="AK4" s="4"/>
      <c r="AL4" s="4"/>
    </row>
    <row r="5" spans="1:38" s="285" customFormat="1" ht="40.5" x14ac:dyDescent="0.25">
      <c r="A5" s="274"/>
      <c r="B5" s="633"/>
      <c r="C5" s="633"/>
      <c r="D5" s="634"/>
      <c r="E5" s="245" t="s">
        <v>168</v>
      </c>
      <c r="F5" s="275" t="s">
        <v>169</v>
      </c>
      <c r="G5" s="276" t="s">
        <v>170</v>
      </c>
      <c r="H5" s="277" t="s">
        <v>171</v>
      </c>
      <c r="I5" s="278" t="s">
        <v>172</v>
      </c>
      <c r="J5" s="279" t="s">
        <v>173</v>
      </c>
      <c r="K5" s="278" t="s">
        <v>174</v>
      </c>
      <c r="L5" s="274" t="s">
        <v>183</v>
      </c>
      <c r="M5" s="274" t="s">
        <v>184</v>
      </c>
      <c r="N5" s="274" t="s">
        <v>185</v>
      </c>
      <c r="O5" s="280" t="s">
        <v>186</v>
      </c>
      <c r="P5" s="281" t="s">
        <v>187</v>
      </c>
      <c r="Q5" s="280" t="s">
        <v>188</v>
      </c>
      <c r="R5" s="274" t="s">
        <v>189</v>
      </c>
      <c r="S5" s="274" t="s">
        <v>190</v>
      </c>
      <c r="T5" s="274" t="s">
        <v>191</v>
      </c>
      <c r="U5" s="282" t="s">
        <v>175</v>
      </c>
      <c r="V5" s="245" t="s">
        <v>176</v>
      </c>
      <c r="W5" s="245" t="s">
        <v>203</v>
      </c>
      <c r="X5" s="428" t="s">
        <v>204</v>
      </c>
      <c r="Y5" s="283" t="s">
        <v>205</v>
      </c>
      <c r="Z5" s="414" t="s">
        <v>213</v>
      </c>
      <c r="AA5" s="402" t="s">
        <v>214</v>
      </c>
      <c r="AB5" s="546" t="s">
        <v>233</v>
      </c>
      <c r="AC5" s="402" t="s">
        <v>234</v>
      </c>
      <c r="AD5" s="373" t="s">
        <v>235</v>
      </c>
      <c r="AE5" s="373" t="s">
        <v>236</v>
      </c>
      <c r="AF5" s="387" t="s">
        <v>237</v>
      </c>
      <c r="AG5" s="284" t="s">
        <v>124</v>
      </c>
      <c r="AH5" s="284" t="s">
        <v>125</v>
      </c>
      <c r="AI5" s="284" t="s">
        <v>126</v>
      </c>
      <c r="AJ5" s="284" t="s">
        <v>127</v>
      </c>
      <c r="AK5" s="284" t="s">
        <v>128</v>
      </c>
      <c r="AL5" s="284" t="s">
        <v>129</v>
      </c>
    </row>
    <row r="6" spans="1:38" x14ac:dyDescent="0.3">
      <c r="A6" s="4"/>
      <c r="B6" s="4">
        <v>1</v>
      </c>
      <c r="C6" s="4">
        <v>2</v>
      </c>
      <c r="D6" s="204">
        <v>3</v>
      </c>
      <c r="E6" s="77">
        <v>4</v>
      </c>
      <c r="F6" s="78">
        <v>5</v>
      </c>
      <c r="G6" s="98">
        <v>6</v>
      </c>
      <c r="H6" s="38">
        <v>7</v>
      </c>
      <c r="I6" s="205"/>
      <c r="J6" s="206"/>
      <c r="K6" s="41">
        <v>9</v>
      </c>
      <c r="L6" s="4">
        <v>10</v>
      </c>
      <c r="M6" s="4">
        <v>11</v>
      </c>
      <c r="N6" s="4">
        <v>12</v>
      </c>
      <c r="O6" s="200"/>
      <c r="P6" s="201"/>
      <c r="Q6" s="200"/>
      <c r="R6" s="4">
        <v>13</v>
      </c>
      <c r="S6" s="4">
        <v>14</v>
      </c>
      <c r="T6" s="4">
        <v>15</v>
      </c>
      <c r="U6" s="42">
        <v>13</v>
      </c>
      <c r="V6" s="77"/>
      <c r="W6" s="77"/>
      <c r="X6" s="427"/>
      <c r="Y6" s="202"/>
      <c r="Z6" s="415"/>
      <c r="AA6" s="353"/>
      <c r="AB6" s="532"/>
      <c r="AC6" s="353"/>
      <c r="AD6" s="361"/>
      <c r="AE6" s="374"/>
      <c r="AF6" s="388"/>
      <c r="AG6" s="4">
        <v>20</v>
      </c>
      <c r="AH6" s="4">
        <v>21</v>
      </c>
      <c r="AI6" s="4">
        <v>22</v>
      </c>
      <c r="AJ6" s="4">
        <v>23</v>
      </c>
      <c r="AK6" s="4">
        <v>24</v>
      </c>
      <c r="AL6" s="4">
        <v>25</v>
      </c>
    </row>
    <row r="7" spans="1:38" s="18" customFormat="1" ht="20.25" x14ac:dyDescent="0.3">
      <c r="A7" s="10"/>
      <c r="B7" s="10"/>
      <c r="C7" s="81" t="s">
        <v>44</v>
      </c>
      <c r="D7" s="1" t="s">
        <v>45</v>
      </c>
      <c r="E7" s="82">
        <f t="shared" ref="E7:U7" si="0">E10+E19</f>
        <v>50318.7</v>
      </c>
      <c r="F7" s="83">
        <f t="shared" si="0"/>
        <v>61306.94</v>
      </c>
      <c r="G7" s="98">
        <f t="shared" si="0"/>
        <v>54219.3</v>
      </c>
      <c r="H7" s="99">
        <f t="shared" si="0"/>
        <v>42287.4</v>
      </c>
      <c r="I7" s="100">
        <f t="shared" si="0"/>
        <v>37165.599999999999</v>
      </c>
      <c r="J7" s="101">
        <f t="shared" si="0"/>
        <v>0</v>
      </c>
      <c r="K7" s="102">
        <f t="shared" si="0"/>
        <v>0</v>
      </c>
      <c r="L7" s="83">
        <f t="shared" si="0"/>
        <v>0</v>
      </c>
      <c r="M7" s="83">
        <f t="shared" si="0"/>
        <v>0</v>
      </c>
      <c r="N7" s="83">
        <f t="shared" si="0"/>
        <v>0</v>
      </c>
      <c r="O7" s="83">
        <f t="shared" si="0"/>
        <v>0</v>
      </c>
      <c r="P7" s="83">
        <f t="shared" si="0"/>
        <v>0</v>
      </c>
      <c r="Q7" s="83">
        <f t="shared" si="0"/>
        <v>0</v>
      </c>
      <c r="R7" s="83">
        <f t="shared" si="0"/>
        <v>0</v>
      </c>
      <c r="S7" s="83">
        <f t="shared" si="0"/>
        <v>0</v>
      </c>
      <c r="T7" s="83">
        <f t="shared" si="0"/>
        <v>0</v>
      </c>
      <c r="U7" s="56">
        <f t="shared" si="0"/>
        <v>8100</v>
      </c>
      <c r="V7" s="82"/>
      <c r="W7" s="61">
        <f>W10+W19</f>
        <v>8100</v>
      </c>
      <c r="X7" s="358">
        <v>5587</v>
      </c>
      <c r="Y7" s="207">
        <f>Y10+Y19</f>
        <v>8100</v>
      </c>
      <c r="Z7" s="416">
        <v>0</v>
      </c>
      <c r="AA7" s="403">
        <f>AA13+AA16</f>
        <v>5586.51</v>
      </c>
      <c r="AB7" s="533">
        <v>0</v>
      </c>
      <c r="AC7" s="403">
        <f>AC13+AC16</f>
        <v>5586.51</v>
      </c>
      <c r="AD7" s="362">
        <f>AD13+AD16</f>
        <v>5586.51</v>
      </c>
      <c r="AE7" s="375">
        <f>AE13+AE16</f>
        <v>5586.51</v>
      </c>
      <c r="AF7" s="389">
        <f>AF13+AF16</f>
        <v>5586.51</v>
      </c>
      <c r="AG7" s="84">
        <f>AG10</f>
        <v>0</v>
      </c>
      <c r="AH7" s="84">
        <f t="shared" ref="AH7:AL7" si="1">AH10</f>
        <v>0</v>
      </c>
      <c r="AI7" s="84">
        <f t="shared" si="1"/>
        <v>0</v>
      </c>
      <c r="AJ7" s="84">
        <f t="shared" si="1"/>
        <v>0</v>
      </c>
      <c r="AK7" s="84">
        <f t="shared" si="1"/>
        <v>0</v>
      </c>
      <c r="AL7" s="84">
        <f t="shared" si="1"/>
        <v>0</v>
      </c>
    </row>
    <row r="8" spans="1:38" s="5" customFormat="1" ht="33" x14ac:dyDescent="0.3">
      <c r="B8" s="12"/>
      <c r="C8" s="11" t="s">
        <v>192</v>
      </c>
      <c r="D8" s="1" t="s">
        <v>48</v>
      </c>
      <c r="E8" s="96">
        <v>586</v>
      </c>
      <c r="F8" s="97">
        <v>761</v>
      </c>
      <c r="G8" s="98">
        <v>653</v>
      </c>
      <c r="H8" s="99">
        <v>513</v>
      </c>
      <c r="I8" s="100">
        <v>450</v>
      </c>
      <c r="J8" s="101"/>
      <c r="K8" s="102"/>
      <c r="L8" s="209"/>
      <c r="M8" s="209"/>
      <c r="N8" s="210"/>
      <c r="O8" s="211"/>
      <c r="P8" s="212"/>
      <c r="Q8" s="211"/>
      <c r="R8" s="210"/>
      <c r="S8" s="210"/>
      <c r="T8" s="210"/>
      <c r="U8" s="56">
        <v>100</v>
      </c>
      <c r="V8" s="90"/>
      <c r="W8" s="61">
        <v>100</v>
      </c>
      <c r="X8" s="358">
        <v>47</v>
      </c>
      <c r="Y8" s="207">
        <v>100</v>
      </c>
      <c r="Z8" s="416">
        <v>0</v>
      </c>
      <c r="AA8" s="403">
        <f>AA11+AA14</f>
        <v>17.71</v>
      </c>
      <c r="AB8" s="533">
        <v>0</v>
      </c>
      <c r="AC8" s="403">
        <f>AC11+AC14</f>
        <v>17.71</v>
      </c>
      <c r="AD8" s="362">
        <f>AD11+AD14</f>
        <v>17.71</v>
      </c>
      <c r="AE8" s="375">
        <f>AE11+AE14</f>
        <v>17.71</v>
      </c>
      <c r="AF8" s="389">
        <f>AF11+AF14</f>
        <v>17.71</v>
      </c>
      <c r="AG8" s="210"/>
      <c r="AH8" s="210"/>
      <c r="AI8" s="210"/>
      <c r="AJ8" s="210"/>
      <c r="AK8" s="210"/>
      <c r="AL8" s="210"/>
    </row>
    <row r="9" spans="1:38" s="5" customFormat="1" ht="27" x14ac:dyDescent="0.3">
      <c r="B9" s="12"/>
      <c r="C9" s="10"/>
      <c r="D9" s="1" t="s">
        <v>49</v>
      </c>
      <c r="E9" s="86">
        <f>E10/E8*1000</f>
        <v>82576.791808873721</v>
      </c>
      <c r="F9" s="87">
        <f t="shared" ref="F9:I9" si="2">F10/F8*1000</f>
        <v>77342.44415243101</v>
      </c>
      <c r="G9" s="88">
        <f t="shared" si="2"/>
        <v>81349.157733537519</v>
      </c>
      <c r="H9" s="39">
        <f t="shared" si="2"/>
        <v>80152.04678362573</v>
      </c>
      <c r="I9" s="52">
        <f t="shared" si="2"/>
        <v>80928</v>
      </c>
      <c r="J9" s="101"/>
      <c r="K9" s="102"/>
      <c r="L9" s="209"/>
      <c r="M9" s="209"/>
      <c r="N9" s="210"/>
      <c r="O9" s="211"/>
      <c r="P9" s="212"/>
      <c r="Q9" s="211"/>
      <c r="R9" s="210"/>
      <c r="S9" s="210"/>
      <c r="T9" s="210"/>
      <c r="U9" s="56">
        <v>81000</v>
      </c>
      <c r="V9" s="90"/>
      <c r="W9" s="61">
        <v>81000</v>
      </c>
      <c r="X9" s="429"/>
      <c r="Y9" s="207">
        <v>81000</v>
      </c>
      <c r="Z9" s="416"/>
      <c r="AA9" s="354">
        <f>AA10/AA8*1000</f>
        <v>315443.81705251272</v>
      </c>
      <c r="AB9" s="533"/>
      <c r="AC9" s="354">
        <f>AC10/AC8*1000</f>
        <v>315443.81705251272</v>
      </c>
      <c r="AD9" s="363">
        <f>AD10/AD8*1000</f>
        <v>315443.81705251272</v>
      </c>
      <c r="AE9" s="376">
        <f>AE10/AE8*1000</f>
        <v>315443.81705251272</v>
      </c>
      <c r="AF9" s="390">
        <f>AF10/AF8*1000</f>
        <v>315443.81705251272</v>
      </c>
      <c r="AG9" s="213"/>
      <c r="AH9" s="213"/>
      <c r="AI9" s="213"/>
      <c r="AJ9" s="213"/>
      <c r="AK9" s="213"/>
      <c r="AL9" s="213"/>
    </row>
    <row r="10" spans="1:38" s="5" customFormat="1" ht="27" x14ac:dyDescent="0.3">
      <c r="B10" s="12"/>
      <c r="C10" s="85"/>
      <c r="D10" s="1" t="s">
        <v>47</v>
      </c>
      <c r="E10" s="96">
        <v>48390</v>
      </c>
      <c r="F10" s="97">
        <v>58857.599999999999</v>
      </c>
      <c r="G10" s="98">
        <v>53121</v>
      </c>
      <c r="H10" s="99">
        <v>41118</v>
      </c>
      <c r="I10" s="100">
        <v>36417.599999999999</v>
      </c>
      <c r="J10" s="101"/>
      <c r="K10" s="102"/>
      <c r="L10" s="209"/>
      <c r="M10" s="209"/>
      <c r="N10" s="210"/>
      <c r="O10" s="211"/>
      <c r="P10" s="212"/>
      <c r="Q10" s="211"/>
      <c r="R10" s="210"/>
      <c r="S10" s="210"/>
      <c r="T10" s="210"/>
      <c r="U10" s="56">
        <f t="shared" ref="U10" si="3">U8*U9/1000</f>
        <v>8100</v>
      </c>
      <c r="V10" s="90"/>
      <c r="W10" s="61">
        <f t="shared" ref="W10" si="4">W8*W9/1000</f>
        <v>8100</v>
      </c>
      <c r="X10" s="429"/>
      <c r="Y10" s="207">
        <f t="shared" ref="Y10" si="5">Y8*Y9/1000</f>
        <v>8100</v>
      </c>
      <c r="Z10" s="416"/>
      <c r="AA10" s="354">
        <f>AA13+AA16</f>
        <v>5586.51</v>
      </c>
      <c r="AB10" s="533"/>
      <c r="AC10" s="354">
        <f>AC13+AC16</f>
        <v>5586.51</v>
      </c>
      <c r="AD10" s="363">
        <f>AD13+AD16</f>
        <v>5586.51</v>
      </c>
      <c r="AE10" s="376">
        <f>AE13+AE16</f>
        <v>5586.51</v>
      </c>
      <c r="AF10" s="390">
        <f>AF13+AF16</f>
        <v>5586.51</v>
      </c>
      <c r="AG10" s="213"/>
      <c r="AH10" s="213"/>
      <c r="AI10" s="213"/>
      <c r="AJ10" s="213"/>
      <c r="AK10" s="213"/>
      <c r="AL10" s="213"/>
    </row>
    <row r="11" spans="1:38" s="5" customFormat="1" ht="33" x14ac:dyDescent="0.3">
      <c r="B11" s="12"/>
      <c r="C11" s="85" t="s">
        <v>206</v>
      </c>
      <c r="D11" s="1" t="s">
        <v>48</v>
      </c>
      <c r="E11" s="96"/>
      <c r="F11" s="97"/>
      <c r="G11" s="98"/>
      <c r="H11" s="99"/>
      <c r="I11" s="100"/>
      <c r="J11" s="101"/>
      <c r="K11" s="102"/>
      <c r="L11" s="209"/>
      <c r="M11" s="209"/>
      <c r="N11" s="210"/>
      <c r="O11" s="211"/>
      <c r="P11" s="212"/>
      <c r="Q11" s="211"/>
      <c r="R11" s="210"/>
      <c r="S11" s="210"/>
      <c r="T11" s="210"/>
      <c r="U11" s="56"/>
      <c r="V11" s="90"/>
      <c r="W11" s="61"/>
      <c r="X11" s="429"/>
      <c r="Y11" s="207"/>
      <c r="Z11" s="416"/>
      <c r="AA11" s="403">
        <v>9.7100000000000009</v>
      </c>
      <c r="AB11" s="547"/>
      <c r="AC11" s="403">
        <v>9.7100000000000009</v>
      </c>
      <c r="AD11" s="362">
        <v>9.7100000000000009</v>
      </c>
      <c r="AE11" s="375">
        <v>9.7100000000000009</v>
      </c>
      <c r="AF11" s="389">
        <v>9.7100000000000009</v>
      </c>
      <c r="AG11" s="213"/>
      <c r="AH11" s="213"/>
      <c r="AI11" s="213"/>
      <c r="AJ11" s="213"/>
      <c r="AK11" s="213"/>
      <c r="AL11" s="213"/>
    </row>
    <row r="12" spans="1:38" s="5" customFormat="1" ht="27" x14ac:dyDescent="0.3">
      <c r="B12" s="12"/>
      <c r="C12" s="85"/>
      <c r="D12" s="1" t="s">
        <v>49</v>
      </c>
      <c r="E12" s="96"/>
      <c r="F12" s="97"/>
      <c r="G12" s="98"/>
      <c r="H12" s="99"/>
      <c r="I12" s="100"/>
      <c r="J12" s="101"/>
      <c r="K12" s="102"/>
      <c r="L12" s="209"/>
      <c r="M12" s="209"/>
      <c r="N12" s="210"/>
      <c r="O12" s="211"/>
      <c r="P12" s="212"/>
      <c r="Q12" s="211"/>
      <c r="R12" s="210"/>
      <c r="S12" s="210"/>
      <c r="T12" s="210"/>
      <c r="U12" s="56"/>
      <c r="V12" s="90"/>
      <c r="W12" s="61"/>
      <c r="X12" s="429"/>
      <c r="Y12" s="207"/>
      <c r="Z12" s="416"/>
      <c r="AA12" s="354">
        <v>81000</v>
      </c>
      <c r="AB12" s="533"/>
      <c r="AC12" s="354">
        <v>81000</v>
      </c>
      <c r="AD12" s="363">
        <v>81000</v>
      </c>
      <c r="AE12" s="376">
        <v>81000</v>
      </c>
      <c r="AF12" s="390">
        <v>81000</v>
      </c>
      <c r="AG12" s="213"/>
      <c r="AH12" s="213"/>
      <c r="AI12" s="213"/>
      <c r="AJ12" s="213"/>
      <c r="AK12" s="213"/>
      <c r="AL12" s="213"/>
    </row>
    <row r="13" spans="1:38" s="5" customFormat="1" ht="27" x14ac:dyDescent="0.3">
      <c r="B13" s="12"/>
      <c r="C13" s="85"/>
      <c r="D13" s="1" t="s">
        <v>47</v>
      </c>
      <c r="E13" s="96"/>
      <c r="F13" s="97"/>
      <c r="G13" s="98"/>
      <c r="H13" s="99"/>
      <c r="I13" s="100"/>
      <c r="J13" s="101"/>
      <c r="K13" s="102"/>
      <c r="L13" s="209"/>
      <c r="M13" s="209"/>
      <c r="N13" s="210"/>
      <c r="O13" s="211"/>
      <c r="P13" s="212"/>
      <c r="Q13" s="211"/>
      <c r="R13" s="210"/>
      <c r="S13" s="210"/>
      <c r="T13" s="210"/>
      <c r="U13" s="56"/>
      <c r="V13" s="90"/>
      <c r="W13" s="61"/>
      <c r="X13" s="429"/>
      <c r="Y13" s="207"/>
      <c r="Z13" s="416"/>
      <c r="AA13" s="354">
        <f>AA11*AA12/1000</f>
        <v>786.5100000000001</v>
      </c>
      <c r="AB13" s="533"/>
      <c r="AC13" s="354">
        <f>AC11*AC12/1000</f>
        <v>786.5100000000001</v>
      </c>
      <c r="AD13" s="363">
        <f>AD11*AD12/1000</f>
        <v>786.5100000000001</v>
      </c>
      <c r="AE13" s="376">
        <f>AE11*AE12/1000</f>
        <v>786.5100000000001</v>
      </c>
      <c r="AF13" s="390">
        <f>AF11*AF12/1000</f>
        <v>786.5100000000001</v>
      </c>
      <c r="AG13" s="213"/>
      <c r="AH13" s="213"/>
      <c r="AI13" s="213"/>
      <c r="AJ13" s="213"/>
      <c r="AK13" s="213"/>
      <c r="AL13" s="213"/>
    </row>
    <row r="14" spans="1:38" s="5" customFormat="1" ht="27" x14ac:dyDescent="0.3">
      <c r="B14" s="12"/>
      <c r="C14" s="85" t="s">
        <v>207</v>
      </c>
      <c r="D14" s="1" t="s">
        <v>48</v>
      </c>
      <c r="E14" s="96"/>
      <c r="F14" s="97"/>
      <c r="G14" s="98"/>
      <c r="H14" s="99"/>
      <c r="I14" s="100"/>
      <c r="J14" s="101"/>
      <c r="K14" s="102"/>
      <c r="L14" s="209"/>
      <c r="M14" s="209"/>
      <c r="N14" s="210"/>
      <c r="O14" s="211"/>
      <c r="P14" s="212"/>
      <c r="Q14" s="211"/>
      <c r="R14" s="210"/>
      <c r="S14" s="210"/>
      <c r="T14" s="210"/>
      <c r="U14" s="56"/>
      <c r="V14" s="90"/>
      <c r="W14" s="61"/>
      <c r="X14" s="429"/>
      <c r="Y14" s="207"/>
      <c r="Z14" s="416"/>
      <c r="AA14" s="354">
        <v>8</v>
      </c>
      <c r="AB14" s="533"/>
      <c r="AC14" s="354">
        <v>8</v>
      </c>
      <c r="AD14" s="363">
        <v>8</v>
      </c>
      <c r="AE14" s="376">
        <v>8</v>
      </c>
      <c r="AF14" s="390">
        <v>8</v>
      </c>
      <c r="AG14" s="213"/>
      <c r="AH14" s="213"/>
      <c r="AI14" s="213"/>
      <c r="AJ14" s="213"/>
      <c r="AK14" s="213"/>
      <c r="AL14" s="213"/>
    </row>
    <row r="15" spans="1:38" s="5" customFormat="1" ht="27" x14ac:dyDescent="0.3">
      <c r="B15" s="12"/>
      <c r="C15" s="85"/>
      <c r="D15" s="1" t="s">
        <v>49</v>
      </c>
      <c r="E15" s="96"/>
      <c r="F15" s="97"/>
      <c r="G15" s="98"/>
      <c r="H15" s="99"/>
      <c r="I15" s="100"/>
      <c r="J15" s="101"/>
      <c r="K15" s="102"/>
      <c r="L15" s="209"/>
      <c r="M15" s="209"/>
      <c r="N15" s="210"/>
      <c r="O15" s="211"/>
      <c r="P15" s="212"/>
      <c r="Q15" s="211"/>
      <c r="R15" s="210"/>
      <c r="S15" s="210"/>
      <c r="T15" s="210"/>
      <c r="U15" s="56"/>
      <c r="V15" s="90"/>
      <c r="W15" s="61"/>
      <c r="X15" s="429"/>
      <c r="Y15" s="207"/>
      <c r="Z15" s="416"/>
      <c r="AA15" s="354">
        <v>600000</v>
      </c>
      <c r="AB15" s="533"/>
      <c r="AC15" s="354">
        <v>600000</v>
      </c>
      <c r="AD15" s="363">
        <v>600000</v>
      </c>
      <c r="AE15" s="376">
        <v>600000</v>
      </c>
      <c r="AF15" s="390">
        <v>600000</v>
      </c>
      <c r="AG15" s="213"/>
      <c r="AH15" s="213"/>
      <c r="AI15" s="213"/>
      <c r="AJ15" s="213"/>
      <c r="AK15" s="213"/>
      <c r="AL15" s="213"/>
    </row>
    <row r="16" spans="1:38" s="5" customFormat="1" ht="27" x14ac:dyDescent="0.3">
      <c r="B16" s="12"/>
      <c r="C16" s="85"/>
      <c r="D16" s="1" t="s">
        <v>47</v>
      </c>
      <c r="E16" s="96"/>
      <c r="F16" s="97"/>
      <c r="G16" s="98"/>
      <c r="H16" s="99"/>
      <c r="I16" s="100"/>
      <c r="J16" s="101"/>
      <c r="K16" s="102"/>
      <c r="L16" s="209"/>
      <c r="M16" s="209"/>
      <c r="N16" s="210"/>
      <c r="O16" s="211"/>
      <c r="P16" s="212"/>
      <c r="Q16" s="211"/>
      <c r="R16" s="210"/>
      <c r="S16" s="210"/>
      <c r="T16" s="210"/>
      <c r="U16" s="56"/>
      <c r="V16" s="90"/>
      <c r="W16" s="61"/>
      <c r="X16" s="429"/>
      <c r="Y16" s="207"/>
      <c r="Z16" s="416"/>
      <c r="AA16" s="354">
        <f>AA14*AA15/1000</f>
        <v>4800</v>
      </c>
      <c r="AB16" s="533"/>
      <c r="AC16" s="354">
        <f>AC14*AC15/1000</f>
        <v>4800</v>
      </c>
      <c r="AD16" s="363">
        <f>AD14*AD15/1000</f>
        <v>4800</v>
      </c>
      <c r="AE16" s="376">
        <f>AE14*AE15/1000</f>
        <v>4800</v>
      </c>
      <c r="AF16" s="390">
        <f>AF14*AF15/1000</f>
        <v>4800</v>
      </c>
      <c r="AG16" s="213"/>
      <c r="AH16" s="213"/>
      <c r="AI16" s="213"/>
      <c r="AJ16" s="213"/>
      <c r="AK16" s="213"/>
      <c r="AL16" s="213"/>
    </row>
    <row r="17" spans="2:38" s="5" customFormat="1" ht="33" x14ac:dyDescent="0.3">
      <c r="B17" s="12"/>
      <c r="C17" s="85" t="s">
        <v>177</v>
      </c>
      <c r="D17" s="105" t="s">
        <v>115</v>
      </c>
      <c r="E17" s="86">
        <f>E20+E23+E26+E29</f>
        <v>71</v>
      </c>
      <c r="F17" s="87">
        <f t="shared" ref="F17:I17" si="6">F20+F23+F26+F29</f>
        <v>147</v>
      </c>
      <c r="G17" s="88">
        <f t="shared" si="6"/>
        <v>134</v>
      </c>
      <c r="H17" s="39">
        <f t="shared" si="6"/>
        <v>121</v>
      </c>
      <c r="I17" s="52">
        <f t="shared" si="6"/>
        <v>93</v>
      </c>
      <c r="J17" s="101"/>
      <c r="K17" s="102"/>
      <c r="L17" s="209"/>
      <c r="M17" s="209"/>
      <c r="N17" s="210"/>
      <c r="O17" s="211"/>
      <c r="P17" s="212"/>
      <c r="Q17" s="211"/>
      <c r="R17" s="210"/>
      <c r="S17" s="210"/>
      <c r="T17" s="210"/>
      <c r="U17" s="103"/>
      <c r="V17" s="104"/>
      <c r="W17" s="104"/>
      <c r="X17" s="430"/>
      <c r="Y17" s="214"/>
      <c r="Z17" s="417"/>
      <c r="AA17" s="404"/>
      <c r="AB17" s="548"/>
      <c r="AC17" s="404"/>
      <c r="AD17" s="364"/>
      <c r="AE17" s="377"/>
      <c r="AF17" s="391"/>
      <c r="AG17" s="210"/>
      <c r="AH17" s="210"/>
      <c r="AI17" s="210"/>
      <c r="AJ17" s="210"/>
      <c r="AK17" s="210"/>
      <c r="AL17" s="210"/>
    </row>
    <row r="18" spans="2:38" s="5" customFormat="1" ht="27" x14ac:dyDescent="0.3">
      <c r="B18" s="12"/>
      <c r="C18" s="85"/>
      <c r="D18" s="105" t="s">
        <v>49</v>
      </c>
      <c r="E18" s="86">
        <f>E19/E17*1000</f>
        <v>27164.788732394369</v>
      </c>
      <c r="F18" s="87">
        <f t="shared" ref="F18:I18" si="7">F19/F17*1000</f>
        <v>16662.176870748302</v>
      </c>
      <c r="G18" s="88">
        <f t="shared" si="7"/>
        <v>8196.2686567164183</v>
      </c>
      <c r="H18" s="39">
        <f t="shared" si="7"/>
        <v>9664.4628099173569</v>
      </c>
      <c r="I18" s="52">
        <f t="shared" si="7"/>
        <v>8043.010752688172</v>
      </c>
      <c r="J18" s="101"/>
      <c r="K18" s="102"/>
      <c r="L18" s="209"/>
      <c r="M18" s="209"/>
      <c r="N18" s="210"/>
      <c r="O18" s="211"/>
      <c r="P18" s="212"/>
      <c r="Q18" s="211"/>
      <c r="R18" s="210"/>
      <c r="S18" s="210"/>
      <c r="T18" s="210"/>
      <c r="U18" s="103"/>
      <c r="V18" s="104"/>
      <c r="W18" s="104"/>
      <c r="X18" s="430"/>
      <c r="Y18" s="214"/>
      <c r="Z18" s="417"/>
      <c r="AA18" s="404"/>
      <c r="AB18" s="548"/>
      <c r="AC18" s="404"/>
      <c r="AD18" s="364"/>
      <c r="AE18" s="377"/>
      <c r="AF18" s="391"/>
      <c r="AG18" s="210"/>
      <c r="AH18" s="210"/>
      <c r="AI18" s="210"/>
      <c r="AJ18" s="210"/>
      <c r="AK18" s="210"/>
      <c r="AL18" s="210"/>
    </row>
    <row r="19" spans="2:38" s="5" customFormat="1" ht="27" x14ac:dyDescent="0.3">
      <c r="B19" s="12"/>
      <c r="C19" s="85"/>
      <c r="D19" s="105" t="s">
        <v>47</v>
      </c>
      <c r="E19" s="86">
        <f>E22+E25+E28+E31</f>
        <v>1928.7</v>
      </c>
      <c r="F19" s="87">
        <f t="shared" ref="F19:I19" si="8">F22+F25+F28+F31</f>
        <v>2449.34</v>
      </c>
      <c r="G19" s="88">
        <f t="shared" si="8"/>
        <v>1098.3</v>
      </c>
      <c r="H19" s="39">
        <f t="shared" si="8"/>
        <v>1169.4000000000001</v>
      </c>
      <c r="I19" s="52">
        <f t="shared" si="8"/>
        <v>748</v>
      </c>
      <c r="J19" s="101"/>
      <c r="K19" s="102"/>
      <c r="L19" s="209"/>
      <c r="M19" s="209"/>
      <c r="N19" s="210"/>
      <c r="O19" s="211"/>
      <c r="P19" s="212"/>
      <c r="Q19" s="211"/>
      <c r="R19" s="210"/>
      <c r="S19" s="210"/>
      <c r="T19" s="210"/>
      <c r="U19" s="103"/>
      <c r="V19" s="104"/>
      <c r="W19" s="104"/>
      <c r="X19" s="430"/>
      <c r="Y19" s="214"/>
      <c r="Z19" s="417"/>
      <c r="AA19" s="404"/>
      <c r="AB19" s="548"/>
      <c r="AC19" s="404"/>
      <c r="AD19" s="364"/>
      <c r="AE19" s="377"/>
      <c r="AF19" s="391"/>
      <c r="AG19" s="210"/>
      <c r="AH19" s="210"/>
      <c r="AI19" s="210"/>
      <c r="AJ19" s="210"/>
      <c r="AK19" s="210"/>
      <c r="AL19" s="210"/>
    </row>
    <row r="20" spans="2:38" s="5" customFormat="1" ht="33" x14ac:dyDescent="0.3">
      <c r="B20" s="12"/>
      <c r="C20" s="3" t="s">
        <v>178</v>
      </c>
      <c r="D20" s="2" t="s">
        <v>115</v>
      </c>
      <c r="E20" s="77">
        <v>10</v>
      </c>
      <c r="F20" s="78">
        <v>15</v>
      </c>
      <c r="G20" s="79">
        <v>2</v>
      </c>
      <c r="H20" s="38">
        <v>10</v>
      </c>
      <c r="I20" s="53">
        <v>2</v>
      </c>
      <c r="J20" s="89">
        <v>0</v>
      </c>
      <c r="K20" s="102"/>
      <c r="L20" s="209"/>
      <c r="M20" s="209"/>
      <c r="N20" s="210"/>
      <c r="O20" s="211"/>
      <c r="P20" s="212"/>
      <c r="Q20" s="211"/>
      <c r="R20" s="210"/>
      <c r="S20" s="210"/>
      <c r="T20" s="210"/>
      <c r="U20" s="103"/>
      <c r="V20" s="104"/>
      <c r="W20" s="104"/>
      <c r="X20" s="430"/>
      <c r="Y20" s="214"/>
      <c r="Z20" s="417"/>
      <c r="AA20" s="404"/>
      <c r="AB20" s="548"/>
      <c r="AC20" s="404"/>
      <c r="AD20" s="364"/>
      <c r="AE20" s="377"/>
      <c r="AF20" s="391"/>
      <c r="AG20" s="210"/>
      <c r="AH20" s="210"/>
      <c r="AI20" s="210"/>
      <c r="AJ20" s="210"/>
      <c r="AK20" s="210"/>
      <c r="AL20" s="210"/>
    </row>
    <row r="21" spans="2:38" s="5" customFormat="1" ht="27" x14ac:dyDescent="0.3">
      <c r="B21" s="12"/>
      <c r="C21" s="3"/>
      <c r="D21" s="2" t="s">
        <v>49</v>
      </c>
      <c r="E21" s="77">
        <v>49400</v>
      </c>
      <c r="F21" s="78">
        <v>49430</v>
      </c>
      <c r="G21" s="79">
        <v>28000</v>
      </c>
      <c r="H21" s="38">
        <v>28000</v>
      </c>
      <c r="I21" s="53">
        <v>27000</v>
      </c>
      <c r="J21" s="89">
        <v>0</v>
      </c>
      <c r="K21" s="102"/>
      <c r="L21" s="209"/>
      <c r="M21" s="209"/>
      <c r="N21" s="210"/>
      <c r="O21" s="211"/>
      <c r="P21" s="212"/>
      <c r="Q21" s="211"/>
      <c r="R21" s="210"/>
      <c r="S21" s="210"/>
      <c r="T21" s="210"/>
      <c r="U21" s="103"/>
      <c r="V21" s="104"/>
      <c r="W21" s="104"/>
      <c r="X21" s="430"/>
      <c r="Y21" s="214"/>
      <c r="Z21" s="417"/>
      <c r="AA21" s="404"/>
      <c r="AB21" s="548"/>
      <c r="AC21" s="404"/>
      <c r="AD21" s="364"/>
      <c r="AE21" s="377"/>
      <c r="AF21" s="391"/>
      <c r="AG21" s="210"/>
      <c r="AH21" s="210"/>
      <c r="AI21" s="210"/>
      <c r="AJ21" s="210"/>
      <c r="AK21" s="210"/>
      <c r="AL21" s="210"/>
    </row>
    <row r="22" spans="2:38" s="5" customFormat="1" ht="27" x14ac:dyDescent="0.3">
      <c r="B22" s="12"/>
      <c r="C22" s="3"/>
      <c r="D22" s="2" t="s">
        <v>47</v>
      </c>
      <c r="E22" s="90">
        <v>494</v>
      </c>
      <c r="F22" s="91">
        <v>741.45</v>
      </c>
      <c r="G22" s="92">
        <v>56</v>
      </c>
      <c r="H22" s="40">
        <v>280</v>
      </c>
      <c r="I22" s="53">
        <v>54</v>
      </c>
      <c r="J22" s="89">
        <v>0</v>
      </c>
      <c r="K22" s="102"/>
      <c r="L22" s="209"/>
      <c r="M22" s="209"/>
      <c r="N22" s="210"/>
      <c r="O22" s="211"/>
      <c r="P22" s="212"/>
      <c r="Q22" s="211"/>
      <c r="R22" s="210"/>
      <c r="S22" s="210"/>
      <c r="T22" s="210"/>
      <c r="U22" s="103"/>
      <c r="V22" s="104"/>
      <c r="W22" s="104"/>
      <c r="X22" s="430"/>
      <c r="Y22" s="214"/>
      <c r="Z22" s="417"/>
      <c r="AA22" s="404"/>
      <c r="AB22" s="548"/>
      <c r="AC22" s="404"/>
      <c r="AD22" s="364"/>
      <c r="AE22" s="377"/>
      <c r="AF22" s="391"/>
      <c r="AG22" s="210"/>
      <c r="AH22" s="210"/>
      <c r="AI22" s="210"/>
      <c r="AJ22" s="210"/>
      <c r="AK22" s="210"/>
      <c r="AL22" s="210"/>
    </row>
    <row r="23" spans="2:38" s="5" customFormat="1" ht="27" x14ac:dyDescent="0.3">
      <c r="B23" s="12"/>
      <c r="C23" s="3" t="s">
        <v>179</v>
      </c>
      <c r="D23" s="6" t="s">
        <v>115</v>
      </c>
      <c r="E23" s="106">
        <v>1</v>
      </c>
      <c r="F23" s="107">
        <v>1</v>
      </c>
      <c r="G23" s="108">
        <v>1</v>
      </c>
      <c r="H23" s="109">
        <v>1</v>
      </c>
      <c r="I23" s="53">
        <v>0</v>
      </c>
      <c r="J23" s="89">
        <v>0</v>
      </c>
      <c r="K23" s="102"/>
      <c r="L23" s="209"/>
      <c r="M23" s="209"/>
      <c r="N23" s="210"/>
      <c r="O23" s="211"/>
      <c r="P23" s="212"/>
      <c r="Q23" s="211"/>
      <c r="R23" s="210"/>
      <c r="S23" s="210"/>
      <c r="T23" s="210"/>
      <c r="U23" s="103"/>
      <c r="V23" s="104"/>
      <c r="W23" s="104"/>
      <c r="X23" s="430"/>
      <c r="Y23" s="214"/>
      <c r="Z23" s="417"/>
      <c r="AA23" s="404"/>
      <c r="AB23" s="548"/>
      <c r="AC23" s="404"/>
      <c r="AD23" s="364"/>
      <c r="AE23" s="377"/>
      <c r="AF23" s="391"/>
      <c r="AG23" s="210"/>
      <c r="AH23" s="210"/>
      <c r="AI23" s="210"/>
      <c r="AJ23" s="210"/>
      <c r="AK23" s="210"/>
      <c r="AL23" s="210"/>
    </row>
    <row r="24" spans="2:38" s="5" customFormat="1" ht="27" x14ac:dyDescent="0.3">
      <c r="B24" s="12"/>
      <c r="C24" s="3"/>
      <c r="D24" s="6" t="s">
        <v>49</v>
      </c>
      <c r="E24" s="106">
        <v>8700</v>
      </c>
      <c r="F24" s="107">
        <v>8700</v>
      </c>
      <c r="G24" s="108">
        <v>8000</v>
      </c>
      <c r="H24" s="109">
        <v>8400</v>
      </c>
      <c r="I24" s="53">
        <v>0</v>
      </c>
      <c r="J24" s="89">
        <v>0</v>
      </c>
      <c r="K24" s="102"/>
      <c r="L24" s="209"/>
      <c r="M24" s="209"/>
      <c r="N24" s="210"/>
      <c r="O24" s="211"/>
      <c r="P24" s="212"/>
      <c r="Q24" s="211"/>
      <c r="R24" s="210"/>
      <c r="S24" s="210"/>
      <c r="T24" s="210"/>
      <c r="U24" s="103"/>
      <c r="V24" s="104"/>
      <c r="W24" s="104"/>
      <c r="X24" s="430"/>
      <c r="Y24" s="214"/>
      <c r="Z24" s="417"/>
      <c r="AA24" s="404"/>
      <c r="AB24" s="548"/>
      <c r="AC24" s="404"/>
      <c r="AD24" s="364"/>
      <c r="AE24" s="377"/>
      <c r="AF24" s="391"/>
      <c r="AG24" s="210"/>
      <c r="AH24" s="210"/>
      <c r="AI24" s="210"/>
      <c r="AJ24" s="210"/>
      <c r="AK24" s="210"/>
      <c r="AL24" s="210"/>
    </row>
    <row r="25" spans="2:38" s="5" customFormat="1" ht="27" x14ac:dyDescent="0.3">
      <c r="B25" s="12"/>
      <c r="C25" s="3"/>
      <c r="D25" s="6" t="s">
        <v>47</v>
      </c>
      <c r="E25" s="90">
        <v>8.6999999999999993</v>
      </c>
      <c r="F25" s="91">
        <v>8.6999999999999993</v>
      </c>
      <c r="G25" s="92">
        <v>8</v>
      </c>
      <c r="H25" s="40">
        <v>8.4</v>
      </c>
      <c r="I25" s="53">
        <v>0</v>
      </c>
      <c r="J25" s="89">
        <v>0</v>
      </c>
      <c r="K25" s="102"/>
      <c r="L25" s="209"/>
      <c r="M25" s="209"/>
      <c r="N25" s="210"/>
      <c r="O25" s="211"/>
      <c r="P25" s="212"/>
      <c r="Q25" s="211"/>
      <c r="R25" s="210"/>
      <c r="S25" s="210"/>
      <c r="T25" s="210"/>
      <c r="U25" s="103"/>
      <c r="V25" s="104"/>
      <c r="W25" s="104"/>
      <c r="X25" s="430"/>
      <c r="Y25" s="214"/>
      <c r="Z25" s="417"/>
      <c r="AA25" s="404"/>
      <c r="AB25" s="548"/>
      <c r="AC25" s="404"/>
      <c r="AD25" s="364"/>
      <c r="AE25" s="377"/>
      <c r="AF25" s="391"/>
      <c r="AG25" s="210"/>
      <c r="AH25" s="210"/>
      <c r="AI25" s="210"/>
      <c r="AJ25" s="210"/>
      <c r="AK25" s="210"/>
      <c r="AL25" s="210"/>
    </row>
    <row r="26" spans="2:38" s="5" customFormat="1" ht="27" x14ac:dyDescent="0.3">
      <c r="B26" s="12"/>
      <c r="C26" s="3" t="s">
        <v>180</v>
      </c>
      <c r="D26" s="2" t="s">
        <v>115</v>
      </c>
      <c r="E26" s="77">
        <v>40</v>
      </c>
      <c r="F26" s="78">
        <v>30</v>
      </c>
      <c r="G26" s="79">
        <v>30</v>
      </c>
      <c r="H26" s="38">
        <v>30</v>
      </c>
      <c r="I26" s="41">
        <v>11</v>
      </c>
      <c r="J26" s="89">
        <v>0</v>
      </c>
      <c r="K26" s="102"/>
      <c r="L26" s="209"/>
      <c r="M26" s="209"/>
      <c r="N26" s="210"/>
      <c r="O26" s="211"/>
      <c r="P26" s="212"/>
      <c r="Q26" s="211"/>
      <c r="R26" s="210"/>
      <c r="S26" s="210"/>
      <c r="T26" s="210"/>
      <c r="U26" s="103"/>
      <c r="V26" s="104"/>
      <c r="W26" s="104"/>
      <c r="X26" s="430"/>
      <c r="Y26" s="214"/>
      <c r="Z26" s="417"/>
      <c r="AA26" s="404"/>
      <c r="AB26" s="548"/>
      <c r="AC26" s="404"/>
      <c r="AD26" s="364"/>
      <c r="AE26" s="377"/>
      <c r="AF26" s="391"/>
      <c r="AG26" s="210"/>
      <c r="AH26" s="210"/>
      <c r="AI26" s="210"/>
      <c r="AJ26" s="210"/>
      <c r="AK26" s="210"/>
      <c r="AL26" s="210"/>
    </row>
    <row r="27" spans="2:38" s="5" customFormat="1" ht="27" x14ac:dyDescent="0.3">
      <c r="B27" s="12"/>
      <c r="C27" s="3"/>
      <c r="D27" s="2" t="s">
        <v>49</v>
      </c>
      <c r="E27" s="77">
        <v>32000</v>
      </c>
      <c r="F27" s="78">
        <v>32063</v>
      </c>
      <c r="G27" s="79">
        <v>9900</v>
      </c>
      <c r="H27" s="38">
        <v>9900</v>
      </c>
      <c r="I27" s="41">
        <v>10000</v>
      </c>
      <c r="J27" s="89">
        <v>0</v>
      </c>
      <c r="K27" s="102"/>
      <c r="L27" s="209"/>
      <c r="M27" s="209"/>
      <c r="N27" s="210"/>
      <c r="O27" s="211"/>
      <c r="P27" s="212"/>
      <c r="Q27" s="211"/>
      <c r="R27" s="210"/>
      <c r="S27" s="210"/>
      <c r="T27" s="210"/>
      <c r="U27" s="103"/>
      <c r="V27" s="104"/>
      <c r="W27" s="104"/>
      <c r="X27" s="430"/>
      <c r="Y27" s="214"/>
      <c r="Z27" s="417"/>
      <c r="AA27" s="404"/>
      <c r="AB27" s="548"/>
      <c r="AC27" s="404"/>
      <c r="AD27" s="364"/>
      <c r="AE27" s="377"/>
      <c r="AF27" s="391"/>
      <c r="AG27" s="210"/>
      <c r="AH27" s="210"/>
      <c r="AI27" s="210"/>
      <c r="AJ27" s="210"/>
      <c r="AK27" s="210"/>
      <c r="AL27" s="210"/>
    </row>
    <row r="28" spans="2:38" s="5" customFormat="1" ht="27" x14ac:dyDescent="0.3">
      <c r="B28" s="12"/>
      <c r="C28" s="3"/>
      <c r="D28" s="2" t="s">
        <v>47</v>
      </c>
      <c r="E28" s="90">
        <v>1280</v>
      </c>
      <c r="F28" s="91">
        <v>961.89</v>
      </c>
      <c r="G28" s="92">
        <v>297</v>
      </c>
      <c r="H28" s="40">
        <v>297</v>
      </c>
      <c r="I28" s="53">
        <f>I26*I27/1000</f>
        <v>110</v>
      </c>
      <c r="J28" s="89">
        <v>0</v>
      </c>
      <c r="K28" s="102"/>
      <c r="L28" s="209"/>
      <c r="M28" s="209"/>
      <c r="N28" s="210"/>
      <c r="O28" s="211"/>
      <c r="P28" s="212"/>
      <c r="Q28" s="211"/>
      <c r="R28" s="210"/>
      <c r="S28" s="210"/>
      <c r="T28" s="210"/>
      <c r="U28" s="103"/>
      <c r="V28" s="104"/>
      <c r="W28" s="104"/>
      <c r="X28" s="430"/>
      <c r="Y28" s="214"/>
      <c r="Z28" s="417"/>
      <c r="AA28" s="404"/>
      <c r="AB28" s="548"/>
      <c r="AC28" s="404"/>
      <c r="AD28" s="364"/>
      <c r="AE28" s="377"/>
      <c r="AF28" s="391"/>
      <c r="AG28" s="210"/>
      <c r="AH28" s="210"/>
      <c r="AI28" s="210"/>
      <c r="AJ28" s="210"/>
      <c r="AK28" s="210"/>
      <c r="AL28" s="210"/>
    </row>
    <row r="29" spans="2:38" s="5" customFormat="1" ht="27" x14ac:dyDescent="0.3">
      <c r="B29" s="12"/>
      <c r="C29" s="3" t="s">
        <v>181</v>
      </c>
      <c r="D29" s="2" t="s">
        <v>115</v>
      </c>
      <c r="E29" s="77">
        <v>20</v>
      </c>
      <c r="F29" s="78">
        <v>101</v>
      </c>
      <c r="G29" s="79">
        <v>101</v>
      </c>
      <c r="H29" s="38">
        <v>80</v>
      </c>
      <c r="I29" s="41">
        <v>80</v>
      </c>
      <c r="J29" s="89">
        <v>0</v>
      </c>
      <c r="K29" s="102"/>
      <c r="L29" s="209"/>
      <c r="M29" s="209"/>
      <c r="N29" s="210"/>
      <c r="O29" s="211"/>
      <c r="P29" s="212"/>
      <c r="Q29" s="211"/>
      <c r="R29" s="210"/>
      <c r="S29" s="210"/>
      <c r="T29" s="210"/>
      <c r="U29" s="103"/>
      <c r="V29" s="104"/>
      <c r="W29" s="104"/>
      <c r="X29" s="430"/>
      <c r="Y29" s="214"/>
      <c r="Z29" s="417"/>
      <c r="AA29" s="404"/>
      <c r="AB29" s="548"/>
      <c r="AC29" s="404"/>
      <c r="AD29" s="364"/>
      <c r="AE29" s="377"/>
      <c r="AF29" s="391"/>
      <c r="AG29" s="210"/>
      <c r="AH29" s="210"/>
      <c r="AI29" s="210"/>
      <c r="AJ29" s="210"/>
      <c r="AK29" s="210"/>
      <c r="AL29" s="210"/>
    </row>
    <row r="30" spans="2:38" s="5" customFormat="1" ht="27" x14ac:dyDescent="0.3">
      <c r="B30" s="12"/>
      <c r="C30" s="3"/>
      <c r="D30" s="2" t="s">
        <v>49</v>
      </c>
      <c r="E30" s="77">
        <v>7300</v>
      </c>
      <c r="F30" s="78">
        <v>7300</v>
      </c>
      <c r="G30" s="79">
        <v>7300</v>
      </c>
      <c r="H30" s="38">
        <v>7300</v>
      </c>
      <c r="I30" s="41">
        <v>7300</v>
      </c>
      <c r="J30" s="89">
        <v>0</v>
      </c>
      <c r="K30" s="102"/>
      <c r="L30" s="209"/>
      <c r="M30" s="209"/>
      <c r="N30" s="210"/>
      <c r="O30" s="211"/>
      <c r="P30" s="212"/>
      <c r="Q30" s="211"/>
      <c r="R30" s="210"/>
      <c r="S30" s="210"/>
      <c r="T30" s="210"/>
      <c r="U30" s="103"/>
      <c r="V30" s="104"/>
      <c r="W30" s="104"/>
      <c r="X30" s="430"/>
      <c r="Y30" s="214"/>
      <c r="Z30" s="417"/>
      <c r="AA30" s="404"/>
      <c r="AB30" s="548"/>
      <c r="AC30" s="404"/>
      <c r="AD30" s="364"/>
      <c r="AE30" s="377"/>
      <c r="AF30" s="391"/>
      <c r="AG30" s="210"/>
      <c r="AH30" s="210"/>
      <c r="AI30" s="210"/>
      <c r="AJ30" s="210"/>
      <c r="AK30" s="210"/>
      <c r="AL30" s="210"/>
    </row>
    <row r="31" spans="2:38" s="5" customFormat="1" ht="27" x14ac:dyDescent="0.3">
      <c r="B31" s="12"/>
      <c r="C31" s="110"/>
      <c r="D31" s="9" t="s">
        <v>47</v>
      </c>
      <c r="E31" s="90">
        <v>146</v>
      </c>
      <c r="F31" s="91">
        <v>737.3</v>
      </c>
      <c r="G31" s="92">
        <v>737.3</v>
      </c>
      <c r="H31" s="40">
        <v>584</v>
      </c>
      <c r="I31" s="41">
        <v>584</v>
      </c>
      <c r="J31" s="89">
        <v>0</v>
      </c>
      <c r="K31" s="102"/>
      <c r="L31" s="209"/>
      <c r="M31" s="209"/>
      <c r="N31" s="210"/>
      <c r="O31" s="211"/>
      <c r="P31" s="212"/>
      <c r="Q31" s="211"/>
      <c r="R31" s="210"/>
      <c r="S31" s="210"/>
      <c r="T31" s="210"/>
      <c r="U31" s="103"/>
      <c r="V31" s="104"/>
      <c r="W31" s="104"/>
      <c r="X31" s="430"/>
      <c r="Y31" s="214"/>
      <c r="Z31" s="417"/>
      <c r="AA31" s="404"/>
      <c r="AB31" s="548"/>
      <c r="AC31" s="404"/>
      <c r="AD31" s="364"/>
      <c r="AE31" s="377"/>
      <c r="AF31" s="391"/>
      <c r="AG31" s="210"/>
      <c r="AH31" s="210"/>
      <c r="AI31" s="210"/>
      <c r="AJ31" s="210"/>
      <c r="AK31" s="210"/>
      <c r="AL31" s="210"/>
    </row>
    <row r="32" spans="2:38" s="5" customFormat="1" x14ac:dyDescent="0.3">
      <c r="B32" s="12"/>
      <c r="C32" s="111"/>
      <c r="D32" s="112"/>
      <c r="E32" s="96"/>
      <c r="F32" s="97"/>
      <c r="G32" s="98"/>
      <c r="H32" s="99"/>
      <c r="I32" s="100"/>
      <c r="J32" s="101"/>
      <c r="K32" s="102"/>
      <c r="L32" s="209"/>
      <c r="M32" s="209"/>
      <c r="N32" s="210"/>
      <c r="O32" s="211"/>
      <c r="P32" s="212"/>
      <c r="Q32" s="211"/>
      <c r="R32" s="210"/>
      <c r="S32" s="210"/>
      <c r="T32" s="210"/>
      <c r="U32" s="103"/>
      <c r="V32" s="104"/>
      <c r="W32" s="104"/>
      <c r="X32" s="430"/>
      <c r="Y32" s="214"/>
      <c r="Z32" s="417"/>
      <c r="AA32" s="404"/>
      <c r="AB32" s="548"/>
      <c r="AC32" s="404"/>
      <c r="AD32" s="364"/>
      <c r="AE32" s="377"/>
      <c r="AF32" s="391"/>
      <c r="AG32" s="210"/>
      <c r="AH32" s="210"/>
      <c r="AI32" s="210"/>
      <c r="AJ32" s="210"/>
      <c r="AK32" s="210"/>
      <c r="AL32" s="210"/>
    </row>
    <row r="33" spans="2:38" s="5" customFormat="1" x14ac:dyDescent="0.3">
      <c r="B33" s="12"/>
      <c r="C33" s="111"/>
      <c r="D33" s="112"/>
      <c r="E33" s="96"/>
      <c r="F33" s="97"/>
      <c r="G33" s="98"/>
      <c r="H33" s="99"/>
      <c r="I33" s="100"/>
      <c r="J33" s="101"/>
      <c r="K33" s="102"/>
      <c r="L33" s="209"/>
      <c r="M33" s="209"/>
      <c r="N33" s="210"/>
      <c r="O33" s="211"/>
      <c r="P33" s="212"/>
      <c r="Q33" s="211"/>
      <c r="R33" s="210"/>
      <c r="S33" s="210"/>
      <c r="T33" s="210"/>
      <c r="U33" s="103"/>
      <c r="V33" s="104"/>
      <c r="W33" s="104"/>
      <c r="X33" s="430"/>
      <c r="Y33" s="214"/>
      <c r="Z33" s="417"/>
      <c r="AA33" s="404"/>
      <c r="AB33" s="548"/>
      <c r="AC33" s="404"/>
      <c r="AD33" s="364"/>
      <c r="AE33" s="377"/>
      <c r="AF33" s="391"/>
      <c r="AG33" s="210"/>
      <c r="AH33" s="210"/>
      <c r="AI33" s="210"/>
      <c r="AJ33" s="210"/>
      <c r="AK33" s="210"/>
      <c r="AL33" s="210"/>
    </row>
    <row r="34" spans="2:38" s="5" customFormat="1" x14ac:dyDescent="0.3">
      <c r="B34" s="12"/>
      <c r="C34" s="14"/>
      <c r="D34" s="112"/>
      <c r="E34" s="96"/>
      <c r="F34" s="97"/>
      <c r="G34" s="98"/>
      <c r="H34" s="99"/>
      <c r="I34" s="100"/>
      <c r="J34" s="101"/>
      <c r="K34" s="102"/>
      <c r="L34" s="209"/>
      <c r="M34" s="209"/>
      <c r="N34" s="210"/>
      <c r="O34" s="211"/>
      <c r="P34" s="212"/>
      <c r="Q34" s="211"/>
      <c r="R34" s="210"/>
      <c r="S34" s="210"/>
      <c r="T34" s="210"/>
      <c r="U34" s="103"/>
      <c r="V34" s="104"/>
      <c r="W34" s="104"/>
      <c r="X34" s="430"/>
      <c r="Y34" s="214"/>
      <c r="Z34" s="417"/>
      <c r="AA34" s="404"/>
      <c r="AB34" s="548"/>
      <c r="AC34" s="404"/>
      <c r="AD34" s="364"/>
      <c r="AE34" s="377"/>
      <c r="AF34" s="391"/>
      <c r="AG34" s="210"/>
      <c r="AH34" s="210"/>
      <c r="AI34" s="210"/>
      <c r="AJ34" s="210"/>
      <c r="AK34" s="210"/>
      <c r="AL34" s="210"/>
    </row>
    <row r="35" spans="2:38" s="5" customFormat="1" x14ac:dyDescent="0.3">
      <c r="B35" s="12"/>
      <c r="C35" s="111"/>
      <c r="D35" s="112"/>
      <c r="E35" s="96"/>
      <c r="F35" s="97"/>
      <c r="G35" s="98"/>
      <c r="H35" s="99"/>
      <c r="I35" s="100"/>
      <c r="J35" s="101"/>
      <c r="K35" s="102"/>
      <c r="L35" s="209"/>
      <c r="M35" s="209"/>
      <c r="N35" s="210"/>
      <c r="O35" s="211"/>
      <c r="P35" s="212"/>
      <c r="Q35" s="211"/>
      <c r="R35" s="210"/>
      <c r="S35" s="210"/>
      <c r="T35" s="210"/>
      <c r="U35" s="103"/>
      <c r="V35" s="104"/>
      <c r="W35" s="104"/>
      <c r="X35" s="430"/>
      <c r="Y35" s="214"/>
      <c r="Z35" s="417"/>
      <c r="AA35" s="404"/>
      <c r="AB35" s="548"/>
      <c r="AC35" s="404"/>
      <c r="AD35" s="364"/>
      <c r="AE35" s="377"/>
      <c r="AF35" s="391"/>
      <c r="AG35" s="210"/>
      <c r="AH35" s="210"/>
      <c r="AI35" s="210"/>
      <c r="AJ35" s="210"/>
      <c r="AK35" s="210"/>
      <c r="AL35" s="210"/>
    </row>
    <row r="36" spans="2:38" s="19" customFormat="1" x14ac:dyDescent="0.3">
      <c r="B36" s="59"/>
      <c r="C36" s="20"/>
      <c r="D36" s="21"/>
      <c r="E36" s="116"/>
      <c r="F36" s="117"/>
      <c r="G36" s="118"/>
      <c r="H36" s="119"/>
      <c r="I36" s="120"/>
      <c r="J36" s="113"/>
      <c r="K36" s="114"/>
      <c r="L36" s="215"/>
      <c r="M36" s="215"/>
      <c r="N36" s="216"/>
      <c r="O36" s="217"/>
      <c r="P36" s="218"/>
      <c r="Q36" s="217"/>
      <c r="R36" s="216"/>
      <c r="S36" s="216"/>
      <c r="T36" s="216"/>
      <c r="U36" s="115"/>
      <c r="V36" s="272"/>
      <c r="W36" s="272"/>
      <c r="X36" s="431"/>
      <c r="Y36" s="219"/>
      <c r="Z36" s="418"/>
      <c r="AA36" s="405"/>
      <c r="AB36" s="549"/>
      <c r="AC36" s="405"/>
      <c r="AD36" s="365"/>
      <c r="AE36" s="378"/>
      <c r="AF36" s="392"/>
      <c r="AG36" s="216"/>
      <c r="AH36" s="216"/>
      <c r="AI36" s="216"/>
      <c r="AJ36" s="216"/>
      <c r="AK36" s="216"/>
      <c r="AL36" s="216"/>
    </row>
    <row r="37" spans="2:38" s="19" customFormat="1" x14ac:dyDescent="0.3">
      <c r="B37" s="59"/>
      <c r="C37" s="20"/>
      <c r="D37" s="21"/>
      <c r="E37" s="116"/>
      <c r="F37" s="117"/>
      <c r="G37" s="118"/>
      <c r="H37" s="119"/>
      <c r="I37" s="120"/>
      <c r="J37" s="113"/>
      <c r="K37" s="114"/>
      <c r="L37" s="215"/>
      <c r="M37" s="215"/>
      <c r="N37" s="216"/>
      <c r="O37" s="217"/>
      <c r="P37" s="218"/>
      <c r="Q37" s="217"/>
      <c r="R37" s="216"/>
      <c r="S37" s="216"/>
      <c r="T37" s="216"/>
      <c r="U37" s="115"/>
      <c r="V37" s="272"/>
      <c r="W37" s="272"/>
      <c r="X37" s="431"/>
      <c r="Y37" s="219"/>
      <c r="Z37" s="418"/>
      <c r="AA37" s="405"/>
      <c r="AB37" s="549"/>
      <c r="AC37" s="405"/>
      <c r="AD37" s="365"/>
      <c r="AE37" s="378"/>
      <c r="AF37" s="392"/>
      <c r="AG37" s="216"/>
      <c r="AH37" s="216"/>
      <c r="AI37" s="216"/>
      <c r="AJ37" s="216"/>
      <c r="AK37" s="216"/>
      <c r="AL37" s="216"/>
    </row>
    <row r="38" spans="2:38" s="19" customFormat="1" x14ac:dyDescent="0.3">
      <c r="B38" s="59"/>
      <c r="C38" s="20"/>
      <c r="D38" s="21"/>
      <c r="E38" s="116"/>
      <c r="F38" s="117"/>
      <c r="G38" s="118"/>
      <c r="H38" s="119"/>
      <c r="I38" s="120"/>
      <c r="J38" s="113"/>
      <c r="K38" s="114"/>
      <c r="L38" s="215"/>
      <c r="M38" s="215"/>
      <c r="N38" s="216"/>
      <c r="O38" s="217"/>
      <c r="P38" s="218"/>
      <c r="Q38" s="217"/>
      <c r="R38" s="216"/>
      <c r="S38" s="216"/>
      <c r="T38" s="216"/>
      <c r="U38" s="115"/>
      <c r="V38" s="272"/>
      <c r="W38" s="272"/>
      <c r="X38" s="431"/>
      <c r="Y38" s="219"/>
      <c r="Z38" s="418"/>
      <c r="AA38" s="405"/>
      <c r="AB38" s="549"/>
      <c r="AC38" s="405"/>
      <c r="AD38" s="365"/>
      <c r="AE38" s="378"/>
      <c r="AF38" s="392"/>
      <c r="AG38" s="216"/>
      <c r="AH38" s="216"/>
      <c r="AI38" s="216"/>
      <c r="AJ38" s="216"/>
      <c r="AK38" s="216"/>
      <c r="AL38" s="216"/>
    </row>
    <row r="39" spans="2:38" s="19" customFormat="1" x14ac:dyDescent="0.3">
      <c r="B39" s="59"/>
      <c r="C39" s="20"/>
      <c r="D39" s="21"/>
      <c r="E39" s="116"/>
      <c r="F39" s="117"/>
      <c r="G39" s="118"/>
      <c r="H39" s="119"/>
      <c r="I39" s="120"/>
      <c r="J39" s="113"/>
      <c r="K39" s="114"/>
      <c r="L39" s="215"/>
      <c r="M39" s="215"/>
      <c r="N39" s="216"/>
      <c r="O39" s="217"/>
      <c r="P39" s="218"/>
      <c r="Q39" s="217"/>
      <c r="R39" s="216"/>
      <c r="S39" s="216"/>
      <c r="T39" s="216"/>
      <c r="U39" s="115"/>
      <c r="V39" s="272"/>
      <c r="W39" s="272"/>
      <c r="X39" s="431"/>
      <c r="Y39" s="219"/>
      <c r="Z39" s="418"/>
      <c r="AA39" s="405"/>
      <c r="AB39" s="549"/>
      <c r="AC39" s="405"/>
      <c r="AD39" s="365"/>
      <c r="AE39" s="378"/>
      <c r="AF39" s="392"/>
      <c r="AG39" s="216"/>
      <c r="AH39" s="216"/>
      <c r="AI39" s="216"/>
      <c r="AJ39" s="216"/>
      <c r="AK39" s="216"/>
      <c r="AL39" s="216"/>
    </row>
    <row r="40" spans="2:38" s="19" customFormat="1" x14ac:dyDescent="0.3">
      <c r="B40" s="59"/>
      <c r="C40" s="20"/>
      <c r="D40" s="21"/>
      <c r="E40" s="116"/>
      <c r="F40" s="117"/>
      <c r="G40" s="118"/>
      <c r="H40" s="119"/>
      <c r="I40" s="120"/>
      <c r="J40" s="113"/>
      <c r="K40" s="114"/>
      <c r="L40" s="215"/>
      <c r="M40" s="215"/>
      <c r="N40" s="216"/>
      <c r="O40" s="217"/>
      <c r="P40" s="218"/>
      <c r="Q40" s="217"/>
      <c r="R40" s="216"/>
      <c r="S40" s="216"/>
      <c r="T40" s="216"/>
      <c r="U40" s="115"/>
      <c r="V40" s="272"/>
      <c r="W40" s="272"/>
      <c r="X40" s="431"/>
      <c r="Y40" s="219"/>
      <c r="Z40" s="418"/>
      <c r="AA40" s="405"/>
      <c r="AB40" s="549"/>
      <c r="AC40" s="405"/>
      <c r="AD40" s="365"/>
      <c r="AE40" s="378"/>
      <c r="AF40" s="392"/>
      <c r="AG40" s="216"/>
      <c r="AH40" s="216"/>
      <c r="AI40" s="216"/>
      <c r="AJ40" s="216"/>
      <c r="AK40" s="216"/>
      <c r="AL40" s="216"/>
    </row>
    <row r="41" spans="2:38" s="19" customFormat="1" x14ac:dyDescent="0.3">
      <c r="B41" s="59"/>
      <c r="C41" s="20"/>
      <c r="D41" s="21"/>
      <c r="E41" s="116"/>
      <c r="F41" s="117"/>
      <c r="G41" s="118"/>
      <c r="H41" s="119"/>
      <c r="I41" s="120"/>
      <c r="J41" s="113"/>
      <c r="K41" s="114"/>
      <c r="L41" s="215"/>
      <c r="M41" s="215"/>
      <c r="N41" s="216"/>
      <c r="O41" s="217"/>
      <c r="P41" s="218"/>
      <c r="Q41" s="217"/>
      <c r="R41" s="216"/>
      <c r="S41" s="216"/>
      <c r="T41" s="216"/>
      <c r="U41" s="115"/>
      <c r="V41" s="272"/>
      <c r="W41" s="272"/>
      <c r="X41" s="431"/>
      <c r="Y41" s="219"/>
      <c r="Z41" s="418"/>
      <c r="AA41" s="405"/>
      <c r="AB41" s="549"/>
      <c r="AC41" s="405"/>
      <c r="AD41" s="365"/>
      <c r="AE41" s="378"/>
      <c r="AF41" s="392"/>
      <c r="AG41" s="216"/>
      <c r="AH41" s="216"/>
      <c r="AI41" s="216"/>
      <c r="AJ41" s="216"/>
      <c r="AK41" s="216"/>
      <c r="AL41" s="216"/>
    </row>
    <row r="42" spans="2:38" s="19" customFormat="1" x14ac:dyDescent="0.3">
      <c r="B42" s="59"/>
      <c r="C42" s="20"/>
      <c r="D42" s="21"/>
      <c r="E42" s="116"/>
      <c r="F42" s="117"/>
      <c r="G42" s="118"/>
      <c r="H42" s="119"/>
      <c r="I42" s="120"/>
      <c r="J42" s="113"/>
      <c r="K42" s="114"/>
      <c r="L42" s="215"/>
      <c r="M42" s="215"/>
      <c r="N42" s="216"/>
      <c r="O42" s="217"/>
      <c r="P42" s="218"/>
      <c r="Q42" s="217"/>
      <c r="R42" s="216"/>
      <c r="S42" s="216"/>
      <c r="T42" s="216"/>
      <c r="U42" s="115"/>
      <c r="V42" s="272"/>
      <c r="W42" s="272"/>
      <c r="X42" s="431"/>
      <c r="Y42" s="219"/>
      <c r="Z42" s="418"/>
      <c r="AA42" s="405"/>
      <c r="AB42" s="549"/>
      <c r="AC42" s="405"/>
      <c r="AD42" s="365"/>
      <c r="AE42" s="378"/>
      <c r="AF42" s="392"/>
      <c r="AG42" s="216"/>
      <c r="AH42" s="216"/>
      <c r="AI42" s="216"/>
      <c r="AJ42" s="216"/>
      <c r="AK42" s="216"/>
      <c r="AL42" s="216"/>
    </row>
    <row r="43" spans="2:38" s="19" customFormat="1" x14ac:dyDescent="0.3">
      <c r="B43" s="59"/>
      <c r="C43" s="20"/>
      <c r="D43" s="21"/>
      <c r="E43" s="116"/>
      <c r="F43" s="117"/>
      <c r="G43" s="118"/>
      <c r="H43" s="119"/>
      <c r="I43" s="120"/>
      <c r="J43" s="113"/>
      <c r="K43" s="114"/>
      <c r="L43" s="215"/>
      <c r="M43" s="215"/>
      <c r="N43" s="216"/>
      <c r="O43" s="217"/>
      <c r="P43" s="218"/>
      <c r="Q43" s="217"/>
      <c r="R43" s="216"/>
      <c r="S43" s="216"/>
      <c r="T43" s="216"/>
      <c r="U43" s="115"/>
      <c r="V43" s="272"/>
      <c r="W43" s="272"/>
      <c r="X43" s="431"/>
      <c r="Y43" s="219"/>
      <c r="Z43" s="418"/>
      <c r="AA43" s="405"/>
      <c r="AB43" s="549"/>
      <c r="AC43" s="405"/>
      <c r="AD43" s="365"/>
      <c r="AE43" s="378"/>
      <c r="AF43" s="392"/>
      <c r="AG43" s="216"/>
      <c r="AH43" s="216"/>
      <c r="AI43" s="216"/>
      <c r="AJ43" s="216"/>
      <c r="AK43" s="216"/>
      <c r="AL43" s="216"/>
    </row>
    <row r="44" spans="2:38" s="19" customFormat="1" x14ac:dyDescent="0.3">
      <c r="B44" s="59"/>
      <c r="C44" s="20"/>
      <c r="D44" s="21"/>
      <c r="E44" s="116"/>
      <c r="F44" s="117"/>
      <c r="G44" s="118"/>
      <c r="H44" s="119"/>
      <c r="I44" s="120"/>
      <c r="J44" s="113"/>
      <c r="K44" s="114"/>
      <c r="L44" s="215"/>
      <c r="M44" s="215"/>
      <c r="N44" s="216"/>
      <c r="O44" s="217"/>
      <c r="P44" s="218"/>
      <c r="Q44" s="217"/>
      <c r="R44" s="216"/>
      <c r="S44" s="216"/>
      <c r="T44" s="216"/>
      <c r="U44" s="115"/>
      <c r="V44" s="272"/>
      <c r="W44" s="272"/>
      <c r="X44" s="431"/>
      <c r="Y44" s="219"/>
      <c r="Z44" s="418"/>
      <c r="AA44" s="405"/>
      <c r="AB44" s="549"/>
      <c r="AC44" s="405"/>
      <c r="AD44" s="365"/>
      <c r="AE44" s="378"/>
      <c r="AF44" s="392"/>
      <c r="AG44" s="216"/>
      <c r="AH44" s="216"/>
      <c r="AI44" s="216"/>
      <c r="AJ44" s="216"/>
      <c r="AK44" s="216"/>
      <c r="AL44" s="216"/>
    </row>
    <row r="45" spans="2:38" s="19" customFormat="1" x14ac:dyDescent="0.3">
      <c r="B45" s="59"/>
      <c r="C45" s="20"/>
      <c r="D45" s="21"/>
      <c r="E45" s="116"/>
      <c r="F45" s="117"/>
      <c r="G45" s="118"/>
      <c r="H45" s="119"/>
      <c r="I45" s="120"/>
      <c r="J45" s="113"/>
      <c r="K45" s="114"/>
      <c r="L45" s="215"/>
      <c r="M45" s="215"/>
      <c r="N45" s="216"/>
      <c r="O45" s="217"/>
      <c r="P45" s="218"/>
      <c r="Q45" s="217"/>
      <c r="R45" s="216"/>
      <c r="S45" s="216"/>
      <c r="T45" s="216"/>
      <c r="U45" s="115"/>
      <c r="V45" s="272"/>
      <c r="W45" s="272"/>
      <c r="X45" s="431"/>
      <c r="Y45" s="219"/>
      <c r="Z45" s="418"/>
      <c r="AA45" s="405"/>
      <c r="AB45" s="549"/>
      <c r="AC45" s="405"/>
      <c r="AD45" s="365"/>
      <c r="AE45" s="378"/>
      <c r="AF45" s="392"/>
      <c r="AG45" s="216"/>
      <c r="AH45" s="216"/>
      <c r="AI45" s="216"/>
      <c r="AJ45" s="216"/>
      <c r="AK45" s="216"/>
      <c r="AL45" s="216"/>
    </row>
    <row r="46" spans="2:38" s="19" customFormat="1" x14ac:dyDescent="0.3">
      <c r="B46" s="59"/>
      <c r="C46" s="20"/>
      <c r="D46" s="21"/>
      <c r="E46" s="116"/>
      <c r="F46" s="117"/>
      <c r="G46" s="118"/>
      <c r="H46" s="119"/>
      <c r="I46" s="120"/>
      <c r="J46" s="113"/>
      <c r="K46" s="114"/>
      <c r="L46" s="215"/>
      <c r="M46" s="215"/>
      <c r="N46" s="216"/>
      <c r="O46" s="217"/>
      <c r="P46" s="218"/>
      <c r="Q46" s="217"/>
      <c r="R46" s="216"/>
      <c r="S46" s="216"/>
      <c r="T46" s="216"/>
      <c r="U46" s="115"/>
      <c r="V46" s="272"/>
      <c r="W46" s="272"/>
      <c r="X46" s="431"/>
      <c r="Y46" s="219"/>
      <c r="Z46" s="418"/>
      <c r="AA46" s="405"/>
      <c r="AB46" s="549"/>
      <c r="AC46" s="405"/>
      <c r="AD46" s="365"/>
      <c r="AE46" s="378"/>
      <c r="AF46" s="392"/>
      <c r="AG46" s="216"/>
      <c r="AH46" s="216"/>
      <c r="AI46" s="216"/>
      <c r="AJ46" s="216"/>
      <c r="AK46" s="216"/>
      <c r="AL46" s="216"/>
    </row>
    <row r="47" spans="2:38" s="19" customFormat="1" x14ac:dyDescent="0.3">
      <c r="B47" s="59"/>
      <c r="C47" s="20"/>
      <c r="D47" s="21"/>
      <c r="E47" s="116"/>
      <c r="F47" s="117"/>
      <c r="G47" s="118"/>
      <c r="H47" s="119"/>
      <c r="I47" s="120"/>
      <c r="J47" s="113"/>
      <c r="K47" s="114"/>
      <c r="L47" s="215"/>
      <c r="M47" s="215"/>
      <c r="N47" s="216"/>
      <c r="O47" s="217"/>
      <c r="P47" s="218"/>
      <c r="Q47" s="217"/>
      <c r="R47" s="216"/>
      <c r="S47" s="216"/>
      <c r="T47" s="216"/>
      <c r="U47" s="115"/>
      <c r="V47" s="272"/>
      <c r="W47" s="272"/>
      <c r="X47" s="431"/>
      <c r="Y47" s="219"/>
      <c r="Z47" s="418"/>
      <c r="AA47" s="405"/>
      <c r="AB47" s="549"/>
      <c r="AC47" s="405"/>
      <c r="AD47" s="365"/>
      <c r="AE47" s="378"/>
      <c r="AF47" s="392"/>
      <c r="AG47" s="216"/>
      <c r="AH47" s="216"/>
      <c r="AI47" s="216"/>
      <c r="AJ47" s="216"/>
      <c r="AK47" s="216"/>
      <c r="AL47" s="216"/>
    </row>
    <row r="48" spans="2:38" s="19" customFormat="1" x14ac:dyDescent="0.3">
      <c r="B48" s="59"/>
      <c r="C48" s="20"/>
      <c r="D48" s="21"/>
      <c r="E48" s="116"/>
      <c r="F48" s="117"/>
      <c r="G48" s="118"/>
      <c r="H48" s="119"/>
      <c r="I48" s="120"/>
      <c r="J48" s="113"/>
      <c r="K48" s="114"/>
      <c r="L48" s="215"/>
      <c r="M48" s="215"/>
      <c r="N48" s="216"/>
      <c r="O48" s="217"/>
      <c r="P48" s="218"/>
      <c r="Q48" s="217"/>
      <c r="R48" s="216"/>
      <c r="S48" s="216"/>
      <c r="T48" s="216"/>
      <c r="U48" s="115"/>
      <c r="V48" s="272"/>
      <c r="W48" s="272"/>
      <c r="X48" s="431"/>
      <c r="Y48" s="219"/>
      <c r="Z48" s="418"/>
      <c r="AA48" s="405"/>
      <c r="AB48" s="549"/>
      <c r="AC48" s="405"/>
      <c r="AD48" s="365"/>
      <c r="AE48" s="378"/>
      <c r="AF48" s="392"/>
      <c r="AG48" s="216"/>
      <c r="AH48" s="216"/>
      <c r="AI48" s="216"/>
      <c r="AJ48" s="216"/>
      <c r="AK48" s="216"/>
      <c r="AL48" s="216"/>
    </row>
    <row r="49" spans="2:38" s="19" customFormat="1" x14ac:dyDescent="0.3">
      <c r="B49" s="59"/>
      <c r="C49" s="20"/>
      <c r="D49" s="21"/>
      <c r="E49" s="116"/>
      <c r="F49" s="117"/>
      <c r="G49" s="118"/>
      <c r="H49" s="119"/>
      <c r="I49" s="120"/>
      <c r="J49" s="113"/>
      <c r="K49" s="114"/>
      <c r="L49" s="215"/>
      <c r="M49" s="215"/>
      <c r="N49" s="216"/>
      <c r="O49" s="217"/>
      <c r="P49" s="218"/>
      <c r="Q49" s="217"/>
      <c r="R49" s="216"/>
      <c r="S49" s="216"/>
      <c r="T49" s="216"/>
      <c r="U49" s="115"/>
      <c r="V49" s="272"/>
      <c r="W49" s="272"/>
      <c r="X49" s="431"/>
      <c r="Y49" s="219"/>
      <c r="Z49" s="418"/>
      <c r="AA49" s="405"/>
      <c r="AB49" s="549"/>
      <c r="AC49" s="405"/>
      <c r="AD49" s="365"/>
      <c r="AE49" s="378"/>
      <c r="AF49" s="392"/>
      <c r="AG49" s="216"/>
      <c r="AH49" s="216"/>
      <c r="AI49" s="216"/>
      <c r="AJ49" s="216"/>
      <c r="AK49" s="216"/>
      <c r="AL49" s="216"/>
    </row>
    <row r="50" spans="2:38" s="19" customFormat="1" x14ac:dyDescent="0.3">
      <c r="B50" s="59"/>
      <c r="C50" s="20"/>
      <c r="D50" s="21"/>
      <c r="E50" s="116"/>
      <c r="F50" s="117"/>
      <c r="G50" s="118"/>
      <c r="H50" s="119"/>
      <c r="I50" s="120"/>
      <c r="J50" s="113"/>
      <c r="K50" s="114"/>
      <c r="L50" s="215"/>
      <c r="M50" s="215"/>
      <c r="N50" s="216"/>
      <c r="O50" s="217"/>
      <c r="P50" s="218"/>
      <c r="Q50" s="217"/>
      <c r="R50" s="216"/>
      <c r="S50" s="216"/>
      <c r="T50" s="216"/>
      <c r="U50" s="115"/>
      <c r="V50" s="272"/>
      <c r="W50" s="272"/>
      <c r="X50" s="431"/>
      <c r="Y50" s="219"/>
      <c r="Z50" s="418"/>
      <c r="AA50" s="405"/>
      <c r="AB50" s="549"/>
      <c r="AC50" s="405"/>
      <c r="AD50" s="365"/>
      <c r="AE50" s="378"/>
      <c r="AF50" s="392"/>
      <c r="AG50" s="216"/>
      <c r="AH50" s="216"/>
      <c r="AI50" s="216"/>
      <c r="AJ50" s="216"/>
      <c r="AK50" s="216"/>
      <c r="AL50" s="216"/>
    </row>
    <row r="51" spans="2:38" s="19" customFormat="1" x14ac:dyDescent="0.3">
      <c r="B51" s="59"/>
      <c r="C51" s="20"/>
      <c r="D51" s="21"/>
      <c r="E51" s="116"/>
      <c r="F51" s="117"/>
      <c r="G51" s="118"/>
      <c r="H51" s="119"/>
      <c r="I51" s="120"/>
      <c r="J51" s="113"/>
      <c r="K51" s="114"/>
      <c r="L51" s="215"/>
      <c r="M51" s="215"/>
      <c r="N51" s="216"/>
      <c r="O51" s="217"/>
      <c r="P51" s="218"/>
      <c r="Q51" s="217"/>
      <c r="R51" s="216"/>
      <c r="S51" s="216"/>
      <c r="T51" s="216"/>
      <c r="U51" s="115"/>
      <c r="V51" s="272"/>
      <c r="W51" s="272"/>
      <c r="X51" s="431"/>
      <c r="Y51" s="219"/>
      <c r="Z51" s="418"/>
      <c r="AA51" s="405"/>
      <c r="AB51" s="549"/>
      <c r="AC51" s="405"/>
      <c r="AD51" s="365"/>
      <c r="AE51" s="378"/>
      <c r="AF51" s="392"/>
      <c r="AG51" s="216"/>
      <c r="AH51" s="216"/>
      <c r="AI51" s="216"/>
      <c r="AJ51" s="216"/>
      <c r="AK51" s="216"/>
      <c r="AL51" s="216"/>
    </row>
    <row r="52" spans="2:38" s="19" customFormat="1" x14ac:dyDescent="0.3">
      <c r="B52" s="59"/>
      <c r="C52" s="20"/>
      <c r="D52" s="21"/>
      <c r="E52" s="116"/>
      <c r="F52" s="117"/>
      <c r="G52" s="118"/>
      <c r="H52" s="119"/>
      <c r="I52" s="120"/>
      <c r="J52" s="113"/>
      <c r="K52" s="114"/>
      <c r="L52" s="215"/>
      <c r="M52" s="215"/>
      <c r="N52" s="216"/>
      <c r="O52" s="217"/>
      <c r="P52" s="218"/>
      <c r="Q52" s="217"/>
      <c r="R52" s="216"/>
      <c r="S52" s="216"/>
      <c r="T52" s="216"/>
      <c r="U52" s="115"/>
      <c r="V52" s="272"/>
      <c r="W52" s="272"/>
      <c r="X52" s="431"/>
      <c r="Y52" s="219"/>
      <c r="Z52" s="418"/>
      <c r="AA52" s="405"/>
      <c r="AB52" s="549"/>
      <c r="AC52" s="405"/>
      <c r="AD52" s="365"/>
      <c r="AE52" s="378"/>
      <c r="AF52" s="392"/>
      <c r="AG52" s="216"/>
      <c r="AH52" s="216"/>
      <c r="AI52" s="216"/>
      <c r="AJ52" s="216"/>
      <c r="AK52" s="216"/>
      <c r="AL52" s="216"/>
    </row>
    <row r="53" spans="2:38" s="19" customFormat="1" x14ac:dyDescent="0.3">
      <c r="B53" s="59"/>
      <c r="C53" s="20"/>
      <c r="D53" s="21"/>
      <c r="E53" s="116"/>
      <c r="F53" s="117"/>
      <c r="G53" s="118"/>
      <c r="H53" s="119"/>
      <c r="I53" s="120"/>
      <c r="J53" s="113"/>
      <c r="K53" s="114"/>
      <c r="L53" s="215"/>
      <c r="M53" s="215"/>
      <c r="N53" s="216"/>
      <c r="O53" s="217"/>
      <c r="P53" s="218"/>
      <c r="Q53" s="217"/>
      <c r="R53" s="216"/>
      <c r="S53" s="216"/>
      <c r="T53" s="216"/>
      <c r="U53" s="115"/>
      <c r="V53" s="272"/>
      <c r="W53" s="272"/>
      <c r="X53" s="431"/>
      <c r="Y53" s="219"/>
      <c r="Z53" s="418"/>
      <c r="AA53" s="405"/>
      <c r="AB53" s="549"/>
      <c r="AC53" s="405"/>
      <c r="AD53" s="365"/>
      <c r="AE53" s="378"/>
      <c r="AF53" s="392"/>
      <c r="AG53" s="216"/>
      <c r="AH53" s="216"/>
      <c r="AI53" s="216"/>
      <c r="AJ53" s="216"/>
      <c r="AK53" s="216"/>
      <c r="AL53" s="216"/>
    </row>
    <row r="54" spans="2:38" s="19" customFormat="1" x14ac:dyDescent="0.3">
      <c r="B54" s="59"/>
      <c r="C54" s="20"/>
      <c r="D54" s="21"/>
      <c r="E54" s="116"/>
      <c r="F54" s="117"/>
      <c r="G54" s="118"/>
      <c r="H54" s="119"/>
      <c r="I54" s="120"/>
      <c r="J54" s="113"/>
      <c r="K54" s="114"/>
      <c r="L54" s="215"/>
      <c r="M54" s="215"/>
      <c r="N54" s="216"/>
      <c r="O54" s="217"/>
      <c r="P54" s="218"/>
      <c r="Q54" s="217"/>
      <c r="R54" s="216"/>
      <c r="S54" s="216"/>
      <c r="T54" s="216"/>
      <c r="U54" s="115"/>
      <c r="V54" s="272"/>
      <c r="W54" s="272"/>
      <c r="X54" s="431"/>
      <c r="Y54" s="219"/>
      <c r="Z54" s="418"/>
      <c r="AA54" s="405"/>
      <c r="AB54" s="549"/>
      <c r="AC54" s="405"/>
      <c r="AD54" s="365"/>
      <c r="AE54" s="378"/>
      <c r="AF54" s="392"/>
      <c r="AG54" s="216"/>
      <c r="AH54" s="216"/>
      <c r="AI54" s="216"/>
      <c r="AJ54" s="216"/>
      <c r="AK54" s="216"/>
      <c r="AL54" s="216"/>
    </row>
    <row r="55" spans="2:38" s="19" customFormat="1" x14ac:dyDescent="0.3">
      <c r="B55" s="59"/>
      <c r="C55" s="20"/>
      <c r="D55" s="21"/>
      <c r="E55" s="116"/>
      <c r="F55" s="117"/>
      <c r="G55" s="118"/>
      <c r="H55" s="119"/>
      <c r="I55" s="120"/>
      <c r="J55" s="113"/>
      <c r="K55" s="114"/>
      <c r="L55" s="215"/>
      <c r="M55" s="215"/>
      <c r="N55" s="216"/>
      <c r="O55" s="217"/>
      <c r="P55" s="218"/>
      <c r="Q55" s="217"/>
      <c r="R55" s="216"/>
      <c r="S55" s="216"/>
      <c r="T55" s="216"/>
      <c r="U55" s="115"/>
      <c r="V55" s="272"/>
      <c r="W55" s="272"/>
      <c r="X55" s="431"/>
      <c r="Y55" s="219"/>
      <c r="Z55" s="418"/>
      <c r="AA55" s="405"/>
      <c r="AB55" s="549"/>
      <c r="AC55" s="405"/>
      <c r="AD55" s="365"/>
      <c r="AE55" s="378"/>
      <c r="AF55" s="392"/>
      <c r="AG55" s="216"/>
      <c r="AH55" s="216"/>
      <c r="AI55" s="216"/>
      <c r="AJ55" s="216"/>
      <c r="AK55" s="216"/>
      <c r="AL55" s="216"/>
    </row>
    <row r="56" spans="2:38" s="19" customFormat="1" x14ac:dyDescent="0.3">
      <c r="B56" s="59"/>
      <c r="C56" s="20"/>
      <c r="D56" s="21"/>
      <c r="E56" s="116"/>
      <c r="F56" s="117"/>
      <c r="G56" s="118"/>
      <c r="H56" s="119"/>
      <c r="I56" s="120"/>
      <c r="J56" s="113"/>
      <c r="K56" s="114"/>
      <c r="L56" s="215"/>
      <c r="M56" s="215"/>
      <c r="N56" s="216"/>
      <c r="O56" s="217"/>
      <c r="P56" s="218"/>
      <c r="Q56" s="217"/>
      <c r="R56" s="216"/>
      <c r="S56" s="216"/>
      <c r="T56" s="216"/>
      <c r="U56" s="115"/>
      <c r="V56" s="272"/>
      <c r="W56" s="272"/>
      <c r="X56" s="431"/>
      <c r="Y56" s="219"/>
      <c r="Z56" s="418"/>
      <c r="AA56" s="405"/>
      <c r="AB56" s="549"/>
      <c r="AC56" s="405"/>
      <c r="AD56" s="365"/>
      <c r="AE56" s="378"/>
      <c r="AF56" s="392"/>
      <c r="AG56" s="216"/>
      <c r="AH56" s="216"/>
      <c r="AI56" s="216"/>
      <c r="AJ56" s="216"/>
      <c r="AK56" s="216"/>
      <c r="AL56" s="216"/>
    </row>
    <row r="57" spans="2:38" s="19" customFormat="1" x14ac:dyDescent="0.3">
      <c r="B57" s="59"/>
      <c r="C57" s="20"/>
      <c r="D57" s="21"/>
      <c r="E57" s="116"/>
      <c r="F57" s="117"/>
      <c r="G57" s="118"/>
      <c r="H57" s="119"/>
      <c r="I57" s="120"/>
      <c r="J57" s="113"/>
      <c r="K57" s="114"/>
      <c r="L57" s="215"/>
      <c r="M57" s="215"/>
      <c r="N57" s="216"/>
      <c r="O57" s="217"/>
      <c r="P57" s="218"/>
      <c r="Q57" s="217"/>
      <c r="R57" s="216"/>
      <c r="S57" s="216"/>
      <c r="T57" s="216"/>
      <c r="U57" s="115"/>
      <c r="V57" s="272"/>
      <c r="W57" s="272"/>
      <c r="X57" s="431"/>
      <c r="Y57" s="219"/>
      <c r="Z57" s="418"/>
      <c r="AA57" s="405"/>
      <c r="AB57" s="549"/>
      <c r="AC57" s="405"/>
      <c r="AD57" s="365"/>
      <c r="AE57" s="378"/>
      <c r="AF57" s="392"/>
      <c r="AG57" s="216"/>
      <c r="AH57" s="216"/>
      <c r="AI57" s="216"/>
      <c r="AJ57" s="216"/>
      <c r="AK57" s="216"/>
      <c r="AL57" s="216"/>
    </row>
    <row r="58" spans="2:38" s="19" customFormat="1" x14ac:dyDescent="0.3">
      <c r="B58" s="59"/>
      <c r="C58" s="20"/>
      <c r="D58" s="21"/>
      <c r="E58" s="116"/>
      <c r="F58" s="117"/>
      <c r="G58" s="118"/>
      <c r="H58" s="119"/>
      <c r="I58" s="120"/>
      <c r="J58" s="113"/>
      <c r="K58" s="114"/>
      <c r="L58" s="215"/>
      <c r="M58" s="215"/>
      <c r="N58" s="216"/>
      <c r="O58" s="217"/>
      <c r="P58" s="218"/>
      <c r="Q58" s="217"/>
      <c r="R58" s="216"/>
      <c r="S58" s="216"/>
      <c r="T58" s="216"/>
      <c r="U58" s="115"/>
      <c r="V58" s="272"/>
      <c r="W58" s="272"/>
      <c r="X58" s="431"/>
      <c r="Y58" s="219"/>
      <c r="Z58" s="418"/>
      <c r="AA58" s="405"/>
      <c r="AB58" s="549"/>
      <c r="AC58" s="405"/>
      <c r="AD58" s="365"/>
      <c r="AE58" s="378"/>
      <c r="AF58" s="392"/>
      <c r="AG58" s="216"/>
      <c r="AH58" s="216"/>
      <c r="AI58" s="216"/>
      <c r="AJ58" s="216"/>
      <c r="AK58" s="216"/>
      <c r="AL58" s="216"/>
    </row>
    <row r="59" spans="2:38" s="19" customFormat="1" x14ac:dyDescent="0.3">
      <c r="B59" s="59"/>
      <c r="C59" s="20"/>
      <c r="D59" s="21"/>
      <c r="E59" s="116"/>
      <c r="F59" s="117"/>
      <c r="G59" s="118"/>
      <c r="H59" s="119"/>
      <c r="I59" s="120"/>
      <c r="J59" s="113"/>
      <c r="K59" s="114"/>
      <c r="L59" s="215"/>
      <c r="M59" s="215"/>
      <c r="N59" s="216"/>
      <c r="O59" s="217"/>
      <c r="P59" s="218"/>
      <c r="Q59" s="217"/>
      <c r="R59" s="216"/>
      <c r="S59" s="216"/>
      <c r="T59" s="216"/>
      <c r="U59" s="115"/>
      <c r="V59" s="272"/>
      <c r="W59" s="272"/>
      <c r="X59" s="431"/>
      <c r="Y59" s="219"/>
      <c r="Z59" s="418"/>
      <c r="AA59" s="405"/>
      <c r="AB59" s="549"/>
      <c r="AC59" s="405"/>
      <c r="AD59" s="365"/>
      <c r="AE59" s="378"/>
      <c r="AF59" s="392"/>
      <c r="AG59" s="216"/>
      <c r="AH59" s="216"/>
      <c r="AI59" s="216"/>
      <c r="AJ59" s="216"/>
      <c r="AK59" s="216"/>
      <c r="AL59" s="216"/>
    </row>
    <row r="60" spans="2:38" s="19" customFormat="1" x14ac:dyDescent="0.3">
      <c r="B60" s="59"/>
      <c r="C60" s="20"/>
      <c r="D60" s="21"/>
      <c r="E60" s="116"/>
      <c r="F60" s="117"/>
      <c r="G60" s="118"/>
      <c r="H60" s="119"/>
      <c r="I60" s="120"/>
      <c r="J60" s="113"/>
      <c r="K60" s="114"/>
      <c r="L60" s="215"/>
      <c r="M60" s="215"/>
      <c r="N60" s="216"/>
      <c r="O60" s="217"/>
      <c r="P60" s="218"/>
      <c r="Q60" s="217"/>
      <c r="R60" s="216"/>
      <c r="S60" s="216"/>
      <c r="T60" s="216"/>
      <c r="U60" s="115"/>
      <c r="V60" s="272"/>
      <c r="W60" s="272"/>
      <c r="X60" s="431"/>
      <c r="Y60" s="219"/>
      <c r="Z60" s="418"/>
      <c r="AA60" s="405"/>
      <c r="AB60" s="549"/>
      <c r="AC60" s="405"/>
      <c r="AD60" s="365"/>
      <c r="AE60" s="378"/>
      <c r="AF60" s="392"/>
      <c r="AG60" s="216"/>
      <c r="AH60" s="216"/>
      <c r="AI60" s="216"/>
      <c r="AJ60" s="216"/>
      <c r="AK60" s="216"/>
      <c r="AL60" s="216"/>
    </row>
    <row r="61" spans="2:38" s="19" customFormat="1" x14ac:dyDescent="0.3">
      <c r="B61" s="59"/>
      <c r="C61" s="20"/>
      <c r="D61" s="21"/>
      <c r="E61" s="116"/>
      <c r="F61" s="117"/>
      <c r="G61" s="118"/>
      <c r="H61" s="119"/>
      <c r="I61" s="120"/>
      <c r="J61" s="113"/>
      <c r="K61" s="114"/>
      <c r="L61" s="215"/>
      <c r="M61" s="215"/>
      <c r="N61" s="216"/>
      <c r="O61" s="217"/>
      <c r="P61" s="218"/>
      <c r="Q61" s="217"/>
      <c r="R61" s="216"/>
      <c r="S61" s="216"/>
      <c r="T61" s="216"/>
      <c r="U61" s="115"/>
      <c r="V61" s="272"/>
      <c r="W61" s="272"/>
      <c r="X61" s="431"/>
      <c r="Y61" s="219"/>
      <c r="Z61" s="418"/>
      <c r="AA61" s="405"/>
      <c r="AB61" s="549"/>
      <c r="AC61" s="405"/>
      <c r="AD61" s="365"/>
      <c r="AE61" s="378"/>
      <c r="AF61" s="392"/>
      <c r="AG61" s="216"/>
      <c r="AH61" s="216"/>
      <c r="AI61" s="216"/>
      <c r="AJ61" s="216"/>
      <c r="AK61" s="216"/>
      <c r="AL61" s="216"/>
    </row>
    <row r="62" spans="2:38" s="19" customFormat="1" x14ac:dyDescent="0.3">
      <c r="B62" s="59"/>
      <c r="C62" s="20"/>
      <c r="D62" s="21"/>
      <c r="E62" s="116"/>
      <c r="F62" s="117"/>
      <c r="G62" s="118"/>
      <c r="H62" s="119"/>
      <c r="I62" s="120"/>
      <c r="J62" s="113"/>
      <c r="K62" s="114"/>
      <c r="L62" s="215"/>
      <c r="M62" s="215"/>
      <c r="N62" s="216"/>
      <c r="O62" s="217"/>
      <c r="P62" s="218"/>
      <c r="Q62" s="217"/>
      <c r="R62" s="216"/>
      <c r="S62" s="216"/>
      <c r="T62" s="216"/>
      <c r="U62" s="115"/>
      <c r="V62" s="272"/>
      <c r="W62" s="272"/>
      <c r="X62" s="431"/>
      <c r="Y62" s="219"/>
      <c r="Z62" s="418"/>
      <c r="AA62" s="405"/>
      <c r="AB62" s="549"/>
      <c r="AC62" s="405"/>
      <c r="AD62" s="365"/>
      <c r="AE62" s="378"/>
      <c r="AF62" s="392"/>
      <c r="AG62" s="216"/>
      <c r="AH62" s="216"/>
      <c r="AI62" s="216"/>
      <c r="AJ62" s="216"/>
      <c r="AK62" s="216"/>
      <c r="AL62" s="216"/>
    </row>
    <row r="63" spans="2:38" s="19" customFormat="1" x14ac:dyDescent="0.3">
      <c r="B63" s="59"/>
      <c r="C63" s="20"/>
      <c r="D63" s="21"/>
      <c r="E63" s="116"/>
      <c r="F63" s="117"/>
      <c r="G63" s="118"/>
      <c r="H63" s="119"/>
      <c r="I63" s="120"/>
      <c r="J63" s="113"/>
      <c r="K63" s="114"/>
      <c r="L63" s="215"/>
      <c r="M63" s="215"/>
      <c r="N63" s="216"/>
      <c r="O63" s="217"/>
      <c r="P63" s="218"/>
      <c r="Q63" s="217"/>
      <c r="R63" s="216"/>
      <c r="S63" s="216"/>
      <c r="T63" s="216"/>
      <c r="U63" s="115"/>
      <c r="V63" s="272"/>
      <c r="W63" s="272"/>
      <c r="X63" s="431"/>
      <c r="Y63" s="219"/>
      <c r="Z63" s="418"/>
      <c r="AA63" s="405"/>
      <c r="AB63" s="549"/>
      <c r="AC63" s="405"/>
      <c r="AD63" s="365"/>
      <c r="AE63" s="378"/>
      <c r="AF63" s="392"/>
      <c r="AG63" s="216"/>
      <c r="AH63" s="216"/>
      <c r="AI63" s="216"/>
      <c r="AJ63" s="216"/>
      <c r="AK63" s="216"/>
      <c r="AL63" s="216"/>
    </row>
    <row r="64" spans="2:38" s="19" customFormat="1" x14ac:dyDescent="0.3">
      <c r="B64" s="59"/>
      <c r="C64" s="20"/>
      <c r="D64" s="21"/>
      <c r="E64" s="116"/>
      <c r="F64" s="117"/>
      <c r="G64" s="118"/>
      <c r="H64" s="119"/>
      <c r="I64" s="120"/>
      <c r="J64" s="113"/>
      <c r="K64" s="114"/>
      <c r="L64" s="215"/>
      <c r="M64" s="215"/>
      <c r="N64" s="216"/>
      <c r="O64" s="217"/>
      <c r="P64" s="218"/>
      <c r="Q64" s="217"/>
      <c r="R64" s="216"/>
      <c r="S64" s="216"/>
      <c r="T64" s="216"/>
      <c r="U64" s="115"/>
      <c r="V64" s="272"/>
      <c r="W64" s="272"/>
      <c r="X64" s="431"/>
      <c r="Y64" s="219"/>
      <c r="Z64" s="418"/>
      <c r="AA64" s="405"/>
      <c r="AB64" s="549"/>
      <c r="AC64" s="405"/>
      <c r="AD64" s="365"/>
      <c r="AE64" s="378"/>
      <c r="AF64" s="392"/>
      <c r="AG64" s="216"/>
      <c r="AH64" s="216"/>
      <c r="AI64" s="216"/>
      <c r="AJ64" s="216"/>
      <c r="AK64" s="216"/>
      <c r="AL64" s="216"/>
    </row>
    <row r="65" spans="2:38" s="19" customFormat="1" x14ac:dyDescent="0.3">
      <c r="B65" s="59"/>
      <c r="C65" s="20"/>
      <c r="D65" s="21"/>
      <c r="E65" s="116"/>
      <c r="F65" s="117"/>
      <c r="G65" s="118"/>
      <c r="H65" s="119"/>
      <c r="I65" s="120"/>
      <c r="J65" s="113"/>
      <c r="K65" s="114"/>
      <c r="L65" s="215"/>
      <c r="M65" s="215"/>
      <c r="N65" s="216"/>
      <c r="O65" s="217"/>
      <c r="P65" s="218"/>
      <c r="Q65" s="217"/>
      <c r="R65" s="216"/>
      <c r="S65" s="216"/>
      <c r="T65" s="216"/>
      <c r="U65" s="115"/>
      <c r="V65" s="272"/>
      <c r="W65" s="272"/>
      <c r="X65" s="431"/>
      <c r="Y65" s="219"/>
      <c r="Z65" s="418"/>
      <c r="AA65" s="405"/>
      <c r="AB65" s="549"/>
      <c r="AC65" s="405"/>
      <c r="AD65" s="365"/>
      <c r="AE65" s="378"/>
      <c r="AF65" s="392"/>
      <c r="AG65" s="216"/>
      <c r="AH65" s="216"/>
      <c r="AI65" s="216"/>
      <c r="AJ65" s="216"/>
      <c r="AK65" s="216"/>
      <c r="AL65" s="216"/>
    </row>
    <row r="66" spans="2:38" s="19" customFormat="1" x14ac:dyDescent="0.3">
      <c r="B66" s="59"/>
      <c r="C66" s="20"/>
      <c r="D66" s="21"/>
      <c r="E66" s="116"/>
      <c r="F66" s="117"/>
      <c r="G66" s="118"/>
      <c r="H66" s="119"/>
      <c r="I66" s="120"/>
      <c r="J66" s="113"/>
      <c r="K66" s="114"/>
      <c r="L66" s="215"/>
      <c r="M66" s="215"/>
      <c r="N66" s="216"/>
      <c r="O66" s="217"/>
      <c r="P66" s="218"/>
      <c r="Q66" s="217"/>
      <c r="R66" s="216"/>
      <c r="S66" s="216"/>
      <c r="T66" s="216"/>
      <c r="U66" s="115"/>
      <c r="V66" s="272"/>
      <c r="W66" s="272"/>
      <c r="X66" s="431"/>
      <c r="Y66" s="219"/>
      <c r="Z66" s="418"/>
      <c r="AA66" s="405"/>
      <c r="AB66" s="549"/>
      <c r="AC66" s="405"/>
      <c r="AD66" s="365"/>
      <c r="AE66" s="378"/>
      <c r="AF66" s="392"/>
      <c r="AG66" s="216"/>
      <c r="AH66" s="216"/>
      <c r="AI66" s="216"/>
      <c r="AJ66" s="216"/>
      <c r="AK66" s="216"/>
      <c r="AL66" s="216"/>
    </row>
    <row r="67" spans="2:38" s="19" customFormat="1" x14ac:dyDescent="0.3">
      <c r="B67" s="59"/>
      <c r="C67" s="20"/>
      <c r="D67" s="21"/>
      <c r="E67" s="116"/>
      <c r="F67" s="117"/>
      <c r="G67" s="118"/>
      <c r="H67" s="119"/>
      <c r="I67" s="120"/>
      <c r="J67" s="113"/>
      <c r="K67" s="114"/>
      <c r="L67" s="215"/>
      <c r="M67" s="215"/>
      <c r="N67" s="216"/>
      <c r="O67" s="217"/>
      <c r="P67" s="218"/>
      <c r="Q67" s="217"/>
      <c r="R67" s="216"/>
      <c r="S67" s="216"/>
      <c r="T67" s="216"/>
      <c r="U67" s="115"/>
      <c r="V67" s="272"/>
      <c r="W67" s="272"/>
      <c r="X67" s="431"/>
      <c r="Y67" s="219"/>
      <c r="Z67" s="418"/>
      <c r="AA67" s="405"/>
      <c r="AB67" s="549"/>
      <c r="AC67" s="405"/>
      <c r="AD67" s="365"/>
      <c r="AE67" s="378"/>
      <c r="AF67" s="392"/>
      <c r="AG67" s="216"/>
      <c r="AH67" s="216"/>
      <c r="AI67" s="216"/>
      <c r="AJ67" s="216"/>
      <c r="AK67" s="216"/>
      <c r="AL67" s="216"/>
    </row>
    <row r="68" spans="2:38" s="19" customFormat="1" x14ac:dyDescent="0.3">
      <c r="B68" s="59"/>
      <c r="C68" s="20"/>
      <c r="D68" s="21"/>
      <c r="E68" s="116"/>
      <c r="F68" s="117"/>
      <c r="G68" s="118"/>
      <c r="H68" s="119"/>
      <c r="I68" s="120"/>
      <c r="J68" s="113"/>
      <c r="K68" s="114"/>
      <c r="L68" s="215"/>
      <c r="M68" s="215"/>
      <c r="N68" s="216"/>
      <c r="O68" s="217"/>
      <c r="P68" s="218"/>
      <c r="Q68" s="217"/>
      <c r="R68" s="216"/>
      <c r="S68" s="216"/>
      <c r="T68" s="216"/>
      <c r="U68" s="115"/>
      <c r="V68" s="272"/>
      <c r="W68" s="272"/>
      <c r="X68" s="431"/>
      <c r="Y68" s="219"/>
      <c r="Z68" s="418"/>
      <c r="AA68" s="405"/>
      <c r="AB68" s="549"/>
      <c r="AC68" s="405"/>
      <c r="AD68" s="365"/>
      <c r="AE68" s="378"/>
      <c r="AF68" s="392"/>
      <c r="AG68" s="216"/>
      <c r="AH68" s="216"/>
      <c r="AI68" s="216"/>
      <c r="AJ68" s="216"/>
      <c r="AK68" s="216"/>
      <c r="AL68" s="216"/>
    </row>
    <row r="69" spans="2:38" s="19" customFormat="1" x14ac:dyDescent="0.3">
      <c r="B69" s="59"/>
      <c r="C69" s="20"/>
      <c r="D69" s="21"/>
      <c r="E69" s="116"/>
      <c r="F69" s="117"/>
      <c r="G69" s="118"/>
      <c r="H69" s="119"/>
      <c r="I69" s="120"/>
      <c r="J69" s="113"/>
      <c r="K69" s="114"/>
      <c r="L69" s="215"/>
      <c r="M69" s="215"/>
      <c r="N69" s="216"/>
      <c r="O69" s="217"/>
      <c r="P69" s="218"/>
      <c r="Q69" s="217"/>
      <c r="R69" s="216"/>
      <c r="S69" s="216"/>
      <c r="T69" s="216"/>
      <c r="U69" s="115"/>
      <c r="V69" s="272"/>
      <c r="W69" s="272"/>
      <c r="X69" s="431"/>
      <c r="Y69" s="219"/>
      <c r="Z69" s="418"/>
      <c r="AA69" s="405"/>
      <c r="AB69" s="549"/>
      <c r="AC69" s="405"/>
      <c r="AD69" s="365"/>
      <c r="AE69" s="378"/>
      <c r="AF69" s="392"/>
      <c r="AG69" s="216"/>
      <c r="AH69" s="216"/>
      <c r="AI69" s="216"/>
      <c r="AJ69" s="216"/>
      <c r="AK69" s="216"/>
      <c r="AL69" s="216"/>
    </row>
    <row r="70" spans="2:38" s="19" customFormat="1" x14ac:dyDescent="0.3">
      <c r="B70" s="59"/>
      <c r="C70" s="20"/>
      <c r="D70" s="21"/>
      <c r="E70" s="116"/>
      <c r="F70" s="117"/>
      <c r="G70" s="118"/>
      <c r="H70" s="119"/>
      <c r="I70" s="120"/>
      <c r="J70" s="113"/>
      <c r="K70" s="114"/>
      <c r="L70" s="215"/>
      <c r="M70" s="215"/>
      <c r="N70" s="216"/>
      <c r="O70" s="217"/>
      <c r="P70" s="218"/>
      <c r="Q70" s="217"/>
      <c r="R70" s="216"/>
      <c r="S70" s="216"/>
      <c r="T70" s="216"/>
      <c r="U70" s="115"/>
      <c r="V70" s="272"/>
      <c r="W70" s="272"/>
      <c r="X70" s="431"/>
      <c r="Y70" s="219"/>
      <c r="Z70" s="418"/>
      <c r="AA70" s="405"/>
      <c r="AB70" s="549"/>
      <c r="AC70" s="405"/>
      <c r="AD70" s="365"/>
      <c r="AE70" s="378"/>
      <c r="AF70" s="392"/>
      <c r="AG70" s="216"/>
      <c r="AH70" s="216"/>
      <c r="AI70" s="216"/>
      <c r="AJ70" s="216"/>
      <c r="AK70" s="216"/>
      <c r="AL70" s="216"/>
    </row>
    <row r="71" spans="2:38" s="19" customFormat="1" x14ac:dyDescent="0.3">
      <c r="B71" s="59"/>
      <c r="C71" s="20"/>
      <c r="D71" s="21"/>
      <c r="E71" s="116"/>
      <c r="F71" s="117"/>
      <c r="G71" s="118"/>
      <c r="H71" s="119"/>
      <c r="I71" s="120"/>
      <c r="J71" s="113"/>
      <c r="K71" s="114"/>
      <c r="L71" s="215"/>
      <c r="M71" s="215"/>
      <c r="N71" s="216"/>
      <c r="O71" s="217"/>
      <c r="P71" s="218"/>
      <c r="Q71" s="217"/>
      <c r="R71" s="216"/>
      <c r="S71" s="216"/>
      <c r="T71" s="216"/>
      <c r="U71" s="115"/>
      <c r="V71" s="272"/>
      <c r="W71" s="272"/>
      <c r="X71" s="431"/>
      <c r="Y71" s="219"/>
      <c r="Z71" s="418"/>
      <c r="AA71" s="405"/>
      <c r="AB71" s="549"/>
      <c r="AC71" s="405"/>
      <c r="AD71" s="365"/>
      <c r="AE71" s="378"/>
      <c r="AF71" s="392"/>
      <c r="AG71" s="216"/>
      <c r="AH71" s="216"/>
      <c r="AI71" s="216"/>
      <c r="AJ71" s="216"/>
      <c r="AK71" s="216"/>
      <c r="AL71" s="216"/>
    </row>
    <row r="72" spans="2:38" s="19" customFormat="1" x14ac:dyDescent="0.3">
      <c r="B72" s="59"/>
      <c r="C72" s="20"/>
      <c r="D72" s="21"/>
      <c r="E72" s="116"/>
      <c r="F72" s="117"/>
      <c r="G72" s="118"/>
      <c r="H72" s="119"/>
      <c r="I72" s="120"/>
      <c r="J72" s="113"/>
      <c r="K72" s="114"/>
      <c r="L72" s="215"/>
      <c r="M72" s="215"/>
      <c r="N72" s="216"/>
      <c r="O72" s="217"/>
      <c r="P72" s="218"/>
      <c r="Q72" s="217"/>
      <c r="R72" s="216"/>
      <c r="S72" s="216"/>
      <c r="T72" s="216"/>
      <c r="U72" s="115"/>
      <c r="V72" s="272"/>
      <c r="W72" s="272"/>
      <c r="X72" s="431"/>
      <c r="Y72" s="219"/>
      <c r="Z72" s="418"/>
      <c r="AA72" s="405"/>
      <c r="AB72" s="549"/>
      <c r="AC72" s="405"/>
      <c r="AD72" s="365"/>
      <c r="AE72" s="378"/>
      <c r="AF72" s="392"/>
      <c r="AG72" s="216"/>
      <c r="AH72" s="216"/>
      <c r="AI72" s="216"/>
      <c r="AJ72" s="216"/>
      <c r="AK72" s="216"/>
      <c r="AL72" s="216"/>
    </row>
    <row r="73" spans="2:38" s="19" customFormat="1" x14ac:dyDescent="0.3">
      <c r="B73" s="59"/>
      <c r="C73" s="20"/>
      <c r="D73" s="21"/>
      <c r="E73" s="116"/>
      <c r="F73" s="117"/>
      <c r="G73" s="118"/>
      <c r="H73" s="119"/>
      <c r="I73" s="120"/>
      <c r="J73" s="113"/>
      <c r="K73" s="114"/>
      <c r="L73" s="215"/>
      <c r="M73" s="215"/>
      <c r="N73" s="216"/>
      <c r="O73" s="217"/>
      <c r="P73" s="218"/>
      <c r="Q73" s="217"/>
      <c r="R73" s="216"/>
      <c r="S73" s="216"/>
      <c r="T73" s="216"/>
      <c r="U73" s="115"/>
      <c r="V73" s="272"/>
      <c r="W73" s="272"/>
      <c r="X73" s="431"/>
      <c r="Y73" s="219"/>
      <c r="Z73" s="418"/>
      <c r="AA73" s="405"/>
      <c r="AB73" s="549"/>
      <c r="AC73" s="405"/>
      <c r="AD73" s="365"/>
      <c r="AE73" s="378"/>
      <c r="AF73" s="392"/>
      <c r="AG73" s="216"/>
      <c r="AH73" s="216"/>
      <c r="AI73" s="216"/>
      <c r="AJ73" s="216"/>
      <c r="AK73" s="216"/>
      <c r="AL73" s="216"/>
    </row>
    <row r="74" spans="2:38" s="19" customFormat="1" x14ac:dyDescent="0.3">
      <c r="B74" s="59"/>
      <c r="C74" s="20"/>
      <c r="D74" s="21"/>
      <c r="E74" s="116"/>
      <c r="F74" s="117"/>
      <c r="G74" s="118"/>
      <c r="H74" s="119"/>
      <c r="I74" s="120"/>
      <c r="J74" s="113"/>
      <c r="K74" s="114"/>
      <c r="L74" s="215"/>
      <c r="M74" s="215"/>
      <c r="N74" s="216"/>
      <c r="O74" s="217"/>
      <c r="P74" s="218"/>
      <c r="Q74" s="217"/>
      <c r="R74" s="216"/>
      <c r="S74" s="216"/>
      <c r="T74" s="216"/>
      <c r="U74" s="115"/>
      <c r="V74" s="272"/>
      <c r="W74" s="272"/>
      <c r="X74" s="431"/>
      <c r="Y74" s="219"/>
      <c r="Z74" s="418"/>
      <c r="AA74" s="405"/>
      <c r="AB74" s="549"/>
      <c r="AC74" s="405"/>
      <c r="AD74" s="365"/>
      <c r="AE74" s="378"/>
      <c r="AF74" s="392"/>
      <c r="AG74" s="216"/>
      <c r="AH74" s="216"/>
      <c r="AI74" s="216"/>
      <c r="AJ74" s="216"/>
      <c r="AK74" s="216"/>
      <c r="AL74" s="216"/>
    </row>
    <row r="75" spans="2:38" s="19" customFormat="1" x14ac:dyDescent="0.3">
      <c r="B75" s="59"/>
      <c r="C75" s="20"/>
      <c r="D75" s="21"/>
      <c r="E75" s="116"/>
      <c r="F75" s="117"/>
      <c r="G75" s="118"/>
      <c r="H75" s="119"/>
      <c r="I75" s="120"/>
      <c r="J75" s="113"/>
      <c r="K75" s="114"/>
      <c r="L75" s="215"/>
      <c r="M75" s="215"/>
      <c r="N75" s="216"/>
      <c r="O75" s="217"/>
      <c r="P75" s="218"/>
      <c r="Q75" s="217"/>
      <c r="R75" s="216"/>
      <c r="S75" s="216"/>
      <c r="T75" s="216"/>
      <c r="U75" s="115"/>
      <c r="V75" s="272"/>
      <c r="W75" s="272"/>
      <c r="X75" s="431"/>
      <c r="Y75" s="219"/>
      <c r="Z75" s="418"/>
      <c r="AA75" s="405"/>
      <c r="AB75" s="549"/>
      <c r="AC75" s="405"/>
      <c r="AD75" s="365"/>
      <c r="AE75" s="378"/>
      <c r="AF75" s="392"/>
      <c r="AG75" s="216"/>
      <c r="AH75" s="216"/>
      <c r="AI75" s="216"/>
      <c r="AJ75" s="216"/>
      <c r="AK75" s="216"/>
      <c r="AL75" s="216"/>
    </row>
    <row r="76" spans="2:38" s="19" customFormat="1" x14ac:dyDescent="0.3">
      <c r="B76" s="59"/>
      <c r="C76" s="20"/>
      <c r="D76" s="21"/>
      <c r="E76" s="116"/>
      <c r="F76" s="117"/>
      <c r="G76" s="118"/>
      <c r="H76" s="119"/>
      <c r="I76" s="120"/>
      <c r="J76" s="113"/>
      <c r="K76" s="114"/>
      <c r="L76" s="215"/>
      <c r="M76" s="215"/>
      <c r="N76" s="216"/>
      <c r="O76" s="217"/>
      <c r="P76" s="218"/>
      <c r="Q76" s="217"/>
      <c r="R76" s="216"/>
      <c r="S76" s="216"/>
      <c r="T76" s="216"/>
      <c r="U76" s="115"/>
      <c r="V76" s="272"/>
      <c r="W76" s="272"/>
      <c r="X76" s="431"/>
      <c r="Y76" s="219"/>
      <c r="Z76" s="418"/>
      <c r="AA76" s="405"/>
      <c r="AB76" s="549"/>
      <c r="AC76" s="405"/>
      <c r="AD76" s="365"/>
      <c r="AE76" s="378"/>
      <c r="AF76" s="392"/>
      <c r="AG76" s="216"/>
      <c r="AH76" s="216"/>
      <c r="AI76" s="216"/>
      <c r="AJ76" s="216"/>
      <c r="AK76" s="216"/>
      <c r="AL76" s="216"/>
    </row>
    <row r="77" spans="2:38" s="19" customFormat="1" x14ac:dyDescent="0.3">
      <c r="B77" s="59"/>
      <c r="C77" s="20"/>
      <c r="D77" s="21"/>
      <c r="E77" s="116"/>
      <c r="F77" s="117"/>
      <c r="G77" s="118"/>
      <c r="H77" s="119"/>
      <c r="I77" s="120"/>
      <c r="J77" s="113"/>
      <c r="K77" s="114"/>
      <c r="L77" s="215"/>
      <c r="M77" s="215"/>
      <c r="N77" s="216"/>
      <c r="O77" s="217"/>
      <c r="P77" s="218"/>
      <c r="Q77" s="217"/>
      <c r="R77" s="216"/>
      <c r="S77" s="216"/>
      <c r="T77" s="216"/>
      <c r="U77" s="115"/>
      <c r="V77" s="272"/>
      <c r="W77" s="272"/>
      <c r="X77" s="431"/>
      <c r="Y77" s="219"/>
      <c r="Z77" s="418"/>
      <c r="AA77" s="405"/>
      <c r="AB77" s="549"/>
      <c r="AC77" s="405"/>
      <c r="AD77" s="365"/>
      <c r="AE77" s="378"/>
      <c r="AF77" s="392"/>
      <c r="AG77" s="216"/>
      <c r="AH77" s="216"/>
      <c r="AI77" s="216"/>
      <c r="AJ77" s="216"/>
      <c r="AK77" s="216"/>
      <c r="AL77" s="216"/>
    </row>
    <row r="78" spans="2:38" s="19" customFormat="1" x14ac:dyDescent="0.3">
      <c r="B78" s="59"/>
      <c r="C78" s="20"/>
      <c r="D78" s="21"/>
      <c r="E78" s="116"/>
      <c r="F78" s="117"/>
      <c r="G78" s="118"/>
      <c r="H78" s="119"/>
      <c r="I78" s="120"/>
      <c r="J78" s="113"/>
      <c r="K78" s="114"/>
      <c r="L78" s="215"/>
      <c r="M78" s="215"/>
      <c r="N78" s="216"/>
      <c r="O78" s="217"/>
      <c r="P78" s="218"/>
      <c r="Q78" s="217"/>
      <c r="R78" s="216"/>
      <c r="S78" s="216"/>
      <c r="T78" s="216"/>
      <c r="U78" s="115"/>
      <c r="V78" s="272"/>
      <c r="W78" s="272"/>
      <c r="X78" s="431"/>
      <c r="Y78" s="219"/>
      <c r="Z78" s="418"/>
      <c r="AA78" s="405"/>
      <c r="AB78" s="549"/>
      <c r="AC78" s="405"/>
      <c r="AD78" s="365"/>
      <c r="AE78" s="378"/>
      <c r="AF78" s="392"/>
      <c r="AG78" s="216"/>
      <c r="AH78" s="216"/>
      <c r="AI78" s="216"/>
      <c r="AJ78" s="216"/>
      <c r="AK78" s="216"/>
      <c r="AL78" s="216"/>
    </row>
    <row r="79" spans="2:38" s="19" customFormat="1" x14ac:dyDescent="0.3">
      <c r="B79" s="59"/>
      <c r="C79" s="20"/>
      <c r="D79" s="21"/>
      <c r="E79" s="116"/>
      <c r="F79" s="117"/>
      <c r="G79" s="118"/>
      <c r="H79" s="119"/>
      <c r="I79" s="120"/>
      <c r="J79" s="113"/>
      <c r="K79" s="114"/>
      <c r="L79" s="215"/>
      <c r="M79" s="215"/>
      <c r="N79" s="216"/>
      <c r="O79" s="217"/>
      <c r="P79" s="218"/>
      <c r="Q79" s="217"/>
      <c r="R79" s="216"/>
      <c r="S79" s="216"/>
      <c r="T79" s="216"/>
      <c r="U79" s="115"/>
      <c r="V79" s="272"/>
      <c r="W79" s="272"/>
      <c r="X79" s="431"/>
      <c r="Y79" s="219"/>
      <c r="Z79" s="418"/>
      <c r="AA79" s="405"/>
      <c r="AB79" s="549"/>
      <c r="AC79" s="405"/>
      <c r="AD79" s="365"/>
      <c r="AE79" s="378"/>
      <c r="AF79" s="392"/>
      <c r="AG79" s="216"/>
      <c r="AH79" s="216"/>
      <c r="AI79" s="216"/>
      <c r="AJ79" s="216"/>
      <c r="AK79" s="216"/>
      <c r="AL79" s="216"/>
    </row>
    <row r="80" spans="2:38" s="19" customFormat="1" x14ac:dyDescent="0.3">
      <c r="B80" s="59"/>
      <c r="C80" s="20"/>
      <c r="D80" s="21"/>
      <c r="E80" s="116"/>
      <c r="F80" s="117"/>
      <c r="G80" s="118"/>
      <c r="H80" s="119"/>
      <c r="I80" s="120"/>
      <c r="J80" s="113"/>
      <c r="K80" s="114"/>
      <c r="L80" s="215"/>
      <c r="M80" s="215"/>
      <c r="N80" s="216"/>
      <c r="O80" s="217"/>
      <c r="P80" s="218"/>
      <c r="Q80" s="217"/>
      <c r="R80" s="216"/>
      <c r="S80" s="216"/>
      <c r="T80" s="216"/>
      <c r="U80" s="115"/>
      <c r="V80" s="272"/>
      <c r="W80" s="272"/>
      <c r="X80" s="431"/>
      <c r="Y80" s="219"/>
      <c r="Z80" s="418"/>
      <c r="AA80" s="405"/>
      <c r="AB80" s="549"/>
      <c r="AC80" s="405"/>
      <c r="AD80" s="365"/>
      <c r="AE80" s="378"/>
      <c r="AF80" s="392"/>
      <c r="AG80" s="216"/>
      <c r="AH80" s="216"/>
      <c r="AI80" s="216"/>
      <c r="AJ80" s="216"/>
      <c r="AK80" s="216"/>
      <c r="AL80" s="216"/>
    </row>
    <row r="81" spans="2:38" s="19" customFormat="1" x14ac:dyDescent="0.3">
      <c r="B81" s="59"/>
      <c r="C81" s="20"/>
      <c r="D81" s="21"/>
      <c r="E81" s="116"/>
      <c r="F81" s="117"/>
      <c r="G81" s="118"/>
      <c r="H81" s="119"/>
      <c r="I81" s="120"/>
      <c r="J81" s="113"/>
      <c r="K81" s="114"/>
      <c r="L81" s="215"/>
      <c r="M81" s="215"/>
      <c r="N81" s="216"/>
      <c r="O81" s="217"/>
      <c r="P81" s="218"/>
      <c r="Q81" s="217"/>
      <c r="R81" s="216"/>
      <c r="S81" s="216"/>
      <c r="T81" s="216"/>
      <c r="U81" s="115"/>
      <c r="V81" s="272"/>
      <c r="W81" s="272"/>
      <c r="X81" s="431"/>
      <c r="Y81" s="219"/>
      <c r="Z81" s="418"/>
      <c r="AA81" s="405"/>
      <c r="AB81" s="549"/>
      <c r="AC81" s="405"/>
      <c r="AD81" s="365"/>
      <c r="AE81" s="378"/>
      <c r="AF81" s="392"/>
      <c r="AG81" s="216"/>
      <c r="AH81" s="216"/>
      <c r="AI81" s="216"/>
      <c r="AJ81" s="216"/>
      <c r="AK81" s="216"/>
      <c r="AL81" s="216"/>
    </row>
    <row r="82" spans="2:38" s="19" customFormat="1" x14ac:dyDescent="0.3">
      <c r="B82" s="59"/>
      <c r="C82" s="20"/>
      <c r="D82" s="21"/>
      <c r="E82" s="116"/>
      <c r="F82" s="117"/>
      <c r="G82" s="118"/>
      <c r="H82" s="119"/>
      <c r="I82" s="120"/>
      <c r="J82" s="113"/>
      <c r="K82" s="114"/>
      <c r="L82" s="215"/>
      <c r="M82" s="215"/>
      <c r="N82" s="216"/>
      <c r="O82" s="217"/>
      <c r="P82" s="218"/>
      <c r="Q82" s="217"/>
      <c r="R82" s="216"/>
      <c r="S82" s="216"/>
      <c r="T82" s="216"/>
      <c r="U82" s="115"/>
      <c r="V82" s="272"/>
      <c r="W82" s="272"/>
      <c r="X82" s="431"/>
      <c r="Y82" s="219"/>
      <c r="Z82" s="418"/>
      <c r="AA82" s="405"/>
      <c r="AB82" s="549"/>
      <c r="AC82" s="405"/>
      <c r="AD82" s="365"/>
      <c r="AE82" s="378"/>
      <c r="AF82" s="392"/>
      <c r="AG82" s="216"/>
      <c r="AH82" s="216"/>
      <c r="AI82" s="216"/>
      <c r="AJ82" s="216"/>
      <c r="AK82" s="216"/>
      <c r="AL82" s="216"/>
    </row>
    <row r="83" spans="2:38" s="19" customFormat="1" x14ac:dyDescent="0.3">
      <c r="B83" s="59"/>
      <c r="C83" s="20"/>
      <c r="D83" s="21"/>
      <c r="E83" s="116"/>
      <c r="F83" s="117"/>
      <c r="G83" s="118"/>
      <c r="H83" s="119"/>
      <c r="I83" s="120"/>
      <c r="J83" s="113"/>
      <c r="K83" s="114"/>
      <c r="L83" s="215"/>
      <c r="M83" s="215"/>
      <c r="N83" s="216"/>
      <c r="O83" s="217"/>
      <c r="P83" s="218"/>
      <c r="Q83" s="217"/>
      <c r="R83" s="216"/>
      <c r="S83" s="216"/>
      <c r="T83" s="216"/>
      <c r="U83" s="115"/>
      <c r="V83" s="272"/>
      <c r="W83" s="272"/>
      <c r="X83" s="431"/>
      <c r="Y83" s="219"/>
      <c r="Z83" s="418"/>
      <c r="AA83" s="405"/>
      <c r="AB83" s="549"/>
      <c r="AC83" s="405"/>
      <c r="AD83" s="365"/>
      <c r="AE83" s="378"/>
      <c r="AF83" s="392"/>
      <c r="AG83" s="216"/>
      <c r="AH83" s="216"/>
      <c r="AI83" s="216"/>
      <c r="AJ83" s="216"/>
      <c r="AK83" s="216"/>
      <c r="AL83" s="216"/>
    </row>
    <row r="84" spans="2:38" s="19" customFormat="1" x14ac:dyDescent="0.3">
      <c r="B84" s="59"/>
      <c r="C84" s="20"/>
      <c r="D84" s="21"/>
      <c r="E84" s="116"/>
      <c r="F84" s="117"/>
      <c r="G84" s="118"/>
      <c r="H84" s="119"/>
      <c r="I84" s="120"/>
      <c r="J84" s="113"/>
      <c r="K84" s="114"/>
      <c r="L84" s="215"/>
      <c r="M84" s="215"/>
      <c r="N84" s="216"/>
      <c r="O84" s="217"/>
      <c r="P84" s="218"/>
      <c r="Q84" s="217"/>
      <c r="R84" s="216"/>
      <c r="S84" s="216"/>
      <c r="T84" s="216"/>
      <c r="U84" s="115"/>
      <c r="V84" s="272"/>
      <c r="W84" s="272"/>
      <c r="X84" s="431"/>
      <c r="Y84" s="219"/>
      <c r="Z84" s="418"/>
      <c r="AA84" s="405"/>
      <c r="AB84" s="549"/>
      <c r="AC84" s="405"/>
      <c r="AD84" s="365"/>
      <c r="AE84" s="378"/>
      <c r="AF84" s="392"/>
      <c r="AG84" s="216"/>
      <c r="AH84" s="216"/>
      <c r="AI84" s="216"/>
      <c r="AJ84" s="216"/>
      <c r="AK84" s="216"/>
      <c r="AL84" s="216"/>
    </row>
    <row r="85" spans="2:38" s="19" customFormat="1" x14ac:dyDescent="0.3">
      <c r="B85" s="59"/>
      <c r="C85" s="20"/>
      <c r="D85" s="21"/>
      <c r="E85" s="116"/>
      <c r="F85" s="117"/>
      <c r="G85" s="118"/>
      <c r="H85" s="119"/>
      <c r="I85" s="120"/>
      <c r="J85" s="113"/>
      <c r="K85" s="114"/>
      <c r="L85" s="215"/>
      <c r="M85" s="215"/>
      <c r="N85" s="216"/>
      <c r="O85" s="217"/>
      <c r="P85" s="218"/>
      <c r="Q85" s="217"/>
      <c r="R85" s="216"/>
      <c r="S85" s="216"/>
      <c r="T85" s="216"/>
      <c r="U85" s="115"/>
      <c r="V85" s="272"/>
      <c r="W85" s="272"/>
      <c r="X85" s="431"/>
      <c r="Y85" s="219"/>
      <c r="Z85" s="418"/>
      <c r="AA85" s="405"/>
      <c r="AB85" s="549"/>
      <c r="AC85" s="405"/>
      <c r="AD85" s="365"/>
      <c r="AE85" s="378"/>
      <c r="AF85" s="392"/>
      <c r="AG85" s="216"/>
      <c r="AH85" s="216"/>
      <c r="AI85" s="216"/>
      <c r="AJ85" s="216"/>
      <c r="AK85" s="216"/>
      <c r="AL85" s="216"/>
    </row>
    <row r="86" spans="2:38" s="19" customFormat="1" x14ac:dyDescent="0.3">
      <c r="B86" s="59"/>
      <c r="C86" s="20"/>
      <c r="D86" s="21"/>
      <c r="E86" s="116"/>
      <c r="F86" s="117"/>
      <c r="G86" s="118"/>
      <c r="H86" s="119"/>
      <c r="I86" s="120"/>
      <c r="J86" s="113"/>
      <c r="K86" s="114"/>
      <c r="L86" s="215"/>
      <c r="M86" s="215"/>
      <c r="N86" s="216"/>
      <c r="O86" s="217"/>
      <c r="P86" s="218"/>
      <c r="Q86" s="217"/>
      <c r="R86" s="216"/>
      <c r="S86" s="216"/>
      <c r="T86" s="216"/>
      <c r="U86" s="115"/>
      <c r="V86" s="272"/>
      <c r="W86" s="272"/>
      <c r="X86" s="431"/>
      <c r="Y86" s="219"/>
      <c r="Z86" s="418"/>
      <c r="AA86" s="405"/>
      <c r="AB86" s="549"/>
      <c r="AC86" s="405"/>
      <c r="AD86" s="365"/>
      <c r="AE86" s="378"/>
      <c r="AF86" s="392"/>
      <c r="AG86" s="216"/>
      <c r="AH86" s="216"/>
      <c r="AI86" s="216"/>
      <c r="AJ86" s="216"/>
      <c r="AK86" s="216"/>
      <c r="AL86" s="216"/>
    </row>
    <row r="87" spans="2:38" s="19" customFormat="1" x14ac:dyDescent="0.3">
      <c r="B87" s="59"/>
      <c r="C87" s="20"/>
      <c r="D87" s="21"/>
      <c r="E87" s="116"/>
      <c r="F87" s="117"/>
      <c r="G87" s="118"/>
      <c r="H87" s="119"/>
      <c r="I87" s="120"/>
      <c r="J87" s="113"/>
      <c r="K87" s="114"/>
      <c r="L87" s="215"/>
      <c r="M87" s="215"/>
      <c r="N87" s="216"/>
      <c r="O87" s="217"/>
      <c r="P87" s="218"/>
      <c r="Q87" s="217"/>
      <c r="R87" s="216"/>
      <c r="S87" s="216"/>
      <c r="T87" s="216"/>
      <c r="U87" s="115"/>
      <c r="V87" s="272"/>
      <c r="W87" s="272"/>
      <c r="X87" s="431"/>
      <c r="Y87" s="219"/>
      <c r="Z87" s="418"/>
      <c r="AA87" s="405"/>
      <c r="AB87" s="549"/>
      <c r="AC87" s="405"/>
      <c r="AD87" s="365"/>
      <c r="AE87" s="378"/>
      <c r="AF87" s="392"/>
      <c r="AG87" s="216"/>
      <c r="AH87" s="216"/>
      <c r="AI87" s="216"/>
      <c r="AJ87" s="216"/>
      <c r="AK87" s="216"/>
      <c r="AL87" s="216"/>
    </row>
    <row r="88" spans="2:38" s="19" customFormat="1" x14ac:dyDescent="0.3">
      <c r="B88" s="59"/>
      <c r="C88" s="20"/>
      <c r="D88" s="21"/>
      <c r="E88" s="116"/>
      <c r="F88" s="117"/>
      <c r="G88" s="118"/>
      <c r="H88" s="119"/>
      <c r="I88" s="120"/>
      <c r="J88" s="113"/>
      <c r="K88" s="114"/>
      <c r="L88" s="215"/>
      <c r="M88" s="215"/>
      <c r="N88" s="216"/>
      <c r="O88" s="217"/>
      <c r="P88" s="218"/>
      <c r="Q88" s="217"/>
      <c r="R88" s="216"/>
      <c r="S88" s="216"/>
      <c r="T88" s="216"/>
      <c r="U88" s="115"/>
      <c r="V88" s="272"/>
      <c r="W88" s="272"/>
      <c r="X88" s="431"/>
      <c r="Y88" s="219"/>
      <c r="Z88" s="418"/>
      <c r="AA88" s="405"/>
      <c r="AB88" s="549"/>
      <c r="AC88" s="405"/>
      <c r="AD88" s="365"/>
      <c r="AE88" s="378"/>
      <c r="AF88" s="392"/>
      <c r="AG88" s="216"/>
      <c r="AH88" s="216"/>
      <c r="AI88" s="216"/>
      <c r="AJ88" s="216"/>
      <c r="AK88" s="216"/>
      <c r="AL88" s="216"/>
    </row>
    <row r="89" spans="2:38" s="19" customFormat="1" x14ac:dyDescent="0.3">
      <c r="B89" s="59"/>
      <c r="C89" s="20"/>
      <c r="D89" s="21"/>
      <c r="E89" s="116"/>
      <c r="F89" s="117"/>
      <c r="G89" s="118"/>
      <c r="H89" s="119"/>
      <c r="I89" s="120"/>
      <c r="J89" s="113"/>
      <c r="K89" s="114"/>
      <c r="L89" s="215"/>
      <c r="M89" s="215"/>
      <c r="N89" s="216"/>
      <c r="O89" s="217"/>
      <c r="P89" s="218"/>
      <c r="Q89" s="217"/>
      <c r="R89" s="216"/>
      <c r="S89" s="216"/>
      <c r="T89" s="216"/>
      <c r="U89" s="115"/>
      <c r="V89" s="272"/>
      <c r="W89" s="272"/>
      <c r="X89" s="431"/>
      <c r="Y89" s="219"/>
      <c r="Z89" s="418"/>
      <c r="AA89" s="405"/>
      <c r="AB89" s="549"/>
      <c r="AC89" s="405"/>
      <c r="AD89" s="365"/>
      <c r="AE89" s="378"/>
      <c r="AF89" s="392"/>
      <c r="AG89" s="216"/>
      <c r="AH89" s="216"/>
      <c r="AI89" s="216"/>
      <c r="AJ89" s="216"/>
      <c r="AK89" s="216"/>
      <c r="AL89" s="216"/>
    </row>
    <row r="90" spans="2:38" s="19" customFormat="1" x14ac:dyDescent="0.3">
      <c r="B90" s="59"/>
      <c r="C90" s="20"/>
      <c r="D90" s="21"/>
      <c r="E90" s="116"/>
      <c r="F90" s="117"/>
      <c r="G90" s="118"/>
      <c r="H90" s="119"/>
      <c r="I90" s="120"/>
      <c r="J90" s="113"/>
      <c r="K90" s="114"/>
      <c r="L90" s="215"/>
      <c r="M90" s="215"/>
      <c r="N90" s="216"/>
      <c r="O90" s="217"/>
      <c r="P90" s="218"/>
      <c r="Q90" s="217"/>
      <c r="R90" s="216"/>
      <c r="S90" s="216"/>
      <c r="T90" s="216"/>
      <c r="U90" s="115"/>
      <c r="V90" s="272"/>
      <c r="W90" s="272"/>
      <c r="X90" s="431"/>
      <c r="Y90" s="219"/>
      <c r="Z90" s="418"/>
      <c r="AA90" s="405"/>
      <c r="AB90" s="549"/>
      <c r="AC90" s="405"/>
      <c r="AD90" s="365"/>
      <c r="AE90" s="378"/>
      <c r="AF90" s="392"/>
      <c r="AG90" s="216"/>
      <c r="AH90" s="216"/>
      <c r="AI90" s="216"/>
      <c r="AJ90" s="216"/>
      <c r="AK90" s="216"/>
      <c r="AL90" s="216"/>
    </row>
    <row r="91" spans="2:38" s="19" customFormat="1" x14ac:dyDescent="0.3">
      <c r="B91" s="59"/>
      <c r="C91" s="20"/>
      <c r="D91" s="21"/>
      <c r="E91" s="116"/>
      <c r="F91" s="117"/>
      <c r="G91" s="118"/>
      <c r="H91" s="119"/>
      <c r="I91" s="120"/>
      <c r="J91" s="113"/>
      <c r="K91" s="114"/>
      <c r="L91" s="215"/>
      <c r="M91" s="215"/>
      <c r="N91" s="216"/>
      <c r="O91" s="217"/>
      <c r="P91" s="218"/>
      <c r="Q91" s="217"/>
      <c r="R91" s="216"/>
      <c r="S91" s="216"/>
      <c r="T91" s="216"/>
      <c r="U91" s="115"/>
      <c r="V91" s="272"/>
      <c r="W91" s="272"/>
      <c r="X91" s="431"/>
      <c r="Y91" s="219"/>
      <c r="Z91" s="418"/>
      <c r="AA91" s="405"/>
      <c r="AB91" s="549"/>
      <c r="AC91" s="405"/>
      <c r="AD91" s="365"/>
      <c r="AE91" s="378"/>
      <c r="AF91" s="392"/>
      <c r="AG91" s="216"/>
      <c r="AH91" s="216"/>
      <c r="AI91" s="216"/>
      <c r="AJ91" s="216"/>
      <c r="AK91" s="216"/>
      <c r="AL91" s="216"/>
    </row>
    <row r="92" spans="2:38" s="19" customFormat="1" x14ac:dyDescent="0.3">
      <c r="B92" s="59"/>
      <c r="C92" s="20"/>
      <c r="D92" s="21"/>
      <c r="E92" s="116"/>
      <c r="F92" s="117"/>
      <c r="G92" s="118"/>
      <c r="H92" s="119"/>
      <c r="I92" s="120"/>
      <c r="J92" s="113"/>
      <c r="K92" s="114"/>
      <c r="L92" s="215"/>
      <c r="M92" s="215"/>
      <c r="N92" s="216"/>
      <c r="O92" s="217"/>
      <c r="P92" s="218"/>
      <c r="Q92" s="217"/>
      <c r="R92" s="216"/>
      <c r="S92" s="216"/>
      <c r="T92" s="216"/>
      <c r="U92" s="115"/>
      <c r="V92" s="272"/>
      <c r="W92" s="272"/>
      <c r="X92" s="431"/>
      <c r="Y92" s="219"/>
      <c r="Z92" s="418"/>
      <c r="AA92" s="405"/>
      <c r="AB92" s="549"/>
      <c r="AC92" s="405"/>
      <c r="AD92" s="365"/>
      <c r="AE92" s="378"/>
      <c r="AF92" s="392"/>
      <c r="AG92" s="216"/>
      <c r="AH92" s="216"/>
      <c r="AI92" s="216"/>
      <c r="AJ92" s="216"/>
      <c r="AK92" s="216"/>
      <c r="AL92" s="216"/>
    </row>
    <row r="93" spans="2:38" s="19" customFormat="1" x14ac:dyDescent="0.3">
      <c r="B93" s="59"/>
      <c r="C93" s="20"/>
      <c r="D93" s="21"/>
      <c r="E93" s="116"/>
      <c r="F93" s="117"/>
      <c r="G93" s="118"/>
      <c r="H93" s="119"/>
      <c r="I93" s="120"/>
      <c r="J93" s="113"/>
      <c r="K93" s="114"/>
      <c r="L93" s="215"/>
      <c r="M93" s="215"/>
      <c r="N93" s="216"/>
      <c r="O93" s="217"/>
      <c r="P93" s="218"/>
      <c r="Q93" s="217"/>
      <c r="R93" s="216"/>
      <c r="S93" s="216"/>
      <c r="T93" s="216"/>
      <c r="U93" s="115"/>
      <c r="V93" s="272"/>
      <c r="W93" s="272"/>
      <c r="X93" s="431"/>
      <c r="Y93" s="219"/>
      <c r="Z93" s="418"/>
      <c r="AA93" s="405"/>
      <c r="AB93" s="549"/>
      <c r="AC93" s="405"/>
      <c r="AD93" s="365"/>
      <c r="AE93" s="378"/>
      <c r="AF93" s="392"/>
      <c r="AG93" s="216"/>
      <c r="AH93" s="216"/>
      <c r="AI93" s="216"/>
      <c r="AJ93" s="216"/>
      <c r="AK93" s="216"/>
      <c r="AL93" s="216"/>
    </row>
    <row r="94" spans="2:38" s="19" customFormat="1" x14ac:dyDescent="0.3">
      <c r="B94" s="59"/>
      <c r="C94" s="20"/>
      <c r="D94" s="21"/>
      <c r="E94" s="116"/>
      <c r="F94" s="117"/>
      <c r="G94" s="118"/>
      <c r="H94" s="119"/>
      <c r="I94" s="120"/>
      <c r="J94" s="113"/>
      <c r="K94" s="114"/>
      <c r="L94" s="215"/>
      <c r="M94" s="215"/>
      <c r="N94" s="216"/>
      <c r="O94" s="217"/>
      <c r="P94" s="218"/>
      <c r="Q94" s="217"/>
      <c r="R94" s="216"/>
      <c r="S94" s="216"/>
      <c r="T94" s="216"/>
      <c r="U94" s="115"/>
      <c r="V94" s="272"/>
      <c r="W94" s="272"/>
      <c r="X94" s="431"/>
      <c r="Y94" s="219"/>
      <c r="Z94" s="418"/>
      <c r="AA94" s="405"/>
      <c r="AB94" s="549"/>
      <c r="AC94" s="405"/>
      <c r="AD94" s="365"/>
      <c r="AE94" s="378"/>
      <c r="AF94" s="392"/>
      <c r="AG94" s="216"/>
      <c r="AH94" s="216"/>
      <c r="AI94" s="216"/>
      <c r="AJ94" s="216"/>
      <c r="AK94" s="216"/>
      <c r="AL94" s="216"/>
    </row>
    <row r="95" spans="2:38" s="19" customFormat="1" x14ac:dyDescent="0.3">
      <c r="B95" s="59"/>
      <c r="C95" s="20"/>
      <c r="D95" s="21"/>
      <c r="E95" s="116"/>
      <c r="F95" s="117"/>
      <c r="G95" s="118"/>
      <c r="H95" s="119"/>
      <c r="I95" s="120"/>
      <c r="J95" s="113"/>
      <c r="K95" s="114"/>
      <c r="L95" s="215"/>
      <c r="M95" s="215"/>
      <c r="N95" s="216"/>
      <c r="O95" s="217"/>
      <c r="P95" s="218"/>
      <c r="Q95" s="217"/>
      <c r="R95" s="216"/>
      <c r="S95" s="216"/>
      <c r="T95" s="216"/>
      <c r="U95" s="115"/>
      <c r="V95" s="272"/>
      <c r="W95" s="272"/>
      <c r="X95" s="431"/>
      <c r="Y95" s="219"/>
      <c r="Z95" s="418"/>
      <c r="AA95" s="405"/>
      <c r="AB95" s="549"/>
      <c r="AC95" s="405"/>
      <c r="AD95" s="365"/>
      <c r="AE95" s="378"/>
      <c r="AF95" s="392"/>
      <c r="AG95" s="216"/>
      <c r="AH95" s="216"/>
      <c r="AI95" s="216"/>
      <c r="AJ95" s="216"/>
      <c r="AK95" s="216"/>
      <c r="AL95" s="216"/>
    </row>
    <row r="96" spans="2:38" s="19" customFormat="1" x14ac:dyDescent="0.3">
      <c r="B96" s="59"/>
      <c r="C96" s="20"/>
      <c r="D96" s="21"/>
      <c r="E96" s="116"/>
      <c r="F96" s="117"/>
      <c r="G96" s="118"/>
      <c r="H96" s="119"/>
      <c r="I96" s="120"/>
      <c r="J96" s="113"/>
      <c r="K96" s="114"/>
      <c r="L96" s="215"/>
      <c r="M96" s="215"/>
      <c r="N96" s="216"/>
      <c r="O96" s="217"/>
      <c r="P96" s="218"/>
      <c r="Q96" s="217"/>
      <c r="R96" s="216"/>
      <c r="S96" s="216"/>
      <c r="T96" s="216"/>
      <c r="U96" s="115"/>
      <c r="V96" s="272"/>
      <c r="W96" s="272"/>
      <c r="X96" s="431"/>
      <c r="Y96" s="219"/>
      <c r="Z96" s="418"/>
      <c r="AA96" s="405"/>
      <c r="AB96" s="549"/>
      <c r="AC96" s="405"/>
      <c r="AD96" s="365"/>
      <c r="AE96" s="378"/>
      <c r="AF96" s="392"/>
      <c r="AG96" s="216"/>
      <c r="AH96" s="216"/>
      <c r="AI96" s="216"/>
      <c r="AJ96" s="216"/>
      <c r="AK96" s="216"/>
      <c r="AL96" s="216"/>
    </row>
    <row r="97" spans="2:38" s="19" customFormat="1" x14ac:dyDescent="0.3">
      <c r="B97" s="59"/>
      <c r="C97" s="20"/>
      <c r="D97" s="21"/>
      <c r="E97" s="116"/>
      <c r="F97" s="117"/>
      <c r="G97" s="118"/>
      <c r="H97" s="119"/>
      <c r="I97" s="120"/>
      <c r="J97" s="113"/>
      <c r="K97" s="114"/>
      <c r="L97" s="215"/>
      <c r="M97" s="215"/>
      <c r="N97" s="216"/>
      <c r="O97" s="217"/>
      <c r="P97" s="218"/>
      <c r="Q97" s="217"/>
      <c r="R97" s="216"/>
      <c r="S97" s="216"/>
      <c r="T97" s="216"/>
      <c r="U97" s="115"/>
      <c r="V97" s="272"/>
      <c r="W97" s="272"/>
      <c r="X97" s="431"/>
      <c r="Y97" s="219"/>
      <c r="Z97" s="418"/>
      <c r="AA97" s="405"/>
      <c r="AB97" s="549"/>
      <c r="AC97" s="405"/>
      <c r="AD97" s="365"/>
      <c r="AE97" s="378"/>
      <c r="AF97" s="392"/>
      <c r="AG97" s="216"/>
      <c r="AH97" s="216"/>
      <c r="AI97" s="216"/>
      <c r="AJ97" s="216"/>
      <c r="AK97" s="216"/>
      <c r="AL97" s="216"/>
    </row>
    <row r="98" spans="2:38" s="19" customFormat="1" x14ac:dyDescent="0.3">
      <c r="B98" s="59"/>
      <c r="C98" s="20"/>
      <c r="D98" s="21"/>
      <c r="E98" s="116"/>
      <c r="F98" s="117"/>
      <c r="G98" s="118"/>
      <c r="H98" s="119"/>
      <c r="I98" s="120"/>
      <c r="J98" s="113"/>
      <c r="K98" s="114"/>
      <c r="L98" s="215"/>
      <c r="M98" s="215"/>
      <c r="N98" s="216"/>
      <c r="O98" s="217"/>
      <c r="P98" s="218"/>
      <c r="Q98" s="217"/>
      <c r="R98" s="216"/>
      <c r="S98" s="216"/>
      <c r="T98" s="216"/>
      <c r="U98" s="115"/>
      <c r="V98" s="272"/>
      <c r="W98" s="272"/>
      <c r="X98" s="431"/>
      <c r="Y98" s="219"/>
      <c r="Z98" s="418"/>
      <c r="AA98" s="405"/>
      <c r="AB98" s="549"/>
      <c r="AC98" s="405"/>
      <c r="AD98" s="365"/>
      <c r="AE98" s="378"/>
      <c r="AF98" s="392"/>
      <c r="AG98" s="216"/>
      <c r="AH98" s="216"/>
      <c r="AI98" s="216"/>
      <c r="AJ98" s="216"/>
      <c r="AK98" s="216"/>
      <c r="AL98" s="216"/>
    </row>
    <row r="99" spans="2:38" s="19" customFormat="1" x14ac:dyDescent="0.3">
      <c r="B99" s="59"/>
      <c r="C99" s="20"/>
      <c r="D99" s="21"/>
      <c r="E99" s="116"/>
      <c r="F99" s="117"/>
      <c r="G99" s="118"/>
      <c r="H99" s="119"/>
      <c r="I99" s="120"/>
      <c r="J99" s="113"/>
      <c r="K99" s="114"/>
      <c r="L99" s="215"/>
      <c r="M99" s="215"/>
      <c r="N99" s="216"/>
      <c r="O99" s="217"/>
      <c r="P99" s="218"/>
      <c r="Q99" s="217"/>
      <c r="R99" s="216"/>
      <c r="S99" s="216"/>
      <c r="T99" s="216"/>
      <c r="U99" s="115"/>
      <c r="V99" s="272"/>
      <c r="W99" s="272"/>
      <c r="X99" s="431"/>
      <c r="Y99" s="219"/>
      <c r="Z99" s="418"/>
      <c r="AA99" s="405"/>
      <c r="AB99" s="549"/>
      <c r="AC99" s="405"/>
      <c r="AD99" s="365"/>
      <c r="AE99" s="378"/>
      <c r="AF99" s="392"/>
      <c r="AG99" s="216"/>
      <c r="AH99" s="216"/>
      <c r="AI99" s="216"/>
      <c r="AJ99" s="216"/>
      <c r="AK99" s="216"/>
      <c r="AL99" s="216"/>
    </row>
    <row r="100" spans="2:38" s="19" customFormat="1" x14ac:dyDescent="0.3">
      <c r="B100" s="59"/>
      <c r="C100" s="20"/>
      <c r="D100" s="21"/>
      <c r="E100" s="116"/>
      <c r="F100" s="117"/>
      <c r="G100" s="118"/>
      <c r="H100" s="119"/>
      <c r="I100" s="120"/>
      <c r="J100" s="113"/>
      <c r="K100" s="114"/>
      <c r="L100" s="215"/>
      <c r="M100" s="215"/>
      <c r="N100" s="216"/>
      <c r="O100" s="217"/>
      <c r="P100" s="218"/>
      <c r="Q100" s="217"/>
      <c r="R100" s="216"/>
      <c r="S100" s="216"/>
      <c r="T100" s="216"/>
      <c r="U100" s="115"/>
      <c r="V100" s="272"/>
      <c r="W100" s="272"/>
      <c r="X100" s="431"/>
      <c r="Y100" s="219"/>
      <c r="Z100" s="418"/>
      <c r="AA100" s="405"/>
      <c r="AB100" s="549"/>
      <c r="AC100" s="405"/>
      <c r="AD100" s="365"/>
      <c r="AE100" s="378"/>
      <c r="AF100" s="392"/>
      <c r="AG100" s="216"/>
      <c r="AH100" s="216"/>
      <c r="AI100" s="216"/>
      <c r="AJ100" s="216"/>
      <c r="AK100" s="216"/>
      <c r="AL100" s="216"/>
    </row>
    <row r="101" spans="2:38" s="19" customFormat="1" x14ac:dyDescent="0.3">
      <c r="B101" s="59"/>
      <c r="C101" s="20"/>
      <c r="D101" s="21"/>
      <c r="E101" s="116"/>
      <c r="F101" s="117"/>
      <c r="G101" s="118"/>
      <c r="H101" s="119"/>
      <c r="I101" s="120"/>
      <c r="J101" s="113"/>
      <c r="K101" s="114"/>
      <c r="L101" s="215"/>
      <c r="M101" s="215"/>
      <c r="N101" s="216"/>
      <c r="O101" s="217"/>
      <c r="P101" s="218"/>
      <c r="Q101" s="217"/>
      <c r="R101" s="216"/>
      <c r="S101" s="216"/>
      <c r="T101" s="216"/>
      <c r="U101" s="115"/>
      <c r="V101" s="272"/>
      <c r="W101" s="272"/>
      <c r="X101" s="431"/>
      <c r="Y101" s="219"/>
      <c r="Z101" s="418"/>
      <c r="AA101" s="405"/>
      <c r="AB101" s="549"/>
      <c r="AC101" s="405"/>
      <c r="AD101" s="365"/>
      <c r="AE101" s="378"/>
      <c r="AF101" s="392"/>
      <c r="AG101" s="216"/>
      <c r="AH101" s="216"/>
      <c r="AI101" s="216"/>
      <c r="AJ101" s="216"/>
      <c r="AK101" s="216"/>
      <c r="AL101" s="216"/>
    </row>
    <row r="102" spans="2:38" s="19" customFormat="1" x14ac:dyDescent="0.3">
      <c r="B102" s="59"/>
      <c r="C102" s="20"/>
      <c r="D102" s="21"/>
      <c r="E102" s="116"/>
      <c r="F102" s="117"/>
      <c r="G102" s="118"/>
      <c r="H102" s="119"/>
      <c r="I102" s="120"/>
      <c r="J102" s="113"/>
      <c r="K102" s="114"/>
      <c r="L102" s="215"/>
      <c r="M102" s="215"/>
      <c r="N102" s="216"/>
      <c r="O102" s="217"/>
      <c r="P102" s="218"/>
      <c r="Q102" s="217"/>
      <c r="R102" s="216"/>
      <c r="S102" s="216"/>
      <c r="T102" s="216"/>
      <c r="U102" s="115"/>
      <c r="V102" s="272"/>
      <c r="W102" s="272"/>
      <c r="X102" s="431"/>
      <c r="Y102" s="219"/>
      <c r="Z102" s="418"/>
      <c r="AA102" s="405"/>
      <c r="AB102" s="549"/>
      <c r="AC102" s="405"/>
      <c r="AD102" s="365"/>
      <c r="AE102" s="378"/>
      <c r="AF102" s="392"/>
      <c r="AG102" s="216"/>
      <c r="AH102" s="216"/>
      <c r="AI102" s="216"/>
      <c r="AJ102" s="216"/>
      <c r="AK102" s="216"/>
      <c r="AL102" s="216"/>
    </row>
    <row r="103" spans="2:38" s="19" customFormat="1" x14ac:dyDescent="0.3">
      <c r="B103" s="59"/>
      <c r="C103" s="20"/>
      <c r="D103" s="21"/>
      <c r="E103" s="116"/>
      <c r="F103" s="117"/>
      <c r="G103" s="118"/>
      <c r="H103" s="119"/>
      <c r="I103" s="120"/>
      <c r="J103" s="113"/>
      <c r="K103" s="114"/>
      <c r="L103" s="215"/>
      <c r="M103" s="215"/>
      <c r="N103" s="216"/>
      <c r="O103" s="217"/>
      <c r="P103" s="218"/>
      <c r="Q103" s="217"/>
      <c r="R103" s="216"/>
      <c r="S103" s="216"/>
      <c r="T103" s="216"/>
      <c r="U103" s="115"/>
      <c r="V103" s="272"/>
      <c r="W103" s="272"/>
      <c r="X103" s="431"/>
      <c r="Y103" s="219"/>
      <c r="Z103" s="418"/>
      <c r="AA103" s="405"/>
      <c r="AB103" s="549"/>
      <c r="AC103" s="405"/>
      <c r="AD103" s="365"/>
      <c r="AE103" s="378"/>
      <c r="AF103" s="392"/>
      <c r="AG103" s="216"/>
      <c r="AH103" s="216"/>
      <c r="AI103" s="216"/>
      <c r="AJ103" s="216"/>
      <c r="AK103" s="216"/>
      <c r="AL103" s="216"/>
    </row>
    <row r="104" spans="2:38" s="19" customFormat="1" x14ac:dyDescent="0.3">
      <c r="B104" s="59"/>
      <c r="C104" s="20"/>
      <c r="D104" s="21"/>
      <c r="E104" s="116"/>
      <c r="F104" s="117"/>
      <c r="G104" s="118"/>
      <c r="H104" s="119"/>
      <c r="I104" s="120"/>
      <c r="J104" s="113"/>
      <c r="K104" s="114"/>
      <c r="L104" s="215"/>
      <c r="M104" s="215"/>
      <c r="N104" s="216"/>
      <c r="O104" s="217"/>
      <c r="P104" s="218"/>
      <c r="Q104" s="217"/>
      <c r="R104" s="216"/>
      <c r="S104" s="216"/>
      <c r="T104" s="216"/>
      <c r="U104" s="115"/>
      <c r="V104" s="272"/>
      <c r="W104" s="272"/>
      <c r="X104" s="431"/>
      <c r="Y104" s="219"/>
      <c r="Z104" s="418"/>
      <c r="AA104" s="405"/>
      <c r="AB104" s="549"/>
      <c r="AC104" s="405"/>
      <c r="AD104" s="365"/>
      <c r="AE104" s="378"/>
      <c r="AF104" s="392"/>
      <c r="AG104" s="216"/>
      <c r="AH104" s="216"/>
      <c r="AI104" s="216"/>
      <c r="AJ104" s="216"/>
      <c r="AK104" s="216"/>
      <c r="AL104" s="216"/>
    </row>
    <row r="105" spans="2:38" s="19" customFormat="1" x14ac:dyDescent="0.3">
      <c r="B105" s="59"/>
      <c r="C105" s="20"/>
      <c r="D105" s="21"/>
      <c r="E105" s="116"/>
      <c r="F105" s="117"/>
      <c r="G105" s="118"/>
      <c r="H105" s="119"/>
      <c r="I105" s="120"/>
      <c r="J105" s="113"/>
      <c r="K105" s="114"/>
      <c r="L105" s="215"/>
      <c r="M105" s="215"/>
      <c r="N105" s="216"/>
      <c r="O105" s="217"/>
      <c r="P105" s="218"/>
      <c r="Q105" s="217"/>
      <c r="R105" s="216"/>
      <c r="S105" s="216"/>
      <c r="T105" s="216"/>
      <c r="U105" s="115"/>
      <c r="V105" s="272"/>
      <c r="W105" s="272"/>
      <c r="X105" s="431"/>
      <c r="Y105" s="219"/>
      <c r="Z105" s="418"/>
      <c r="AA105" s="405"/>
      <c r="AB105" s="549"/>
      <c r="AC105" s="405"/>
      <c r="AD105" s="365"/>
      <c r="AE105" s="378"/>
      <c r="AF105" s="392"/>
      <c r="AG105" s="216"/>
      <c r="AH105" s="216"/>
      <c r="AI105" s="216"/>
      <c r="AJ105" s="216"/>
      <c r="AK105" s="216"/>
      <c r="AL105" s="216"/>
    </row>
    <row r="106" spans="2:38" s="19" customFormat="1" x14ac:dyDescent="0.3">
      <c r="B106" s="59"/>
      <c r="C106" s="22"/>
      <c r="D106" s="21"/>
      <c r="E106" s="116"/>
      <c r="F106" s="117"/>
      <c r="G106" s="118"/>
      <c r="H106" s="119"/>
      <c r="I106" s="120"/>
      <c r="J106" s="113"/>
      <c r="K106" s="114"/>
      <c r="L106" s="215"/>
      <c r="M106" s="215"/>
      <c r="N106" s="216"/>
      <c r="O106" s="217"/>
      <c r="P106" s="218"/>
      <c r="Q106" s="217"/>
      <c r="R106" s="216"/>
      <c r="S106" s="216"/>
      <c r="T106" s="216"/>
      <c r="U106" s="115"/>
      <c r="V106" s="272"/>
      <c r="W106" s="272"/>
      <c r="X106" s="431"/>
      <c r="Y106" s="219"/>
      <c r="Z106" s="418"/>
      <c r="AA106" s="405"/>
      <c r="AB106" s="549"/>
      <c r="AC106" s="405"/>
      <c r="AD106" s="365"/>
      <c r="AE106" s="378"/>
      <c r="AF106" s="392"/>
      <c r="AG106" s="216"/>
      <c r="AH106" s="216"/>
      <c r="AI106" s="216"/>
      <c r="AJ106" s="216"/>
      <c r="AK106" s="216"/>
      <c r="AL106" s="216"/>
    </row>
    <row r="107" spans="2:38" s="19" customFormat="1" x14ac:dyDescent="0.3">
      <c r="B107" s="59"/>
      <c r="C107" s="23"/>
      <c r="D107" s="21"/>
      <c r="E107" s="116"/>
      <c r="F107" s="117"/>
      <c r="G107" s="118"/>
      <c r="H107" s="119"/>
      <c r="I107" s="120"/>
      <c r="J107" s="113"/>
      <c r="K107" s="114"/>
      <c r="L107" s="215"/>
      <c r="M107" s="215"/>
      <c r="N107" s="216"/>
      <c r="O107" s="217"/>
      <c r="P107" s="218"/>
      <c r="Q107" s="217"/>
      <c r="R107" s="216"/>
      <c r="S107" s="216"/>
      <c r="T107" s="216"/>
      <c r="U107" s="115"/>
      <c r="V107" s="272"/>
      <c r="W107" s="272"/>
      <c r="X107" s="431"/>
      <c r="Y107" s="219"/>
      <c r="Z107" s="418"/>
      <c r="AA107" s="405"/>
      <c r="AB107" s="549"/>
      <c r="AC107" s="405"/>
      <c r="AD107" s="365"/>
      <c r="AE107" s="378"/>
      <c r="AF107" s="392"/>
      <c r="AG107" s="216"/>
      <c r="AH107" s="216"/>
      <c r="AI107" s="216"/>
      <c r="AJ107" s="216"/>
      <c r="AK107" s="216"/>
      <c r="AL107" s="216"/>
    </row>
    <row r="108" spans="2:38" s="19" customFormat="1" x14ac:dyDescent="0.3">
      <c r="B108" s="59"/>
      <c r="C108" s="20"/>
      <c r="D108" s="21"/>
      <c r="E108" s="116"/>
      <c r="F108" s="117"/>
      <c r="G108" s="118"/>
      <c r="H108" s="119"/>
      <c r="I108" s="120"/>
      <c r="J108" s="113"/>
      <c r="K108" s="114"/>
      <c r="L108" s="215"/>
      <c r="M108" s="215"/>
      <c r="N108" s="216"/>
      <c r="O108" s="217"/>
      <c r="P108" s="218"/>
      <c r="Q108" s="217"/>
      <c r="R108" s="216"/>
      <c r="S108" s="216"/>
      <c r="T108" s="216"/>
      <c r="U108" s="115"/>
      <c r="V108" s="272"/>
      <c r="W108" s="272"/>
      <c r="X108" s="431"/>
      <c r="Y108" s="219"/>
      <c r="Z108" s="418"/>
      <c r="AA108" s="405"/>
      <c r="AB108" s="549"/>
      <c r="AC108" s="405"/>
      <c r="AD108" s="365"/>
      <c r="AE108" s="378"/>
      <c r="AF108" s="392"/>
      <c r="AG108" s="216"/>
      <c r="AH108" s="216"/>
      <c r="AI108" s="216"/>
      <c r="AJ108" s="216"/>
      <c r="AK108" s="216"/>
      <c r="AL108" s="216"/>
    </row>
    <row r="109" spans="2:38" s="19" customFormat="1" x14ac:dyDescent="0.3">
      <c r="B109" s="59"/>
      <c r="C109" s="20"/>
      <c r="D109" s="21"/>
      <c r="E109" s="116"/>
      <c r="F109" s="117"/>
      <c r="G109" s="118"/>
      <c r="H109" s="119"/>
      <c r="I109" s="120"/>
      <c r="J109" s="113"/>
      <c r="K109" s="114"/>
      <c r="L109" s="215"/>
      <c r="M109" s="215"/>
      <c r="N109" s="216"/>
      <c r="O109" s="217"/>
      <c r="P109" s="218"/>
      <c r="Q109" s="217"/>
      <c r="R109" s="216"/>
      <c r="S109" s="216"/>
      <c r="T109" s="216"/>
      <c r="U109" s="115"/>
      <c r="V109" s="272"/>
      <c r="W109" s="272"/>
      <c r="X109" s="431"/>
      <c r="Y109" s="219"/>
      <c r="Z109" s="418"/>
      <c r="AA109" s="405"/>
      <c r="AB109" s="549"/>
      <c r="AC109" s="405"/>
      <c r="AD109" s="365"/>
      <c r="AE109" s="378"/>
      <c r="AF109" s="392"/>
      <c r="AG109" s="216"/>
      <c r="AH109" s="216"/>
      <c r="AI109" s="216"/>
      <c r="AJ109" s="216"/>
      <c r="AK109" s="216"/>
      <c r="AL109" s="216"/>
    </row>
    <row r="110" spans="2:38" s="19" customFormat="1" x14ac:dyDescent="0.3">
      <c r="B110" s="59"/>
      <c r="C110" s="20"/>
      <c r="D110" s="21"/>
      <c r="E110" s="116"/>
      <c r="F110" s="117"/>
      <c r="G110" s="118"/>
      <c r="H110" s="119"/>
      <c r="I110" s="120"/>
      <c r="J110" s="113"/>
      <c r="K110" s="114"/>
      <c r="L110" s="215"/>
      <c r="M110" s="215"/>
      <c r="N110" s="216"/>
      <c r="O110" s="217"/>
      <c r="P110" s="218"/>
      <c r="Q110" s="217"/>
      <c r="R110" s="216"/>
      <c r="S110" s="216"/>
      <c r="T110" s="216"/>
      <c r="U110" s="115"/>
      <c r="V110" s="272"/>
      <c r="W110" s="272"/>
      <c r="X110" s="431"/>
      <c r="Y110" s="219"/>
      <c r="Z110" s="418"/>
      <c r="AA110" s="405"/>
      <c r="AB110" s="549"/>
      <c r="AC110" s="405"/>
      <c r="AD110" s="365"/>
      <c r="AE110" s="378"/>
      <c r="AF110" s="392"/>
      <c r="AG110" s="216"/>
      <c r="AH110" s="216"/>
      <c r="AI110" s="216"/>
      <c r="AJ110" s="216"/>
      <c r="AK110" s="216"/>
      <c r="AL110" s="216"/>
    </row>
    <row r="111" spans="2:38" s="19" customFormat="1" x14ac:dyDescent="0.3">
      <c r="B111" s="59"/>
      <c r="C111" s="20"/>
      <c r="D111" s="21"/>
      <c r="E111" s="116"/>
      <c r="F111" s="117"/>
      <c r="G111" s="118"/>
      <c r="H111" s="119"/>
      <c r="I111" s="120"/>
      <c r="J111" s="113"/>
      <c r="K111" s="114"/>
      <c r="L111" s="215"/>
      <c r="M111" s="215"/>
      <c r="N111" s="216"/>
      <c r="O111" s="217"/>
      <c r="P111" s="218"/>
      <c r="Q111" s="217"/>
      <c r="R111" s="216"/>
      <c r="S111" s="216"/>
      <c r="T111" s="216"/>
      <c r="U111" s="115"/>
      <c r="V111" s="272"/>
      <c r="W111" s="272"/>
      <c r="X111" s="431"/>
      <c r="Y111" s="219"/>
      <c r="Z111" s="418"/>
      <c r="AA111" s="405"/>
      <c r="AB111" s="549"/>
      <c r="AC111" s="405"/>
      <c r="AD111" s="365"/>
      <c r="AE111" s="378"/>
      <c r="AF111" s="392"/>
      <c r="AG111" s="216"/>
      <c r="AH111" s="216"/>
      <c r="AI111" s="216"/>
      <c r="AJ111" s="216"/>
      <c r="AK111" s="216"/>
      <c r="AL111" s="216"/>
    </row>
    <row r="112" spans="2:38" s="19" customFormat="1" x14ac:dyDescent="0.3">
      <c r="B112" s="59"/>
      <c r="C112" s="20"/>
      <c r="D112" s="21"/>
      <c r="E112" s="116"/>
      <c r="F112" s="117"/>
      <c r="G112" s="118"/>
      <c r="H112" s="119"/>
      <c r="I112" s="120"/>
      <c r="J112" s="113"/>
      <c r="K112" s="114"/>
      <c r="L112" s="215"/>
      <c r="M112" s="215"/>
      <c r="N112" s="216"/>
      <c r="O112" s="217"/>
      <c r="P112" s="218"/>
      <c r="Q112" s="217"/>
      <c r="R112" s="216"/>
      <c r="S112" s="216"/>
      <c r="T112" s="216"/>
      <c r="U112" s="115"/>
      <c r="V112" s="272"/>
      <c r="W112" s="272"/>
      <c r="X112" s="431"/>
      <c r="Y112" s="219"/>
      <c r="Z112" s="418"/>
      <c r="AA112" s="405"/>
      <c r="AB112" s="549"/>
      <c r="AC112" s="405"/>
      <c r="AD112" s="365"/>
      <c r="AE112" s="378"/>
      <c r="AF112" s="392"/>
      <c r="AG112" s="216"/>
      <c r="AH112" s="216"/>
      <c r="AI112" s="216"/>
      <c r="AJ112" s="216"/>
      <c r="AK112" s="216"/>
      <c r="AL112" s="216"/>
    </row>
    <row r="113" spans="2:38" s="19" customFormat="1" x14ac:dyDescent="0.3">
      <c r="B113" s="59"/>
      <c r="C113" s="20"/>
      <c r="D113" s="21"/>
      <c r="E113" s="116"/>
      <c r="F113" s="117"/>
      <c r="G113" s="118"/>
      <c r="H113" s="119"/>
      <c r="I113" s="120"/>
      <c r="J113" s="113"/>
      <c r="K113" s="114"/>
      <c r="L113" s="215"/>
      <c r="M113" s="215"/>
      <c r="N113" s="216"/>
      <c r="O113" s="217"/>
      <c r="P113" s="218"/>
      <c r="Q113" s="217"/>
      <c r="R113" s="216"/>
      <c r="S113" s="216"/>
      <c r="T113" s="216"/>
      <c r="U113" s="115"/>
      <c r="V113" s="272"/>
      <c r="W113" s="272"/>
      <c r="X113" s="431"/>
      <c r="Y113" s="219"/>
      <c r="Z113" s="418"/>
      <c r="AA113" s="405"/>
      <c r="AB113" s="549"/>
      <c r="AC113" s="405"/>
      <c r="AD113" s="365"/>
      <c r="AE113" s="378"/>
      <c r="AF113" s="392"/>
      <c r="AG113" s="216"/>
      <c r="AH113" s="216"/>
      <c r="AI113" s="216"/>
      <c r="AJ113" s="216"/>
      <c r="AK113" s="216"/>
      <c r="AL113" s="216"/>
    </row>
    <row r="114" spans="2:38" s="19" customFormat="1" x14ac:dyDescent="0.3">
      <c r="B114" s="59"/>
      <c r="C114" s="20"/>
      <c r="D114" s="21"/>
      <c r="E114" s="116"/>
      <c r="F114" s="117"/>
      <c r="G114" s="118"/>
      <c r="H114" s="119"/>
      <c r="I114" s="120"/>
      <c r="J114" s="113"/>
      <c r="K114" s="114"/>
      <c r="L114" s="215"/>
      <c r="M114" s="215"/>
      <c r="N114" s="216"/>
      <c r="O114" s="217"/>
      <c r="P114" s="218"/>
      <c r="Q114" s="217"/>
      <c r="R114" s="216"/>
      <c r="S114" s="216"/>
      <c r="T114" s="216"/>
      <c r="U114" s="115"/>
      <c r="V114" s="272"/>
      <c r="W114" s="272"/>
      <c r="X114" s="431"/>
      <c r="Y114" s="219"/>
      <c r="Z114" s="418"/>
      <c r="AA114" s="405"/>
      <c r="AB114" s="549"/>
      <c r="AC114" s="405"/>
      <c r="AD114" s="365"/>
      <c r="AE114" s="378"/>
      <c r="AF114" s="392"/>
      <c r="AG114" s="216"/>
      <c r="AH114" s="216"/>
      <c r="AI114" s="216"/>
      <c r="AJ114" s="216"/>
      <c r="AK114" s="216"/>
      <c r="AL114" s="216"/>
    </row>
    <row r="115" spans="2:38" s="19" customFormat="1" x14ac:dyDescent="0.3">
      <c r="B115" s="59"/>
      <c r="C115" s="20"/>
      <c r="D115" s="21"/>
      <c r="E115" s="116"/>
      <c r="F115" s="117"/>
      <c r="G115" s="118"/>
      <c r="H115" s="119"/>
      <c r="I115" s="120"/>
      <c r="J115" s="113"/>
      <c r="K115" s="114"/>
      <c r="L115" s="215"/>
      <c r="M115" s="215"/>
      <c r="N115" s="216"/>
      <c r="O115" s="217"/>
      <c r="P115" s="218"/>
      <c r="Q115" s="217"/>
      <c r="R115" s="216"/>
      <c r="S115" s="216"/>
      <c r="T115" s="216"/>
      <c r="U115" s="115"/>
      <c r="V115" s="272"/>
      <c r="W115" s="272"/>
      <c r="X115" s="431"/>
      <c r="Y115" s="219"/>
      <c r="Z115" s="418"/>
      <c r="AA115" s="405"/>
      <c r="AB115" s="549"/>
      <c r="AC115" s="405"/>
      <c r="AD115" s="365"/>
      <c r="AE115" s="378"/>
      <c r="AF115" s="392"/>
      <c r="AG115" s="216"/>
      <c r="AH115" s="216"/>
      <c r="AI115" s="216"/>
      <c r="AJ115" s="216"/>
      <c r="AK115" s="216"/>
      <c r="AL115" s="216"/>
    </row>
    <row r="116" spans="2:38" s="19" customFormat="1" x14ac:dyDescent="0.3">
      <c r="B116" s="59"/>
      <c r="C116" s="20"/>
      <c r="D116" s="21"/>
      <c r="E116" s="116"/>
      <c r="F116" s="117"/>
      <c r="G116" s="118"/>
      <c r="H116" s="119"/>
      <c r="I116" s="120"/>
      <c r="J116" s="113"/>
      <c r="K116" s="114"/>
      <c r="L116" s="215"/>
      <c r="M116" s="215"/>
      <c r="N116" s="216"/>
      <c r="O116" s="217"/>
      <c r="P116" s="218"/>
      <c r="Q116" s="217"/>
      <c r="R116" s="216"/>
      <c r="S116" s="216"/>
      <c r="T116" s="216"/>
      <c r="U116" s="115"/>
      <c r="V116" s="272"/>
      <c r="W116" s="272"/>
      <c r="X116" s="431"/>
      <c r="Y116" s="219"/>
      <c r="Z116" s="418"/>
      <c r="AA116" s="405"/>
      <c r="AB116" s="549"/>
      <c r="AC116" s="405"/>
      <c r="AD116" s="365"/>
      <c r="AE116" s="378"/>
      <c r="AF116" s="392"/>
      <c r="AG116" s="216"/>
      <c r="AH116" s="216"/>
      <c r="AI116" s="216"/>
      <c r="AJ116" s="216"/>
      <c r="AK116" s="216"/>
      <c r="AL116" s="216"/>
    </row>
    <row r="117" spans="2:38" s="19" customFormat="1" x14ac:dyDescent="0.3">
      <c r="B117" s="59"/>
      <c r="C117" s="20"/>
      <c r="D117" s="21"/>
      <c r="E117" s="116"/>
      <c r="F117" s="117"/>
      <c r="G117" s="118"/>
      <c r="H117" s="119"/>
      <c r="I117" s="120"/>
      <c r="J117" s="113"/>
      <c r="K117" s="114"/>
      <c r="L117" s="215"/>
      <c r="M117" s="215"/>
      <c r="N117" s="216"/>
      <c r="O117" s="217"/>
      <c r="P117" s="218"/>
      <c r="Q117" s="217"/>
      <c r="R117" s="216"/>
      <c r="S117" s="216"/>
      <c r="T117" s="216"/>
      <c r="U117" s="115"/>
      <c r="V117" s="272"/>
      <c r="W117" s="272"/>
      <c r="X117" s="431"/>
      <c r="Y117" s="219"/>
      <c r="Z117" s="418"/>
      <c r="AA117" s="405"/>
      <c r="AB117" s="549"/>
      <c r="AC117" s="405"/>
      <c r="AD117" s="365"/>
      <c r="AE117" s="378"/>
      <c r="AF117" s="392"/>
      <c r="AG117" s="216"/>
      <c r="AH117" s="216"/>
      <c r="AI117" s="216"/>
      <c r="AJ117" s="216"/>
      <c r="AK117" s="216"/>
      <c r="AL117" s="216"/>
    </row>
    <row r="118" spans="2:38" s="19" customFormat="1" x14ac:dyDescent="0.3">
      <c r="B118" s="59"/>
      <c r="C118" s="20"/>
      <c r="D118" s="21"/>
      <c r="E118" s="116"/>
      <c r="F118" s="117"/>
      <c r="G118" s="118"/>
      <c r="H118" s="119"/>
      <c r="I118" s="120"/>
      <c r="J118" s="113"/>
      <c r="K118" s="114"/>
      <c r="L118" s="215"/>
      <c r="M118" s="215"/>
      <c r="N118" s="216"/>
      <c r="O118" s="217"/>
      <c r="P118" s="218"/>
      <c r="Q118" s="217"/>
      <c r="R118" s="216"/>
      <c r="S118" s="216"/>
      <c r="T118" s="216"/>
      <c r="U118" s="115"/>
      <c r="V118" s="272"/>
      <c r="W118" s="272"/>
      <c r="X118" s="431"/>
      <c r="Y118" s="219"/>
      <c r="Z118" s="418"/>
      <c r="AA118" s="405"/>
      <c r="AB118" s="549"/>
      <c r="AC118" s="405"/>
      <c r="AD118" s="365"/>
      <c r="AE118" s="378"/>
      <c r="AF118" s="392"/>
      <c r="AG118" s="216"/>
      <c r="AH118" s="216"/>
      <c r="AI118" s="216"/>
      <c r="AJ118" s="216"/>
      <c r="AK118" s="216"/>
      <c r="AL118" s="216"/>
    </row>
    <row r="119" spans="2:38" s="19" customFormat="1" x14ac:dyDescent="0.3">
      <c r="B119" s="59"/>
      <c r="C119" s="20"/>
      <c r="D119" s="21"/>
      <c r="E119" s="116"/>
      <c r="F119" s="117"/>
      <c r="G119" s="118"/>
      <c r="H119" s="119"/>
      <c r="I119" s="120"/>
      <c r="J119" s="113"/>
      <c r="K119" s="114"/>
      <c r="L119" s="215"/>
      <c r="M119" s="215"/>
      <c r="N119" s="216"/>
      <c r="O119" s="217"/>
      <c r="P119" s="218"/>
      <c r="Q119" s="217"/>
      <c r="R119" s="216"/>
      <c r="S119" s="216"/>
      <c r="T119" s="216"/>
      <c r="U119" s="115"/>
      <c r="V119" s="272"/>
      <c r="W119" s="272"/>
      <c r="X119" s="431"/>
      <c r="Y119" s="219"/>
      <c r="Z119" s="418"/>
      <c r="AA119" s="405"/>
      <c r="AB119" s="549"/>
      <c r="AC119" s="405"/>
      <c r="AD119" s="365"/>
      <c r="AE119" s="378"/>
      <c r="AF119" s="392"/>
      <c r="AG119" s="216"/>
      <c r="AH119" s="216"/>
      <c r="AI119" s="216"/>
      <c r="AJ119" s="216"/>
      <c r="AK119" s="216"/>
      <c r="AL119" s="216"/>
    </row>
    <row r="120" spans="2:38" s="19" customFormat="1" x14ac:dyDescent="0.3">
      <c r="B120" s="59"/>
      <c r="C120" s="20"/>
      <c r="D120" s="21"/>
      <c r="E120" s="116"/>
      <c r="F120" s="117"/>
      <c r="G120" s="118"/>
      <c r="H120" s="119"/>
      <c r="I120" s="120"/>
      <c r="J120" s="113"/>
      <c r="K120" s="114"/>
      <c r="L120" s="215"/>
      <c r="M120" s="215"/>
      <c r="N120" s="216"/>
      <c r="O120" s="217"/>
      <c r="P120" s="218"/>
      <c r="Q120" s="217"/>
      <c r="R120" s="216"/>
      <c r="S120" s="216"/>
      <c r="T120" s="216"/>
      <c r="U120" s="115"/>
      <c r="V120" s="272"/>
      <c r="W120" s="272"/>
      <c r="X120" s="431"/>
      <c r="Y120" s="219"/>
      <c r="Z120" s="418"/>
      <c r="AA120" s="405"/>
      <c r="AB120" s="549"/>
      <c r="AC120" s="405"/>
      <c r="AD120" s="365"/>
      <c r="AE120" s="378"/>
      <c r="AF120" s="392"/>
      <c r="AG120" s="216"/>
      <c r="AH120" s="216"/>
      <c r="AI120" s="216"/>
      <c r="AJ120" s="216"/>
      <c r="AK120" s="216"/>
      <c r="AL120" s="216"/>
    </row>
    <row r="121" spans="2:38" s="19" customFormat="1" x14ac:dyDescent="0.3">
      <c r="B121" s="59"/>
      <c r="C121" s="24"/>
      <c r="D121" s="21"/>
      <c r="E121" s="116"/>
      <c r="F121" s="117"/>
      <c r="G121" s="118"/>
      <c r="H121" s="119"/>
      <c r="I121" s="120"/>
      <c r="J121" s="113"/>
      <c r="K121" s="114"/>
      <c r="L121" s="215"/>
      <c r="M121" s="215"/>
      <c r="N121" s="216"/>
      <c r="O121" s="217"/>
      <c r="P121" s="218"/>
      <c r="Q121" s="217"/>
      <c r="R121" s="216"/>
      <c r="S121" s="216"/>
      <c r="T121" s="216"/>
      <c r="U121" s="115"/>
      <c r="V121" s="272"/>
      <c r="W121" s="272"/>
      <c r="X121" s="431"/>
      <c r="Y121" s="219"/>
      <c r="Z121" s="418"/>
      <c r="AA121" s="405"/>
      <c r="AB121" s="549"/>
      <c r="AC121" s="405"/>
      <c r="AD121" s="365"/>
      <c r="AE121" s="378"/>
      <c r="AF121" s="392"/>
      <c r="AG121" s="216"/>
      <c r="AH121" s="216"/>
      <c r="AI121" s="216"/>
      <c r="AJ121" s="216"/>
      <c r="AK121" s="216"/>
      <c r="AL121" s="216"/>
    </row>
    <row r="122" spans="2:38" s="19" customFormat="1" x14ac:dyDescent="0.3">
      <c r="B122" s="59"/>
      <c r="C122" s="24"/>
      <c r="D122" s="21"/>
      <c r="E122" s="116"/>
      <c r="F122" s="117"/>
      <c r="G122" s="118"/>
      <c r="H122" s="119"/>
      <c r="I122" s="120"/>
      <c r="J122" s="113"/>
      <c r="K122" s="114"/>
      <c r="L122" s="215"/>
      <c r="M122" s="215"/>
      <c r="N122" s="216"/>
      <c r="O122" s="217"/>
      <c r="P122" s="218"/>
      <c r="Q122" s="217"/>
      <c r="R122" s="216"/>
      <c r="S122" s="216"/>
      <c r="T122" s="216"/>
      <c r="U122" s="115"/>
      <c r="V122" s="272"/>
      <c r="W122" s="272"/>
      <c r="X122" s="431"/>
      <c r="Y122" s="219"/>
      <c r="Z122" s="418"/>
      <c r="AA122" s="405"/>
      <c r="AB122" s="549"/>
      <c r="AC122" s="405"/>
      <c r="AD122" s="365"/>
      <c r="AE122" s="378"/>
      <c r="AF122" s="392"/>
      <c r="AG122" s="216"/>
      <c r="AH122" s="216"/>
      <c r="AI122" s="216"/>
      <c r="AJ122" s="216"/>
      <c r="AK122" s="216"/>
      <c r="AL122" s="216"/>
    </row>
    <row r="123" spans="2:38" s="19" customFormat="1" x14ac:dyDescent="0.3">
      <c r="B123" s="59"/>
      <c r="C123" s="20"/>
      <c r="D123" s="21"/>
      <c r="E123" s="116"/>
      <c r="F123" s="117"/>
      <c r="G123" s="118"/>
      <c r="H123" s="119"/>
      <c r="I123" s="120"/>
      <c r="J123" s="113"/>
      <c r="K123" s="114"/>
      <c r="L123" s="215"/>
      <c r="M123" s="215"/>
      <c r="N123" s="216"/>
      <c r="O123" s="217"/>
      <c r="P123" s="218"/>
      <c r="Q123" s="217"/>
      <c r="R123" s="216"/>
      <c r="S123" s="216"/>
      <c r="T123" s="216"/>
      <c r="U123" s="115"/>
      <c r="V123" s="272"/>
      <c r="W123" s="272"/>
      <c r="X123" s="431"/>
      <c r="Y123" s="219"/>
      <c r="Z123" s="418"/>
      <c r="AA123" s="405"/>
      <c r="AB123" s="549"/>
      <c r="AC123" s="405"/>
      <c r="AD123" s="365"/>
      <c r="AE123" s="378"/>
      <c r="AF123" s="392"/>
      <c r="AG123" s="216"/>
      <c r="AH123" s="216"/>
      <c r="AI123" s="216"/>
      <c r="AJ123" s="216"/>
      <c r="AK123" s="216"/>
      <c r="AL123" s="216"/>
    </row>
    <row r="124" spans="2:38" s="19" customFormat="1" x14ac:dyDescent="0.3">
      <c r="B124" s="59"/>
      <c r="C124" s="20"/>
      <c r="D124" s="21"/>
      <c r="E124" s="116"/>
      <c r="F124" s="117"/>
      <c r="G124" s="118"/>
      <c r="H124" s="119"/>
      <c r="I124" s="120"/>
      <c r="J124" s="113"/>
      <c r="K124" s="114"/>
      <c r="L124" s="215"/>
      <c r="M124" s="215"/>
      <c r="N124" s="216"/>
      <c r="O124" s="217"/>
      <c r="P124" s="218"/>
      <c r="Q124" s="217"/>
      <c r="R124" s="216"/>
      <c r="S124" s="216"/>
      <c r="T124" s="216"/>
      <c r="U124" s="115"/>
      <c r="V124" s="272"/>
      <c r="W124" s="272"/>
      <c r="X124" s="431"/>
      <c r="Y124" s="219"/>
      <c r="Z124" s="418"/>
      <c r="AA124" s="405"/>
      <c r="AB124" s="549"/>
      <c r="AC124" s="405"/>
      <c r="AD124" s="365"/>
      <c r="AE124" s="378"/>
      <c r="AF124" s="392"/>
      <c r="AG124" s="216"/>
      <c r="AH124" s="216"/>
      <c r="AI124" s="216"/>
      <c r="AJ124" s="216"/>
      <c r="AK124" s="216"/>
      <c r="AL124" s="216"/>
    </row>
    <row r="125" spans="2:38" s="19" customFormat="1" x14ac:dyDescent="0.3">
      <c r="B125" s="59"/>
      <c r="C125" s="20"/>
      <c r="D125" s="21"/>
      <c r="E125" s="116"/>
      <c r="F125" s="117"/>
      <c r="G125" s="118"/>
      <c r="H125" s="119"/>
      <c r="I125" s="120"/>
      <c r="J125" s="113"/>
      <c r="K125" s="114"/>
      <c r="L125" s="215"/>
      <c r="M125" s="215"/>
      <c r="N125" s="216"/>
      <c r="O125" s="217"/>
      <c r="P125" s="218"/>
      <c r="Q125" s="217"/>
      <c r="R125" s="216"/>
      <c r="S125" s="216"/>
      <c r="T125" s="216"/>
      <c r="U125" s="115"/>
      <c r="V125" s="272"/>
      <c r="W125" s="272"/>
      <c r="X125" s="431"/>
      <c r="Y125" s="219"/>
      <c r="Z125" s="418"/>
      <c r="AA125" s="405"/>
      <c r="AB125" s="549"/>
      <c r="AC125" s="405"/>
      <c r="AD125" s="365"/>
      <c r="AE125" s="378"/>
      <c r="AF125" s="392"/>
      <c r="AG125" s="216"/>
      <c r="AH125" s="216"/>
      <c r="AI125" s="216"/>
      <c r="AJ125" s="216"/>
      <c r="AK125" s="216"/>
      <c r="AL125" s="216"/>
    </row>
    <row r="126" spans="2:38" s="19" customFormat="1" x14ac:dyDescent="0.3">
      <c r="B126" s="59"/>
      <c r="C126" s="20"/>
      <c r="D126" s="21"/>
      <c r="E126" s="116"/>
      <c r="F126" s="117"/>
      <c r="G126" s="118"/>
      <c r="H126" s="119"/>
      <c r="I126" s="120"/>
      <c r="J126" s="113"/>
      <c r="K126" s="114"/>
      <c r="L126" s="215"/>
      <c r="M126" s="215"/>
      <c r="N126" s="216"/>
      <c r="O126" s="217"/>
      <c r="P126" s="218"/>
      <c r="Q126" s="217"/>
      <c r="R126" s="216"/>
      <c r="S126" s="216"/>
      <c r="T126" s="216"/>
      <c r="U126" s="115"/>
      <c r="V126" s="272"/>
      <c r="W126" s="272"/>
      <c r="X126" s="431"/>
      <c r="Y126" s="219"/>
      <c r="Z126" s="418"/>
      <c r="AA126" s="405"/>
      <c r="AB126" s="549"/>
      <c r="AC126" s="405"/>
      <c r="AD126" s="365"/>
      <c r="AE126" s="378"/>
      <c r="AF126" s="392"/>
      <c r="AG126" s="216"/>
      <c r="AH126" s="216"/>
      <c r="AI126" s="216"/>
      <c r="AJ126" s="216"/>
      <c r="AK126" s="216"/>
      <c r="AL126" s="216"/>
    </row>
    <row r="127" spans="2:38" s="19" customFormat="1" x14ac:dyDescent="0.3">
      <c r="B127" s="59"/>
      <c r="C127" s="20"/>
      <c r="D127" s="21"/>
      <c r="E127" s="116"/>
      <c r="F127" s="117"/>
      <c r="G127" s="118"/>
      <c r="H127" s="119"/>
      <c r="I127" s="120"/>
      <c r="J127" s="113"/>
      <c r="K127" s="114"/>
      <c r="L127" s="215"/>
      <c r="M127" s="215"/>
      <c r="N127" s="216"/>
      <c r="O127" s="217"/>
      <c r="P127" s="218"/>
      <c r="Q127" s="217"/>
      <c r="R127" s="216"/>
      <c r="S127" s="216"/>
      <c r="T127" s="216"/>
      <c r="U127" s="115"/>
      <c r="V127" s="272"/>
      <c r="W127" s="272"/>
      <c r="X127" s="431"/>
      <c r="Y127" s="219"/>
      <c r="Z127" s="418"/>
      <c r="AA127" s="405"/>
      <c r="AB127" s="549"/>
      <c r="AC127" s="405"/>
      <c r="AD127" s="365"/>
      <c r="AE127" s="378"/>
      <c r="AF127" s="392"/>
      <c r="AG127" s="216"/>
      <c r="AH127" s="216"/>
      <c r="AI127" s="216"/>
      <c r="AJ127" s="216"/>
      <c r="AK127" s="216"/>
      <c r="AL127" s="216"/>
    </row>
    <row r="128" spans="2:38" s="19" customFormat="1" x14ac:dyDescent="0.3">
      <c r="B128" s="59"/>
      <c r="C128" s="20"/>
      <c r="D128" s="21"/>
      <c r="E128" s="116"/>
      <c r="F128" s="117"/>
      <c r="G128" s="118"/>
      <c r="H128" s="119"/>
      <c r="I128" s="120"/>
      <c r="J128" s="113"/>
      <c r="K128" s="114"/>
      <c r="L128" s="215"/>
      <c r="M128" s="215"/>
      <c r="N128" s="216"/>
      <c r="O128" s="217"/>
      <c r="P128" s="218"/>
      <c r="Q128" s="217"/>
      <c r="R128" s="216"/>
      <c r="S128" s="216"/>
      <c r="T128" s="216"/>
      <c r="U128" s="115"/>
      <c r="V128" s="272"/>
      <c r="W128" s="272"/>
      <c r="X128" s="431"/>
      <c r="Y128" s="219"/>
      <c r="Z128" s="418"/>
      <c r="AA128" s="405"/>
      <c r="AB128" s="549"/>
      <c r="AC128" s="405"/>
      <c r="AD128" s="365"/>
      <c r="AE128" s="378"/>
      <c r="AF128" s="392"/>
      <c r="AG128" s="216"/>
      <c r="AH128" s="216"/>
      <c r="AI128" s="216"/>
      <c r="AJ128" s="216"/>
      <c r="AK128" s="216"/>
      <c r="AL128" s="216"/>
    </row>
    <row r="129" spans="1:38" s="19" customFormat="1" x14ac:dyDescent="0.3">
      <c r="B129" s="59"/>
      <c r="C129" s="20"/>
      <c r="D129" s="21"/>
      <c r="E129" s="116"/>
      <c r="F129" s="117"/>
      <c r="G129" s="118"/>
      <c r="H129" s="119"/>
      <c r="I129" s="120"/>
      <c r="J129" s="113"/>
      <c r="K129" s="114"/>
      <c r="L129" s="215"/>
      <c r="M129" s="215"/>
      <c r="N129" s="216"/>
      <c r="O129" s="217"/>
      <c r="P129" s="218"/>
      <c r="Q129" s="217"/>
      <c r="R129" s="216"/>
      <c r="S129" s="216"/>
      <c r="T129" s="216"/>
      <c r="U129" s="115"/>
      <c r="V129" s="272"/>
      <c r="W129" s="272"/>
      <c r="X129" s="431"/>
      <c r="Y129" s="219"/>
      <c r="Z129" s="418"/>
      <c r="AA129" s="405"/>
      <c r="AB129" s="549"/>
      <c r="AC129" s="405"/>
      <c r="AD129" s="365"/>
      <c r="AE129" s="378"/>
      <c r="AF129" s="392"/>
      <c r="AG129" s="216"/>
      <c r="AH129" s="216"/>
      <c r="AI129" s="216"/>
      <c r="AJ129" s="216"/>
      <c r="AK129" s="216"/>
      <c r="AL129" s="216"/>
    </row>
    <row r="130" spans="1:38" s="19" customFormat="1" x14ac:dyDescent="0.3">
      <c r="B130" s="59"/>
      <c r="C130" s="20"/>
      <c r="D130" s="21"/>
      <c r="E130" s="116"/>
      <c r="F130" s="117"/>
      <c r="G130" s="118"/>
      <c r="H130" s="119"/>
      <c r="I130" s="120"/>
      <c r="J130" s="113"/>
      <c r="K130" s="114"/>
      <c r="L130" s="215"/>
      <c r="M130" s="215"/>
      <c r="N130" s="216"/>
      <c r="O130" s="217"/>
      <c r="P130" s="218"/>
      <c r="Q130" s="217"/>
      <c r="R130" s="216"/>
      <c r="S130" s="216"/>
      <c r="T130" s="216"/>
      <c r="U130" s="115"/>
      <c r="V130" s="272"/>
      <c r="W130" s="272"/>
      <c r="X130" s="431"/>
      <c r="Y130" s="219"/>
      <c r="Z130" s="418"/>
      <c r="AA130" s="405"/>
      <c r="AB130" s="549"/>
      <c r="AC130" s="405"/>
      <c r="AD130" s="365"/>
      <c r="AE130" s="378"/>
      <c r="AF130" s="392"/>
      <c r="AG130" s="216"/>
      <c r="AH130" s="216"/>
      <c r="AI130" s="216"/>
      <c r="AJ130" s="216"/>
      <c r="AK130" s="216"/>
      <c r="AL130" s="216"/>
    </row>
    <row r="131" spans="1:38" s="19" customFormat="1" x14ac:dyDescent="0.3">
      <c r="B131" s="59"/>
      <c r="C131" s="20"/>
      <c r="D131" s="21"/>
      <c r="E131" s="116"/>
      <c r="F131" s="117"/>
      <c r="G131" s="118"/>
      <c r="H131" s="119"/>
      <c r="I131" s="120"/>
      <c r="J131" s="113"/>
      <c r="K131" s="114"/>
      <c r="L131" s="215"/>
      <c r="M131" s="215"/>
      <c r="N131" s="216"/>
      <c r="O131" s="217"/>
      <c r="P131" s="218"/>
      <c r="Q131" s="217"/>
      <c r="R131" s="216"/>
      <c r="S131" s="216"/>
      <c r="T131" s="216"/>
      <c r="U131" s="115"/>
      <c r="V131" s="272"/>
      <c r="W131" s="272"/>
      <c r="X131" s="431"/>
      <c r="Y131" s="219"/>
      <c r="Z131" s="418"/>
      <c r="AA131" s="405"/>
      <c r="AB131" s="549"/>
      <c r="AC131" s="405"/>
      <c r="AD131" s="365"/>
      <c r="AE131" s="378"/>
      <c r="AF131" s="392"/>
      <c r="AG131" s="216"/>
      <c r="AH131" s="216"/>
      <c r="AI131" s="216"/>
      <c r="AJ131" s="216"/>
      <c r="AK131" s="216"/>
      <c r="AL131" s="216"/>
    </row>
    <row r="132" spans="1:38" s="19" customFormat="1" x14ac:dyDescent="0.3">
      <c r="B132" s="59"/>
      <c r="C132" s="20"/>
      <c r="D132" s="21"/>
      <c r="E132" s="116"/>
      <c r="F132" s="117"/>
      <c r="G132" s="118"/>
      <c r="H132" s="119"/>
      <c r="I132" s="120"/>
      <c r="J132" s="113"/>
      <c r="K132" s="114"/>
      <c r="L132" s="215"/>
      <c r="M132" s="215"/>
      <c r="N132" s="216"/>
      <c r="O132" s="217"/>
      <c r="P132" s="218"/>
      <c r="Q132" s="217"/>
      <c r="R132" s="216"/>
      <c r="S132" s="216"/>
      <c r="T132" s="216"/>
      <c r="U132" s="115"/>
      <c r="V132" s="272"/>
      <c r="W132" s="272"/>
      <c r="X132" s="431"/>
      <c r="Y132" s="219"/>
      <c r="Z132" s="418"/>
      <c r="AA132" s="405"/>
      <c r="AB132" s="549"/>
      <c r="AC132" s="405"/>
      <c r="AD132" s="365"/>
      <c r="AE132" s="378"/>
      <c r="AF132" s="392"/>
      <c r="AG132" s="216"/>
      <c r="AH132" s="216"/>
      <c r="AI132" s="216"/>
      <c r="AJ132" s="216"/>
      <c r="AK132" s="216"/>
      <c r="AL132" s="216"/>
    </row>
    <row r="133" spans="1:38" s="19" customFormat="1" x14ac:dyDescent="0.3">
      <c r="B133" s="59"/>
      <c r="C133" s="24"/>
      <c r="D133" s="21"/>
      <c r="E133" s="116"/>
      <c r="F133" s="117"/>
      <c r="G133" s="118"/>
      <c r="H133" s="119"/>
      <c r="I133" s="120"/>
      <c r="J133" s="113"/>
      <c r="K133" s="114"/>
      <c r="L133" s="215"/>
      <c r="M133" s="215"/>
      <c r="N133" s="216"/>
      <c r="O133" s="217"/>
      <c r="P133" s="218"/>
      <c r="Q133" s="217"/>
      <c r="R133" s="216"/>
      <c r="S133" s="216"/>
      <c r="T133" s="216"/>
      <c r="U133" s="115"/>
      <c r="V133" s="272"/>
      <c r="W133" s="272"/>
      <c r="X133" s="431"/>
      <c r="Y133" s="219"/>
      <c r="Z133" s="418"/>
      <c r="AA133" s="405"/>
      <c r="AB133" s="549"/>
      <c r="AC133" s="405"/>
      <c r="AD133" s="365"/>
      <c r="AE133" s="378"/>
      <c r="AF133" s="392"/>
      <c r="AG133" s="216"/>
      <c r="AH133" s="216"/>
      <c r="AI133" s="216"/>
      <c r="AJ133" s="216"/>
      <c r="AK133" s="216"/>
      <c r="AL133" s="216"/>
    </row>
    <row r="134" spans="1:38" s="19" customFormat="1" x14ac:dyDescent="0.3">
      <c r="B134" s="59"/>
      <c r="C134" s="25"/>
      <c r="D134" s="21"/>
      <c r="E134" s="116"/>
      <c r="F134" s="117"/>
      <c r="G134" s="118"/>
      <c r="H134" s="119"/>
      <c r="I134" s="120"/>
      <c r="J134" s="113"/>
      <c r="K134" s="114"/>
      <c r="L134" s="215"/>
      <c r="M134" s="215"/>
      <c r="N134" s="216"/>
      <c r="O134" s="217"/>
      <c r="P134" s="218"/>
      <c r="Q134" s="217"/>
      <c r="R134" s="216"/>
      <c r="S134" s="216"/>
      <c r="T134" s="216"/>
      <c r="U134" s="115"/>
      <c r="V134" s="272"/>
      <c r="W134" s="272"/>
      <c r="X134" s="431"/>
      <c r="Y134" s="219"/>
      <c r="Z134" s="418"/>
      <c r="AA134" s="405"/>
      <c r="AB134" s="549"/>
      <c r="AC134" s="405"/>
      <c r="AD134" s="365"/>
      <c r="AE134" s="378"/>
      <c r="AF134" s="392"/>
      <c r="AG134" s="216"/>
      <c r="AH134" s="216"/>
      <c r="AI134" s="216"/>
      <c r="AJ134" s="216"/>
      <c r="AK134" s="216"/>
      <c r="AL134" s="216"/>
    </row>
    <row r="135" spans="1:38" s="19" customFormat="1" x14ac:dyDescent="0.3">
      <c r="A135" s="26"/>
      <c r="B135" s="59"/>
      <c r="C135" s="24"/>
      <c r="D135" s="21"/>
      <c r="E135" s="116"/>
      <c r="F135" s="117"/>
      <c r="G135" s="118"/>
      <c r="H135" s="119"/>
      <c r="I135" s="120"/>
      <c r="J135" s="113"/>
      <c r="K135" s="114"/>
      <c r="L135" s="215"/>
      <c r="M135" s="215"/>
      <c r="N135" s="216"/>
      <c r="O135" s="217"/>
      <c r="P135" s="218"/>
      <c r="Q135" s="217"/>
      <c r="R135" s="216"/>
      <c r="S135" s="216"/>
      <c r="T135" s="216"/>
      <c r="U135" s="115"/>
      <c r="V135" s="272"/>
      <c r="W135" s="272"/>
      <c r="X135" s="431"/>
      <c r="Y135" s="219"/>
      <c r="Z135" s="418"/>
      <c r="AA135" s="405"/>
      <c r="AB135" s="549"/>
      <c r="AC135" s="405"/>
      <c r="AD135" s="365"/>
      <c r="AE135" s="378"/>
      <c r="AF135" s="392"/>
      <c r="AG135" s="216"/>
      <c r="AH135" s="216"/>
      <c r="AI135" s="216"/>
      <c r="AJ135" s="216"/>
      <c r="AK135" s="216"/>
      <c r="AL135" s="216"/>
    </row>
    <row r="136" spans="1:38" s="19" customFormat="1" x14ac:dyDescent="0.3">
      <c r="B136" s="59"/>
      <c r="C136" s="25"/>
      <c r="D136" s="21"/>
      <c r="E136" s="116"/>
      <c r="F136" s="117"/>
      <c r="G136" s="118"/>
      <c r="H136" s="119"/>
      <c r="I136" s="120"/>
      <c r="J136" s="113"/>
      <c r="K136" s="114"/>
      <c r="L136" s="215"/>
      <c r="M136" s="215"/>
      <c r="N136" s="216"/>
      <c r="O136" s="217"/>
      <c r="P136" s="218"/>
      <c r="Q136" s="217"/>
      <c r="R136" s="216"/>
      <c r="S136" s="216"/>
      <c r="T136" s="216"/>
      <c r="U136" s="115"/>
      <c r="V136" s="272"/>
      <c r="W136" s="272"/>
      <c r="X136" s="431"/>
      <c r="Y136" s="219"/>
      <c r="Z136" s="418"/>
      <c r="AA136" s="405"/>
      <c r="AB136" s="549"/>
      <c r="AC136" s="405"/>
      <c r="AD136" s="365"/>
      <c r="AE136" s="378"/>
      <c r="AF136" s="392"/>
      <c r="AG136" s="216"/>
      <c r="AH136" s="216"/>
      <c r="AI136" s="216"/>
      <c r="AJ136" s="216"/>
      <c r="AK136" s="216"/>
      <c r="AL136" s="216"/>
    </row>
    <row r="137" spans="1:38" s="19" customFormat="1" x14ac:dyDescent="0.3">
      <c r="B137" s="59"/>
      <c r="C137" s="25"/>
      <c r="D137" s="21"/>
      <c r="E137" s="116"/>
      <c r="F137" s="117"/>
      <c r="G137" s="118"/>
      <c r="H137" s="119"/>
      <c r="I137" s="120"/>
      <c r="J137" s="113"/>
      <c r="K137" s="114"/>
      <c r="L137" s="215"/>
      <c r="M137" s="215"/>
      <c r="N137" s="216"/>
      <c r="O137" s="217"/>
      <c r="P137" s="218"/>
      <c r="Q137" s="217"/>
      <c r="R137" s="216"/>
      <c r="S137" s="216"/>
      <c r="T137" s="216"/>
      <c r="U137" s="115"/>
      <c r="V137" s="272"/>
      <c r="W137" s="272"/>
      <c r="X137" s="431"/>
      <c r="Y137" s="219"/>
      <c r="Z137" s="418"/>
      <c r="AA137" s="405"/>
      <c r="AB137" s="549"/>
      <c r="AC137" s="405"/>
      <c r="AD137" s="365"/>
      <c r="AE137" s="378"/>
      <c r="AF137" s="392"/>
      <c r="AG137" s="216"/>
      <c r="AH137" s="216"/>
      <c r="AI137" s="216"/>
      <c r="AJ137" s="216"/>
      <c r="AK137" s="216"/>
      <c r="AL137" s="216"/>
    </row>
    <row r="138" spans="1:38" s="19" customFormat="1" x14ac:dyDescent="0.3">
      <c r="B138" s="59"/>
      <c r="C138" s="20"/>
      <c r="D138" s="21"/>
      <c r="E138" s="116"/>
      <c r="F138" s="117"/>
      <c r="G138" s="118"/>
      <c r="H138" s="119"/>
      <c r="I138" s="120"/>
      <c r="J138" s="113"/>
      <c r="K138" s="114"/>
      <c r="L138" s="215"/>
      <c r="M138" s="215"/>
      <c r="N138" s="216"/>
      <c r="O138" s="217"/>
      <c r="P138" s="218"/>
      <c r="Q138" s="217"/>
      <c r="R138" s="216"/>
      <c r="S138" s="216"/>
      <c r="T138" s="216"/>
      <c r="U138" s="115"/>
      <c r="V138" s="272"/>
      <c r="W138" s="272"/>
      <c r="X138" s="431"/>
      <c r="Y138" s="219"/>
      <c r="Z138" s="418"/>
      <c r="AA138" s="405"/>
      <c r="AB138" s="549"/>
      <c r="AC138" s="405"/>
      <c r="AD138" s="365"/>
      <c r="AE138" s="378"/>
      <c r="AF138" s="392"/>
      <c r="AG138" s="216"/>
      <c r="AH138" s="216"/>
      <c r="AI138" s="216"/>
      <c r="AJ138" s="216"/>
      <c r="AK138" s="216"/>
      <c r="AL138" s="216"/>
    </row>
    <row r="139" spans="1:38" s="19" customFormat="1" x14ac:dyDescent="0.3">
      <c r="B139" s="59"/>
      <c r="C139" s="20"/>
      <c r="D139" s="21"/>
      <c r="E139" s="116"/>
      <c r="F139" s="117"/>
      <c r="G139" s="118"/>
      <c r="H139" s="119"/>
      <c r="I139" s="120"/>
      <c r="J139" s="113"/>
      <c r="K139" s="114"/>
      <c r="L139" s="215"/>
      <c r="M139" s="215"/>
      <c r="N139" s="216"/>
      <c r="O139" s="217"/>
      <c r="P139" s="218"/>
      <c r="Q139" s="217"/>
      <c r="R139" s="216"/>
      <c r="S139" s="216"/>
      <c r="T139" s="216"/>
      <c r="U139" s="115"/>
      <c r="V139" s="272"/>
      <c r="W139" s="272"/>
      <c r="X139" s="431"/>
      <c r="Y139" s="219"/>
      <c r="Z139" s="418"/>
      <c r="AA139" s="405"/>
      <c r="AB139" s="549"/>
      <c r="AC139" s="405"/>
      <c r="AD139" s="365"/>
      <c r="AE139" s="378"/>
      <c r="AF139" s="392"/>
      <c r="AG139" s="216"/>
      <c r="AH139" s="216"/>
      <c r="AI139" s="216"/>
      <c r="AJ139" s="216"/>
      <c r="AK139" s="216"/>
      <c r="AL139" s="216"/>
    </row>
    <row r="140" spans="1:38" s="19" customFormat="1" x14ac:dyDescent="0.3">
      <c r="B140" s="59"/>
      <c r="C140" s="20"/>
      <c r="D140" s="21"/>
      <c r="E140" s="116"/>
      <c r="F140" s="117"/>
      <c r="G140" s="118"/>
      <c r="H140" s="119"/>
      <c r="I140" s="120"/>
      <c r="J140" s="113"/>
      <c r="K140" s="114"/>
      <c r="L140" s="215"/>
      <c r="M140" s="215"/>
      <c r="N140" s="216"/>
      <c r="O140" s="217"/>
      <c r="P140" s="218"/>
      <c r="Q140" s="217"/>
      <c r="R140" s="216"/>
      <c r="S140" s="216"/>
      <c r="T140" s="216"/>
      <c r="U140" s="115"/>
      <c r="V140" s="272"/>
      <c r="W140" s="272"/>
      <c r="X140" s="431"/>
      <c r="Y140" s="219"/>
      <c r="Z140" s="418"/>
      <c r="AA140" s="405"/>
      <c r="AB140" s="549"/>
      <c r="AC140" s="405"/>
      <c r="AD140" s="365"/>
      <c r="AE140" s="378"/>
      <c r="AF140" s="392"/>
      <c r="AG140" s="216"/>
      <c r="AH140" s="216"/>
      <c r="AI140" s="216"/>
      <c r="AJ140" s="216"/>
      <c r="AK140" s="216"/>
      <c r="AL140" s="216"/>
    </row>
    <row r="141" spans="1:38" s="19" customFormat="1" x14ac:dyDescent="0.3">
      <c r="B141" s="59"/>
      <c r="C141" s="20"/>
      <c r="D141" s="21"/>
      <c r="E141" s="116"/>
      <c r="F141" s="117"/>
      <c r="G141" s="118"/>
      <c r="H141" s="119"/>
      <c r="I141" s="120"/>
      <c r="J141" s="113"/>
      <c r="K141" s="114"/>
      <c r="L141" s="215"/>
      <c r="M141" s="215"/>
      <c r="N141" s="216"/>
      <c r="O141" s="217"/>
      <c r="P141" s="218"/>
      <c r="Q141" s="217"/>
      <c r="R141" s="216"/>
      <c r="S141" s="216"/>
      <c r="T141" s="216"/>
      <c r="U141" s="115"/>
      <c r="V141" s="272"/>
      <c r="W141" s="272"/>
      <c r="X141" s="431"/>
      <c r="Y141" s="219"/>
      <c r="Z141" s="418"/>
      <c r="AA141" s="405"/>
      <c r="AB141" s="549"/>
      <c r="AC141" s="405"/>
      <c r="AD141" s="365"/>
      <c r="AE141" s="378"/>
      <c r="AF141" s="392"/>
      <c r="AG141" s="216"/>
      <c r="AH141" s="216"/>
      <c r="AI141" s="216"/>
      <c r="AJ141" s="216"/>
      <c r="AK141" s="216"/>
      <c r="AL141" s="216"/>
    </row>
    <row r="142" spans="1:38" s="19" customFormat="1" x14ac:dyDescent="0.3">
      <c r="B142" s="59"/>
      <c r="C142" s="20"/>
      <c r="D142" s="21"/>
      <c r="E142" s="116"/>
      <c r="F142" s="117"/>
      <c r="G142" s="118"/>
      <c r="H142" s="119"/>
      <c r="I142" s="120"/>
      <c r="J142" s="113"/>
      <c r="K142" s="114"/>
      <c r="L142" s="215"/>
      <c r="M142" s="215"/>
      <c r="N142" s="216"/>
      <c r="O142" s="217"/>
      <c r="P142" s="218"/>
      <c r="Q142" s="217"/>
      <c r="R142" s="216"/>
      <c r="S142" s="216"/>
      <c r="T142" s="216"/>
      <c r="U142" s="115"/>
      <c r="V142" s="272"/>
      <c r="W142" s="272"/>
      <c r="X142" s="431"/>
      <c r="Y142" s="219"/>
      <c r="Z142" s="418"/>
      <c r="AA142" s="405"/>
      <c r="AB142" s="549"/>
      <c r="AC142" s="405"/>
      <c r="AD142" s="365"/>
      <c r="AE142" s="378"/>
      <c r="AF142" s="392"/>
      <c r="AG142" s="216"/>
      <c r="AH142" s="216"/>
      <c r="AI142" s="216"/>
      <c r="AJ142" s="216"/>
      <c r="AK142" s="216"/>
      <c r="AL142" s="216"/>
    </row>
    <row r="143" spans="1:38" s="19" customFormat="1" x14ac:dyDescent="0.3">
      <c r="B143" s="59"/>
      <c r="C143" s="20"/>
      <c r="D143" s="21"/>
      <c r="E143" s="116"/>
      <c r="F143" s="117"/>
      <c r="G143" s="118"/>
      <c r="H143" s="119"/>
      <c r="I143" s="120"/>
      <c r="J143" s="113"/>
      <c r="K143" s="114"/>
      <c r="L143" s="215"/>
      <c r="M143" s="215"/>
      <c r="N143" s="216"/>
      <c r="O143" s="217"/>
      <c r="P143" s="218"/>
      <c r="Q143" s="217"/>
      <c r="R143" s="216"/>
      <c r="S143" s="216"/>
      <c r="T143" s="216"/>
      <c r="U143" s="115"/>
      <c r="V143" s="272"/>
      <c r="W143" s="272"/>
      <c r="X143" s="431"/>
      <c r="Y143" s="219"/>
      <c r="Z143" s="418"/>
      <c r="AA143" s="405"/>
      <c r="AB143" s="549"/>
      <c r="AC143" s="405"/>
      <c r="AD143" s="365"/>
      <c r="AE143" s="378"/>
      <c r="AF143" s="392"/>
      <c r="AG143" s="216"/>
      <c r="AH143" s="216"/>
      <c r="AI143" s="216"/>
      <c r="AJ143" s="216"/>
      <c r="AK143" s="216"/>
      <c r="AL143" s="216"/>
    </row>
    <row r="144" spans="1:38" s="19" customFormat="1" x14ac:dyDescent="0.3">
      <c r="B144" s="59"/>
      <c r="C144" s="20"/>
      <c r="D144" s="21"/>
      <c r="E144" s="116"/>
      <c r="F144" s="117"/>
      <c r="G144" s="118"/>
      <c r="H144" s="119"/>
      <c r="I144" s="120"/>
      <c r="J144" s="113"/>
      <c r="K144" s="114"/>
      <c r="L144" s="215"/>
      <c r="M144" s="215"/>
      <c r="N144" s="216"/>
      <c r="O144" s="217"/>
      <c r="P144" s="218"/>
      <c r="Q144" s="217"/>
      <c r="R144" s="216"/>
      <c r="S144" s="216"/>
      <c r="T144" s="216"/>
      <c r="U144" s="115"/>
      <c r="V144" s="272"/>
      <c r="W144" s="272"/>
      <c r="X144" s="431"/>
      <c r="Y144" s="219"/>
      <c r="Z144" s="418"/>
      <c r="AA144" s="405"/>
      <c r="AB144" s="549"/>
      <c r="AC144" s="405"/>
      <c r="AD144" s="365"/>
      <c r="AE144" s="378"/>
      <c r="AF144" s="392"/>
      <c r="AG144" s="216"/>
      <c r="AH144" s="216"/>
      <c r="AI144" s="216"/>
      <c r="AJ144" s="216"/>
      <c r="AK144" s="216"/>
      <c r="AL144" s="216"/>
    </row>
    <row r="145" spans="1:38" s="19" customFormat="1" x14ac:dyDescent="0.3">
      <c r="B145" s="59"/>
      <c r="C145" s="20"/>
      <c r="D145" s="21"/>
      <c r="E145" s="116"/>
      <c r="F145" s="117"/>
      <c r="G145" s="118"/>
      <c r="H145" s="119"/>
      <c r="I145" s="120"/>
      <c r="J145" s="113"/>
      <c r="K145" s="114"/>
      <c r="L145" s="215"/>
      <c r="M145" s="215"/>
      <c r="N145" s="216"/>
      <c r="O145" s="217"/>
      <c r="P145" s="218"/>
      <c r="Q145" s="217"/>
      <c r="R145" s="216"/>
      <c r="S145" s="216"/>
      <c r="T145" s="216"/>
      <c r="U145" s="115"/>
      <c r="V145" s="272"/>
      <c r="W145" s="272"/>
      <c r="X145" s="431"/>
      <c r="Y145" s="219"/>
      <c r="Z145" s="418"/>
      <c r="AA145" s="405"/>
      <c r="AB145" s="549"/>
      <c r="AC145" s="405"/>
      <c r="AD145" s="365"/>
      <c r="AE145" s="378"/>
      <c r="AF145" s="392"/>
      <c r="AG145" s="216"/>
      <c r="AH145" s="216"/>
      <c r="AI145" s="216"/>
      <c r="AJ145" s="216"/>
      <c r="AK145" s="216"/>
      <c r="AL145" s="216"/>
    </row>
    <row r="146" spans="1:38" s="19" customFormat="1" x14ac:dyDescent="0.3">
      <c r="B146" s="59"/>
      <c r="C146" s="20"/>
      <c r="D146" s="21"/>
      <c r="E146" s="116"/>
      <c r="F146" s="117"/>
      <c r="G146" s="118"/>
      <c r="H146" s="119"/>
      <c r="I146" s="120"/>
      <c r="J146" s="113"/>
      <c r="K146" s="114"/>
      <c r="L146" s="215"/>
      <c r="M146" s="215"/>
      <c r="N146" s="216"/>
      <c r="O146" s="217"/>
      <c r="P146" s="218"/>
      <c r="Q146" s="217"/>
      <c r="R146" s="216"/>
      <c r="S146" s="216"/>
      <c r="T146" s="216"/>
      <c r="U146" s="115"/>
      <c r="V146" s="272"/>
      <c r="W146" s="272"/>
      <c r="X146" s="431"/>
      <c r="Y146" s="219"/>
      <c r="Z146" s="418"/>
      <c r="AA146" s="405"/>
      <c r="AB146" s="549"/>
      <c r="AC146" s="405"/>
      <c r="AD146" s="365"/>
      <c r="AE146" s="378"/>
      <c r="AF146" s="392"/>
      <c r="AG146" s="216"/>
      <c r="AH146" s="216"/>
      <c r="AI146" s="216"/>
      <c r="AJ146" s="216"/>
      <c r="AK146" s="216"/>
      <c r="AL146" s="216"/>
    </row>
    <row r="147" spans="1:38" s="19" customFormat="1" x14ac:dyDescent="0.3">
      <c r="A147" s="26"/>
      <c r="B147" s="59"/>
      <c r="C147" s="27"/>
      <c r="D147" s="21"/>
      <c r="E147" s="116"/>
      <c r="F147" s="117"/>
      <c r="G147" s="118"/>
      <c r="H147" s="119"/>
      <c r="I147" s="120"/>
      <c r="J147" s="113"/>
      <c r="K147" s="114"/>
      <c r="L147" s="215"/>
      <c r="M147" s="215"/>
      <c r="N147" s="216"/>
      <c r="O147" s="217"/>
      <c r="P147" s="218"/>
      <c r="Q147" s="217"/>
      <c r="R147" s="216"/>
      <c r="S147" s="216"/>
      <c r="T147" s="216"/>
      <c r="U147" s="115"/>
      <c r="V147" s="272"/>
      <c r="W147" s="272"/>
      <c r="X147" s="431"/>
      <c r="Y147" s="219"/>
      <c r="Z147" s="418"/>
      <c r="AA147" s="405"/>
      <c r="AB147" s="549"/>
      <c r="AC147" s="405"/>
      <c r="AD147" s="365"/>
      <c r="AE147" s="378"/>
      <c r="AF147" s="392"/>
      <c r="AG147" s="216"/>
      <c r="AH147" s="216"/>
      <c r="AI147" s="216"/>
      <c r="AJ147" s="216"/>
      <c r="AK147" s="216"/>
      <c r="AL147" s="216"/>
    </row>
    <row r="148" spans="1:38" s="19" customFormat="1" x14ac:dyDescent="0.3">
      <c r="B148" s="59"/>
      <c r="C148" s="28"/>
      <c r="D148" s="21"/>
      <c r="E148" s="116"/>
      <c r="F148" s="117"/>
      <c r="G148" s="118"/>
      <c r="H148" s="119"/>
      <c r="I148" s="120"/>
      <c r="J148" s="113"/>
      <c r="K148" s="114"/>
      <c r="L148" s="215"/>
      <c r="M148" s="215"/>
      <c r="N148" s="216"/>
      <c r="O148" s="217"/>
      <c r="P148" s="218"/>
      <c r="Q148" s="217"/>
      <c r="R148" s="216"/>
      <c r="S148" s="216"/>
      <c r="T148" s="216"/>
      <c r="U148" s="115"/>
      <c r="V148" s="272"/>
      <c r="W148" s="272"/>
      <c r="X148" s="431"/>
      <c r="Y148" s="219"/>
      <c r="Z148" s="418"/>
      <c r="AA148" s="405"/>
      <c r="AB148" s="549"/>
      <c r="AC148" s="405"/>
      <c r="AD148" s="365"/>
      <c r="AE148" s="378"/>
      <c r="AF148" s="392"/>
      <c r="AG148" s="216"/>
      <c r="AH148" s="216"/>
      <c r="AI148" s="216"/>
      <c r="AJ148" s="216"/>
      <c r="AK148" s="216"/>
      <c r="AL148" s="216"/>
    </row>
    <row r="149" spans="1:38" s="19" customFormat="1" x14ac:dyDescent="0.3">
      <c r="B149" s="59"/>
      <c r="C149" s="28"/>
      <c r="D149" s="21"/>
      <c r="E149" s="116"/>
      <c r="F149" s="117"/>
      <c r="G149" s="118"/>
      <c r="H149" s="119"/>
      <c r="I149" s="120"/>
      <c r="J149" s="113"/>
      <c r="K149" s="114"/>
      <c r="L149" s="215"/>
      <c r="M149" s="215"/>
      <c r="N149" s="216"/>
      <c r="O149" s="217"/>
      <c r="P149" s="218"/>
      <c r="Q149" s="217"/>
      <c r="R149" s="216"/>
      <c r="S149" s="216"/>
      <c r="T149" s="216"/>
      <c r="U149" s="115"/>
      <c r="V149" s="272"/>
      <c r="W149" s="272"/>
      <c r="X149" s="431"/>
      <c r="Y149" s="219"/>
      <c r="Z149" s="418"/>
      <c r="AA149" s="405"/>
      <c r="AB149" s="549"/>
      <c r="AC149" s="405"/>
      <c r="AD149" s="365"/>
      <c r="AE149" s="378"/>
      <c r="AF149" s="392"/>
      <c r="AG149" s="216"/>
      <c r="AH149" s="216"/>
      <c r="AI149" s="216"/>
      <c r="AJ149" s="216"/>
      <c r="AK149" s="216"/>
      <c r="AL149" s="216"/>
    </row>
    <row r="150" spans="1:38" s="19" customFormat="1" x14ac:dyDescent="0.3">
      <c r="B150" s="59"/>
      <c r="C150" s="28"/>
      <c r="D150" s="21"/>
      <c r="E150" s="116"/>
      <c r="F150" s="117"/>
      <c r="G150" s="118"/>
      <c r="H150" s="119"/>
      <c r="I150" s="120"/>
      <c r="J150" s="113"/>
      <c r="K150" s="114"/>
      <c r="L150" s="215"/>
      <c r="M150" s="215"/>
      <c r="N150" s="216"/>
      <c r="O150" s="217"/>
      <c r="P150" s="218"/>
      <c r="Q150" s="217"/>
      <c r="R150" s="216"/>
      <c r="S150" s="216"/>
      <c r="T150" s="216"/>
      <c r="U150" s="115"/>
      <c r="V150" s="272"/>
      <c r="W150" s="272"/>
      <c r="X150" s="431"/>
      <c r="Y150" s="219"/>
      <c r="Z150" s="418"/>
      <c r="AA150" s="405"/>
      <c r="AB150" s="549"/>
      <c r="AC150" s="405"/>
      <c r="AD150" s="365"/>
      <c r="AE150" s="378"/>
      <c r="AF150" s="392"/>
      <c r="AG150" s="216"/>
      <c r="AH150" s="216"/>
      <c r="AI150" s="216"/>
      <c r="AJ150" s="216"/>
      <c r="AK150" s="216"/>
      <c r="AL150" s="216"/>
    </row>
    <row r="151" spans="1:38" s="19" customFormat="1" x14ac:dyDescent="0.3">
      <c r="B151" s="59"/>
      <c r="C151" s="20"/>
      <c r="D151" s="21"/>
      <c r="E151" s="116"/>
      <c r="F151" s="117"/>
      <c r="G151" s="118"/>
      <c r="H151" s="119"/>
      <c r="I151" s="120"/>
      <c r="J151" s="113"/>
      <c r="K151" s="114"/>
      <c r="L151" s="215"/>
      <c r="M151" s="215"/>
      <c r="N151" s="216"/>
      <c r="O151" s="217"/>
      <c r="P151" s="218"/>
      <c r="Q151" s="217"/>
      <c r="R151" s="216"/>
      <c r="S151" s="216"/>
      <c r="T151" s="216"/>
      <c r="U151" s="115"/>
      <c r="V151" s="272"/>
      <c r="W151" s="272"/>
      <c r="X151" s="431"/>
      <c r="Y151" s="219"/>
      <c r="Z151" s="418"/>
      <c r="AA151" s="405"/>
      <c r="AB151" s="549"/>
      <c r="AC151" s="405"/>
      <c r="AD151" s="365"/>
      <c r="AE151" s="378"/>
      <c r="AF151" s="392"/>
      <c r="AG151" s="216"/>
      <c r="AH151" s="216"/>
      <c r="AI151" s="216"/>
      <c r="AJ151" s="216"/>
      <c r="AK151" s="216"/>
      <c r="AL151" s="216"/>
    </row>
    <row r="152" spans="1:38" s="19" customFormat="1" x14ac:dyDescent="0.3">
      <c r="B152" s="59"/>
      <c r="C152" s="20"/>
      <c r="D152" s="21"/>
      <c r="E152" s="116"/>
      <c r="F152" s="117"/>
      <c r="G152" s="118"/>
      <c r="H152" s="119"/>
      <c r="I152" s="120"/>
      <c r="J152" s="113"/>
      <c r="K152" s="114"/>
      <c r="L152" s="215"/>
      <c r="M152" s="215"/>
      <c r="N152" s="216"/>
      <c r="O152" s="217"/>
      <c r="P152" s="218"/>
      <c r="Q152" s="217"/>
      <c r="R152" s="216"/>
      <c r="S152" s="216"/>
      <c r="T152" s="216"/>
      <c r="U152" s="115"/>
      <c r="V152" s="272"/>
      <c r="W152" s="272"/>
      <c r="X152" s="431"/>
      <c r="Y152" s="219"/>
      <c r="Z152" s="418"/>
      <c r="AA152" s="405"/>
      <c r="AB152" s="549"/>
      <c r="AC152" s="405"/>
      <c r="AD152" s="365"/>
      <c r="AE152" s="378"/>
      <c r="AF152" s="392"/>
      <c r="AG152" s="216"/>
      <c r="AH152" s="216"/>
      <c r="AI152" s="216"/>
      <c r="AJ152" s="216"/>
      <c r="AK152" s="216"/>
      <c r="AL152" s="216"/>
    </row>
    <row r="153" spans="1:38" s="19" customFormat="1" x14ac:dyDescent="0.3">
      <c r="B153" s="59"/>
      <c r="C153" s="20"/>
      <c r="D153" s="21"/>
      <c r="E153" s="116"/>
      <c r="F153" s="117"/>
      <c r="G153" s="118"/>
      <c r="H153" s="119"/>
      <c r="I153" s="120"/>
      <c r="J153" s="113"/>
      <c r="K153" s="114"/>
      <c r="L153" s="215"/>
      <c r="M153" s="215"/>
      <c r="N153" s="216"/>
      <c r="O153" s="217"/>
      <c r="P153" s="218"/>
      <c r="Q153" s="217"/>
      <c r="R153" s="216"/>
      <c r="S153" s="216"/>
      <c r="T153" s="216"/>
      <c r="U153" s="115"/>
      <c r="V153" s="272"/>
      <c r="W153" s="272"/>
      <c r="X153" s="431"/>
      <c r="Y153" s="219"/>
      <c r="Z153" s="418"/>
      <c r="AA153" s="405"/>
      <c r="AB153" s="549"/>
      <c r="AC153" s="405"/>
      <c r="AD153" s="365"/>
      <c r="AE153" s="378"/>
      <c r="AF153" s="392"/>
      <c r="AG153" s="216"/>
      <c r="AH153" s="216"/>
      <c r="AI153" s="216"/>
      <c r="AJ153" s="216"/>
      <c r="AK153" s="216"/>
      <c r="AL153" s="216"/>
    </row>
    <row r="154" spans="1:38" s="19" customFormat="1" x14ac:dyDescent="0.3">
      <c r="B154" s="59"/>
      <c r="C154" s="20"/>
      <c r="D154" s="21"/>
      <c r="E154" s="116"/>
      <c r="F154" s="117"/>
      <c r="G154" s="118"/>
      <c r="H154" s="119"/>
      <c r="I154" s="120"/>
      <c r="J154" s="113"/>
      <c r="K154" s="114"/>
      <c r="L154" s="215"/>
      <c r="M154" s="215"/>
      <c r="N154" s="216"/>
      <c r="O154" s="217"/>
      <c r="P154" s="218"/>
      <c r="Q154" s="217"/>
      <c r="R154" s="216"/>
      <c r="S154" s="216"/>
      <c r="T154" s="216"/>
      <c r="U154" s="115"/>
      <c r="V154" s="272"/>
      <c r="W154" s="272"/>
      <c r="X154" s="431"/>
      <c r="Y154" s="219"/>
      <c r="Z154" s="418"/>
      <c r="AA154" s="405"/>
      <c r="AB154" s="549"/>
      <c r="AC154" s="405"/>
      <c r="AD154" s="365"/>
      <c r="AE154" s="378"/>
      <c r="AF154" s="392"/>
      <c r="AG154" s="216"/>
      <c r="AH154" s="216"/>
      <c r="AI154" s="216"/>
      <c r="AJ154" s="216"/>
      <c r="AK154" s="216"/>
      <c r="AL154" s="216"/>
    </row>
    <row r="155" spans="1:38" s="19" customFormat="1" x14ac:dyDescent="0.3">
      <c r="B155" s="59"/>
      <c r="C155" s="20"/>
      <c r="D155" s="21"/>
      <c r="E155" s="116"/>
      <c r="F155" s="117"/>
      <c r="G155" s="118"/>
      <c r="H155" s="119"/>
      <c r="I155" s="120"/>
      <c r="J155" s="113"/>
      <c r="K155" s="114"/>
      <c r="L155" s="215"/>
      <c r="M155" s="215"/>
      <c r="N155" s="216"/>
      <c r="O155" s="217"/>
      <c r="P155" s="218"/>
      <c r="Q155" s="217"/>
      <c r="R155" s="216"/>
      <c r="S155" s="216"/>
      <c r="T155" s="216"/>
      <c r="U155" s="115"/>
      <c r="V155" s="272"/>
      <c r="W155" s="272"/>
      <c r="X155" s="431"/>
      <c r="Y155" s="219"/>
      <c r="Z155" s="418"/>
      <c r="AA155" s="405"/>
      <c r="AB155" s="549"/>
      <c r="AC155" s="405"/>
      <c r="AD155" s="365"/>
      <c r="AE155" s="378"/>
      <c r="AF155" s="392"/>
      <c r="AG155" s="216"/>
      <c r="AH155" s="216"/>
      <c r="AI155" s="216"/>
      <c r="AJ155" s="216"/>
      <c r="AK155" s="216"/>
      <c r="AL155" s="216"/>
    </row>
    <row r="156" spans="1:38" s="19" customFormat="1" x14ac:dyDescent="0.3">
      <c r="B156" s="59"/>
      <c r="C156" s="20"/>
      <c r="D156" s="21"/>
      <c r="E156" s="116"/>
      <c r="F156" s="117"/>
      <c r="G156" s="118"/>
      <c r="H156" s="119"/>
      <c r="I156" s="120"/>
      <c r="J156" s="113"/>
      <c r="K156" s="114"/>
      <c r="L156" s="215"/>
      <c r="M156" s="215"/>
      <c r="N156" s="216"/>
      <c r="O156" s="217"/>
      <c r="P156" s="218"/>
      <c r="Q156" s="217"/>
      <c r="R156" s="216"/>
      <c r="S156" s="216"/>
      <c r="T156" s="216"/>
      <c r="U156" s="115"/>
      <c r="V156" s="272"/>
      <c r="W156" s="272"/>
      <c r="X156" s="431"/>
      <c r="Y156" s="219"/>
      <c r="Z156" s="418"/>
      <c r="AA156" s="405"/>
      <c r="AB156" s="549"/>
      <c r="AC156" s="405"/>
      <c r="AD156" s="365"/>
      <c r="AE156" s="378"/>
      <c r="AF156" s="392"/>
      <c r="AG156" s="216"/>
      <c r="AH156" s="216"/>
      <c r="AI156" s="216"/>
      <c r="AJ156" s="216"/>
      <c r="AK156" s="216"/>
      <c r="AL156" s="216"/>
    </row>
    <row r="157" spans="1:38" s="19" customFormat="1" x14ac:dyDescent="0.3">
      <c r="B157" s="59"/>
      <c r="C157" s="20"/>
      <c r="D157" s="21"/>
      <c r="E157" s="116"/>
      <c r="F157" s="117"/>
      <c r="G157" s="118"/>
      <c r="H157" s="119"/>
      <c r="I157" s="120"/>
      <c r="J157" s="113"/>
      <c r="K157" s="114"/>
      <c r="L157" s="215"/>
      <c r="M157" s="215"/>
      <c r="N157" s="216"/>
      <c r="O157" s="217"/>
      <c r="P157" s="218"/>
      <c r="Q157" s="217"/>
      <c r="R157" s="216"/>
      <c r="S157" s="216"/>
      <c r="T157" s="216"/>
      <c r="U157" s="115"/>
      <c r="V157" s="272"/>
      <c r="W157" s="272"/>
      <c r="X157" s="431"/>
      <c r="Y157" s="219"/>
      <c r="Z157" s="418"/>
      <c r="AA157" s="405"/>
      <c r="AB157" s="549"/>
      <c r="AC157" s="405"/>
      <c r="AD157" s="365"/>
      <c r="AE157" s="378"/>
      <c r="AF157" s="392"/>
      <c r="AG157" s="216"/>
      <c r="AH157" s="216"/>
      <c r="AI157" s="216"/>
      <c r="AJ157" s="216"/>
      <c r="AK157" s="216"/>
      <c r="AL157" s="216"/>
    </row>
    <row r="158" spans="1:38" s="19" customFormat="1" x14ac:dyDescent="0.3">
      <c r="B158" s="59"/>
      <c r="C158" s="20"/>
      <c r="D158" s="21"/>
      <c r="E158" s="116"/>
      <c r="F158" s="117"/>
      <c r="G158" s="118"/>
      <c r="H158" s="119"/>
      <c r="I158" s="120"/>
      <c r="J158" s="113"/>
      <c r="K158" s="114"/>
      <c r="L158" s="215"/>
      <c r="M158" s="215"/>
      <c r="N158" s="216"/>
      <c r="O158" s="217"/>
      <c r="P158" s="218"/>
      <c r="Q158" s="217"/>
      <c r="R158" s="216"/>
      <c r="S158" s="216"/>
      <c r="T158" s="216"/>
      <c r="U158" s="115"/>
      <c r="V158" s="272"/>
      <c r="W158" s="272"/>
      <c r="X158" s="431"/>
      <c r="Y158" s="219"/>
      <c r="Z158" s="418"/>
      <c r="AA158" s="405"/>
      <c r="AB158" s="549"/>
      <c r="AC158" s="405"/>
      <c r="AD158" s="365"/>
      <c r="AE158" s="378"/>
      <c r="AF158" s="392"/>
      <c r="AG158" s="216"/>
      <c r="AH158" s="216"/>
      <c r="AI158" s="216"/>
      <c r="AJ158" s="216"/>
      <c r="AK158" s="216"/>
      <c r="AL158" s="216"/>
    </row>
    <row r="159" spans="1:38" s="19" customFormat="1" x14ac:dyDescent="0.3">
      <c r="B159" s="59"/>
      <c r="C159" s="20"/>
      <c r="D159" s="21"/>
      <c r="E159" s="116"/>
      <c r="F159" s="117"/>
      <c r="G159" s="118"/>
      <c r="H159" s="119"/>
      <c r="I159" s="120"/>
      <c r="J159" s="113"/>
      <c r="K159" s="114"/>
      <c r="L159" s="215"/>
      <c r="M159" s="215"/>
      <c r="N159" s="216"/>
      <c r="O159" s="217"/>
      <c r="P159" s="218"/>
      <c r="Q159" s="217"/>
      <c r="R159" s="216"/>
      <c r="S159" s="216"/>
      <c r="T159" s="216"/>
      <c r="U159" s="115"/>
      <c r="V159" s="272"/>
      <c r="W159" s="272"/>
      <c r="X159" s="431"/>
      <c r="Y159" s="219"/>
      <c r="Z159" s="418"/>
      <c r="AA159" s="405"/>
      <c r="AB159" s="549"/>
      <c r="AC159" s="405"/>
      <c r="AD159" s="365"/>
      <c r="AE159" s="378"/>
      <c r="AF159" s="392"/>
      <c r="AG159" s="216"/>
      <c r="AH159" s="216"/>
      <c r="AI159" s="216"/>
      <c r="AJ159" s="216"/>
      <c r="AK159" s="216"/>
      <c r="AL159" s="216"/>
    </row>
    <row r="160" spans="1:38" s="19" customFormat="1" x14ac:dyDescent="0.3">
      <c r="B160" s="59"/>
      <c r="C160" s="20"/>
      <c r="D160" s="21"/>
      <c r="E160" s="116"/>
      <c r="F160" s="117"/>
      <c r="G160" s="118"/>
      <c r="H160" s="119"/>
      <c r="I160" s="120"/>
      <c r="J160" s="113"/>
      <c r="K160" s="114"/>
      <c r="L160" s="215"/>
      <c r="M160" s="215"/>
      <c r="N160" s="216"/>
      <c r="O160" s="217"/>
      <c r="P160" s="218"/>
      <c r="Q160" s="217"/>
      <c r="R160" s="216"/>
      <c r="S160" s="216"/>
      <c r="T160" s="216"/>
      <c r="U160" s="115"/>
      <c r="V160" s="272"/>
      <c r="W160" s="272"/>
      <c r="X160" s="431"/>
      <c r="Y160" s="219"/>
      <c r="Z160" s="418"/>
      <c r="AA160" s="405"/>
      <c r="AB160" s="549"/>
      <c r="AC160" s="405"/>
      <c r="AD160" s="365"/>
      <c r="AE160" s="378"/>
      <c r="AF160" s="392"/>
      <c r="AG160" s="216"/>
      <c r="AH160" s="216"/>
      <c r="AI160" s="216"/>
      <c r="AJ160" s="216"/>
      <c r="AK160" s="216"/>
      <c r="AL160" s="216"/>
    </row>
    <row r="161" spans="2:38" s="19" customFormat="1" x14ac:dyDescent="0.3">
      <c r="B161" s="59"/>
      <c r="C161" s="20"/>
      <c r="D161" s="21"/>
      <c r="E161" s="116"/>
      <c r="F161" s="117"/>
      <c r="G161" s="118"/>
      <c r="H161" s="119"/>
      <c r="I161" s="120"/>
      <c r="J161" s="113"/>
      <c r="K161" s="114"/>
      <c r="L161" s="215"/>
      <c r="M161" s="215"/>
      <c r="N161" s="216"/>
      <c r="O161" s="217"/>
      <c r="P161" s="218"/>
      <c r="Q161" s="217"/>
      <c r="R161" s="216"/>
      <c r="S161" s="216"/>
      <c r="T161" s="216"/>
      <c r="U161" s="115"/>
      <c r="V161" s="272"/>
      <c r="W161" s="272"/>
      <c r="X161" s="431"/>
      <c r="Y161" s="219"/>
      <c r="Z161" s="418"/>
      <c r="AA161" s="405"/>
      <c r="AB161" s="549"/>
      <c r="AC161" s="405"/>
      <c r="AD161" s="365"/>
      <c r="AE161" s="378"/>
      <c r="AF161" s="392"/>
      <c r="AG161" s="216"/>
      <c r="AH161" s="216"/>
      <c r="AI161" s="216"/>
      <c r="AJ161" s="216"/>
      <c r="AK161" s="216"/>
      <c r="AL161" s="216"/>
    </row>
    <row r="162" spans="2:38" s="19" customFormat="1" x14ac:dyDescent="0.3">
      <c r="B162" s="59"/>
      <c r="C162" s="20"/>
      <c r="D162" s="21"/>
      <c r="E162" s="116"/>
      <c r="F162" s="117"/>
      <c r="G162" s="118"/>
      <c r="H162" s="119"/>
      <c r="I162" s="120"/>
      <c r="J162" s="113"/>
      <c r="K162" s="114"/>
      <c r="L162" s="215"/>
      <c r="M162" s="215"/>
      <c r="N162" s="216"/>
      <c r="O162" s="217"/>
      <c r="P162" s="218"/>
      <c r="Q162" s="217"/>
      <c r="R162" s="216"/>
      <c r="S162" s="216"/>
      <c r="T162" s="216"/>
      <c r="U162" s="115"/>
      <c r="V162" s="272"/>
      <c r="W162" s="272"/>
      <c r="X162" s="431"/>
      <c r="Y162" s="219"/>
      <c r="Z162" s="418"/>
      <c r="AA162" s="405"/>
      <c r="AB162" s="549"/>
      <c r="AC162" s="405"/>
      <c r="AD162" s="365"/>
      <c r="AE162" s="378"/>
      <c r="AF162" s="392"/>
      <c r="AG162" s="216"/>
      <c r="AH162" s="216"/>
      <c r="AI162" s="216"/>
      <c r="AJ162" s="216"/>
      <c r="AK162" s="216"/>
      <c r="AL162" s="216"/>
    </row>
    <row r="163" spans="2:38" s="19" customFormat="1" x14ac:dyDescent="0.3">
      <c r="B163" s="59"/>
      <c r="C163" s="20"/>
      <c r="D163" s="21"/>
      <c r="E163" s="116"/>
      <c r="F163" s="117"/>
      <c r="G163" s="118"/>
      <c r="H163" s="119"/>
      <c r="I163" s="120"/>
      <c r="J163" s="113"/>
      <c r="K163" s="114"/>
      <c r="L163" s="215"/>
      <c r="M163" s="215"/>
      <c r="N163" s="216"/>
      <c r="O163" s="217"/>
      <c r="P163" s="218"/>
      <c r="Q163" s="217"/>
      <c r="R163" s="216"/>
      <c r="S163" s="216"/>
      <c r="T163" s="216"/>
      <c r="U163" s="115"/>
      <c r="V163" s="272"/>
      <c r="W163" s="272"/>
      <c r="X163" s="431"/>
      <c r="Y163" s="219"/>
      <c r="Z163" s="418"/>
      <c r="AA163" s="405"/>
      <c r="AB163" s="549"/>
      <c r="AC163" s="405"/>
      <c r="AD163" s="365"/>
      <c r="AE163" s="378"/>
      <c r="AF163" s="392"/>
      <c r="AG163" s="216"/>
      <c r="AH163" s="216"/>
      <c r="AI163" s="216"/>
      <c r="AJ163" s="216"/>
      <c r="AK163" s="216"/>
      <c r="AL163" s="216"/>
    </row>
    <row r="164" spans="2:38" s="19" customFormat="1" x14ac:dyDescent="0.3">
      <c r="B164" s="59"/>
      <c r="C164" s="20"/>
      <c r="D164" s="21"/>
      <c r="E164" s="116"/>
      <c r="F164" s="117"/>
      <c r="G164" s="118"/>
      <c r="H164" s="119"/>
      <c r="I164" s="120"/>
      <c r="J164" s="113"/>
      <c r="K164" s="114"/>
      <c r="L164" s="215"/>
      <c r="M164" s="215"/>
      <c r="N164" s="216"/>
      <c r="O164" s="217"/>
      <c r="P164" s="218"/>
      <c r="Q164" s="217"/>
      <c r="R164" s="216"/>
      <c r="S164" s="216"/>
      <c r="T164" s="216"/>
      <c r="U164" s="115"/>
      <c r="V164" s="272"/>
      <c r="W164" s="272"/>
      <c r="X164" s="431"/>
      <c r="Y164" s="219"/>
      <c r="Z164" s="418"/>
      <c r="AA164" s="405"/>
      <c r="AB164" s="549"/>
      <c r="AC164" s="405"/>
      <c r="AD164" s="365"/>
      <c r="AE164" s="378"/>
      <c r="AF164" s="392"/>
      <c r="AG164" s="216"/>
      <c r="AH164" s="216"/>
      <c r="AI164" s="216"/>
      <c r="AJ164" s="216"/>
      <c r="AK164" s="216"/>
      <c r="AL164" s="216"/>
    </row>
    <row r="165" spans="2:38" s="19" customFormat="1" x14ac:dyDescent="0.3">
      <c r="B165" s="59"/>
      <c r="C165" s="20"/>
      <c r="D165" s="21"/>
      <c r="E165" s="116"/>
      <c r="F165" s="117"/>
      <c r="G165" s="118"/>
      <c r="H165" s="119"/>
      <c r="I165" s="120"/>
      <c r="J165" s="113"/>
      <c r="K165" s="114"/>
      <c r="L165" s="215"/>
      <c r="M165" s="215"/>
      <c r="N165" s="216"/>
      <c r="O165" s="217"/>
      <c r="P165" s="218"/>
      <c r="Q165" s="217"/>
      <c r="R165" s="216"/>
      <c r="S165" s="216"/>
      <c r="T165" s="216"/>
      <c r="U165" s="115"/>
      <c r="V165" s="272"/>
      <c r="W165" s="272"/>
      <c r="X165" s="431"/>
      <c r="Y165" s="219"/>
      <c r="Z165" s="418"/>
      <c r="AA165" s="405"/>
      <c r="AB165" s="549"/>
      <c r="AC165" s="405"/>
      <c r="AD165" s="365"/>
      <c r="AE165" s="378"/>
      <c r="AF165" s="392"/>
      <c r="AG165" s="216"/>
      <c r="AH165" s="216"/>
      <c r="AI165" s="216"/>
      <c r="AJ165" s="216"/>
      <c r="AK165" s="216"/>
      <c r="AL165" s="216"/>
    </row>
    <row r="166" spans="2:38" s="19" customFormat="1" x14ac:dyDescent="0.3">
      <c r="B166" s="59"/>
      <c r="C166" s="20"/>
      <c r="D166" s="21"/>
      <c r="E166" s="116"/>
      <c r="F166" s="117"/>
      <c r="G166" s="118"/>
      <c r="H166" s="119"/>
      <c r="I166" s="120"/>
      <c r="J166" s="113"/>
      <c r="K166" s="114"/>
      <c r="L166" s="215"/>
      <c r="M166" s="215"/>
      <c r="N166" s="216"/>
      <c r="O166" s="217"/>
      <c r="P166" s="218"/>
      <c r="Q166" s="217"/>
      <c r="R166" s="216"/>
      <c r="S166" s="216"/>
      <c r="T166" s="216"/>
      <c r="U166" s="115"/>
      <c r="V166" s="272"/>
      <c r="W166" s="272"/>
      <c r="X166" s="431"/>
      <c r="Y166" s="219"/>
      <c r="Z166" s="418"/>
      <c r="AA166" s="405"/>
      <c r="AB166" s="549"/>
      <c r="AC166" s="405"/>
      <c r="AD166" s="365"/>
      <c r="AE166" s="378"/>
      <c r="AF166" s="392"/>
      <c r="AG166" s="216"/>
      <c r="AH166" s="216"/>
      <c r="AI166" s="216"/>
      <c r="AJ166" s="216"/>
      <c r="AK166" s="216"/>
      <c r="AL166" s="216"/>
    </row>
    <row r="167" spans="2:38" s="19" customFormat="1" x14ac:dyDescent="0.3">
      <c r="B167" s="59"/>
      <c r="C167" s="20"/>
      <c r="D167" s="21"/>
      <c r="E167" s="116"/>
      <c r="F167" s="117"/>
      <c r="G167" s="118"/>
      <c r="H167" s="119"/>
      <c r="I167" s="120"/>
      <c r="J167" s="113"/>
      <c r="K167" s="114"/>
      <c r="L167" s="215"/>
      <c r="M167" s="215"/>
      <c r="N167" s="216"/>
      <c r="O167" s="217"/>
      <c r="P167" s="218"/>
      <c r="Q167" s="217"/>
      <c r="R167" s="216"/>
      <c r="S167" s="216"/>
      <c r="T167" s="216"/>
      <c r="U167" s="115"/>
      <c r="V167" s="272"/>
      <c r="W167" s="272"/>
      <c r="X167" s="431"/>
      <c r="Y167" s="219"/>
      <c r="Z167" s="418"/>
      <c r="AA167" s="405"/>
      <c r="AB167" s="549"/>
      <c r="AC167" s="405"/>
      <c r="AD167" s="365"/>
      <c r="AE167" s="378"/>
      <c r="AF167" s="392"/>
      <c r="AG167" s="216"/>
      <c r="AH167" s="216"/>
      <c r="AI167" s="216"/>
      <c r="AJ167" s="216"/>
      <c r="AK167" s="216"/>
      <c r="AL167" s="216"/>
    </row>
    <row r="168" spans="2:38" s="19" customFormat="1" x14ac:dyDescent="0.3">
      <c r="B168" s="59"/>
      <c r="C168" s="20"/>
      <c r="D168" s="21"/>
      <c r="E168" s="116"/>
      <c r="F168" s="117"/>
      <c r="G168" s="118"/>
      <c r="H168" s="119"/>
      <c r="I168" s="120"/>
      <c r="J168" s="113"/>
      <c r="K168" s="114"/>
      <c r="L168" s="215"/>
      <c r="M168" s="215"/>
      <c r="N168" s="216"/>
      <c r="O168" s="217"/>
      <c r="P168" s="218"/>
      <c r="Q168" s="217"/>
      <c r="R168" s="216"/>
      <c r="S168" s="216"/>
      <c r="T168" s="216"/>
      <c r="U168" s="115"/>
      <c r="V168" s="272"/>
      <c r="W168" s="272"/>
      <c r="X168" s="431"/>
      <c r="Y168" s="219"/>
      <c r="Z168" s="418"/>
      <c r="AA168" s="405"/>
      <c r="AB168" s="549"/>
      <c r="AC168" s="405"/>
      <c r="AD168" s="365"/>
      <c r="AE168" s="378"/>
      <c r="AF168" s="392"/>
      <c r="AG168" s="216"/>
      <c r="AH168" s="216"/>
      <c r="AI168" s="216"/>
      <c r="AJ168" s="216"/>
      <c r="AK168" s="216"/>
      <c r="AL168" s="216"/>
    </row>
    <row r="169" spans="2:38" s="19" customFormat="1" x14ac:dyDescent="0.3">
      <c r="B169" s="59"/>
      <c r="C169" s="20"/>
      <c r="D169" s="21"/>
      <c r="E169" s="116"/>
      <c r="F169" s="117"/>
      <c r="G169" s="118"/>
      <c r="H169" s="119"/>
      <c r="I169" s="120"/>
      <c r="J169" s="113"/>
      <c r="K169" s="114"/>
      <c r="L169" s="215"/>
      <c r="M169" s="215"/>
      <c r="N169" s="216"/>
      <c r="O169" s="217"/>
      <c r="P169" s="218"/>
      <c r="Q169" s="217"/>
      <c r="R169" s="216"/>
      <c r="S169" s="216"/>
      <c r="T169" s="216"/>
      <c r="U169" s="115"/>
      <c r="V169" s="272"/>
      <c r="W169" s="272"/>
      <c r="X169" s="431"/>
      <c r="Y169" s="219"/>
      <c r="Z169" s="418"/>
      <c r="AA169" s="405"/>
      <c r="AB169" s="549"/>
      <c r="AC169" s="405"/>
      <c r="AD169" s="365"/>
      <c r="AE169" s="378"/>
      <c r="AF169" s="392"/>
      <c r="AG169" s="216"/>
      <c r="AH169" s="216"/>
      <c r="AI169" s="216"/>
      <c r="AJ169" s="216"/>
      <c r="AK169" s="216"/>
      <c r="AL169" s="216"/>
    </row>
    <row r="170" spans="2:38" s="19" customFormat="1" x14ac:dyDescent="0.3">
      <c r="B170" s="59"/>
      <c r="C170" s="20"/>
      <c r="D170" s="21"/>
      <c r="E170" s="116"/>
      <c r="F170" s="117"/>
      <c r="G170" s="118"/>
      <c r="H170" s="119"/>
      <c r="I170" s="120"/>
      <c r="J170" s="113"/>
      <c r="K170" s="114"/>
      <c r="L170" s="215"/>
      <c r="M170" s="215"/>
      <c r="N170" s="216"/>
      <c r="O170" s="217"/>
      <c r="P170" s="218"/>
      <c r="Q170" s="217"/>
      <c r="R170" s="216"/>
      <c r="S170" s="216"/>
      <c r="T170" s="216"/>
      <c r="U170" s="115"/>
      <c r="V170" s="272"/>
      <c r="W170" s="272"/>
      <c r="X170" s="431"/>
      <c r="Y170" s="219"/>
      <c r="Z170" s="418"/>
      <c r="AA170" s="405"/>
      <c r="AB170" s="549"/>
      <c r="AC170" s="405"/>
      <c r="AD170" s="365"/>
      <c r="AE170" s="378"/>
      <c r="AF170" s="392"/>
      <c r="AG170" s="216"/>
      <c r="AH170" s="216"/>
      <c r="AI170" s="216"/>
      <c r="AJ170" s="216"/>
      <c r="AK170" s="216"/>
      <c r="AL170" s="216"/>
    </row>
    <row r="171" spans="2:38" s="19" customFormat="1" x14ac:dyDescent="0.3">
      <c r="B171" s="59"/>
      <c r="C171" s="20"/>
      <c r="D171" s="21"/>
      <c r="E171" s="116"/>
      <c r="F171" s="117"/>
      <c r="G171" s="118"/>
      <c r="H171" s="119"/>
      <c r="I171" s="120"/>
      <c r="J171" s="113"/>
      <c r="K171" s="114"/>
      <c r="L171" s="215"/>
      <c r="M171" s="215"/>
      <c r="N171" s="216"/>
      <c r="O171" s="217"/>
      <c r="P171" s="218"/>
      <c r="Q171" s="217"/>
      <c r="R171" s="216"/>
      <c r="S171" s="216"/>
      <c r="T171" s="216"/>
      <c r="U171" s="115"/>
      <c r="V171" s="272"/>
      <c r="W171" s="272"/>
      <c r="X171" s="431"/>
      <c r="Y171" s="219"/>
      <c r="Z171" s="418"/>
      <c r="AA171" s="405"/>
      <c r="AB171" s="549"/>
      <c r="AC171" s="405"/>
      <c r="AD171" s="365"/>
      <c r="AE171" s="378"/>
      <c r="AF171" s="392"/>
      <c r="AG171" s="216"/>
      <c r="AH171" s="216"/>
      <c r="AI171" s="216"/>
      <c r="AJ171" s="216"/>
      <c r="AK171" s="216"/>
      <c r="AL171" s="216"/>
    </row>
    <row r="172" spans="2:38" s="19" customFormat="1" x14ac:dyDescent="0.3">
      <c r="B172" s="59"/>
      <c r="C172" s="28"/>
      <c r="D172" s="21"/>
      <c r="E172" s="116"/>
      <c r="F172" s="117"/>
      <c r="G172" s="118"/>
      <c r="H172" s="119"/>
      <c r="I172" s="120"/>
      <c r="J172" s="113"/>
      <c r="K172" s="114"/>
      <c r="L172" s="215"/>
      <c r="M172" s="215"/>
      <c r="N172" s="216"/>
      <c r="O172" s="217"/>
      <c r="P172" s="218"/>
      <c r="Q172" s="217"/>
      <c r="R172" s="216"/>
      <c r="S172" s="216"/>
      <c r="T172" s="216"/>
      <c r="U172" s="115"/>
      <c r="V172" s="272"/>
      <c r="W172" s="272"/>
      <c r="X172" s="431"/>
      <c r="Y172" s="219"/>
      <c r="Z172" s="418"/>
      <c r="AA172" s="405"/>
      <c r="AB172" s="549"/>
      <c r="AC172" s="405"/>
      <c r="AD172" s="365"/>
      <c r="AE172" s="378"/>
      <c r="AF172" s="392"/>
      <c r="AG172" s="216"/>
      <c r="AH172" s="216"/>
      <c r="AI172" s="216"/>
      <c r="AJ172" s="216"/>
      <c r="AK172" s="216"/>
      <c r="AL172" s="216"/>
    </row>
    <row r="173" spans="2:38" s="19" customFormat="1" x14ac:dyDescent="0.3">
      <c r="B173" s="59"/>
      <c r="C173" s="28"/>
      <c r="D173" s="21"/>
      <c r="E173" s="116"/>
      <c r="F173" s="117"/>
      <c r="G173" s="118"/>
      <c r="H173" s="119"/>
      <c r="I173" s="120"/>
      <c r="J173" s="113"/>
      <c r="K173" s="114"/>
      <c r="L173" s="215"/>
      <c r="M173" s="215"/>
      <c r="N173" s="216"/>
      <c r="O173" s="217"/>
      <c r="P173" s="218"/>
      <c r="Q173" s="217"/>
      <c r="R173" s="216"/>
      <c r="S173" s="216"/>
      <c r="T173" s="216"/>
      <c r="U173" s="115"/>
      <c r="V173" s="272"/>
      <c r="W173" s="272"/>
      <c r="X173" s="431"/>
      <c r="Y173" s="219"/>
      <c r="Z173" s="418"/>
      <c r="AA173" s="405"/>
      <c r="AB173" s="549"/>
      <c r="AC173" s="405"/>
      <c r="AD173" s="365"/>
      <c r="AE173" s="378"/>
      <c r="AF173" s="392"/>
      <c r="AG173" s="216"/>
      <c r="AH173" s="216"/>
      <c r="AI173" s="216"/>
      <c r="AJ173" s="216"/>
      <c r="AK173" s="216"/>
      <c r="AL173" s="216"/>
    </row>
    <row r="174" spans="2:38" s="19" customFormat="1" x14ac:dyDescent="0.3">
      <c r="B174" s="59"/>
      <c r="C174" s="29"/>
      <c r="D174" s="30"/>
      <c r="E174" s="121"/>
      <c r="F174" s="122"/>
      <c r="G174" s="123"/>
      <c r="H174" s="124"/>
      <c r="I174" s="125"/>
      <c r="J174" s="126"/>
      <c r="K174" s="127"/>
      <c r="L174" s="220"/>
      <c r="M174" s="220"/>
      <c r="N174" s="221"/>
      <c r="O174" s="217"/>
      <c r="P174" s="218"/>
      <c r="Q174" s="217"/>
      <c r="R174" s="221"/>
      <c r="S174" s="221"/>
      <c r="T174" s="221"/>
      <c r="U174" s="128"/>
      <c r="V174" s="134"/>
      <c r="W174" s="134"/>
      <c r="X174" s="432"/>
      <c r="Y174" s="219"/>
      <c r="Z174" s="418"/>
      <c r="AA174" s="405"/>
      <c r="AB174" s="549"/>
      <c r="AC174" s="405"/>
      <c r="AD174" s="365"/>
      <c r="AE174" s="378"/>
      <c r="AF174" s="392"/>
      <c r="AG174" s="221"/>
      <c r="AH174" s="221"/>
      <c r="AI174" s="221"/>
      <c r="AJ174" s="221"/>
      <c r="AK174" s="221"/>
      <c r="AL174" s="221"/>
    </row>
    <row r="175" spans="2:38" s="19" customFormat="1" x14ac:dyDescent="0.3">
      <c r="B175" s="59"/>
      <c r="C175" s="24"/>
      <c r="D175" s="21"/>
      <c r="E175" s="116"/>
      <c r="F175" s="117"/>
      <c r="G175" s="118"/>
      <c r="H175" s="119"/>
      <c r="I175" s="120"/>
      <c r="J175" s="113"/>
      <c r="K175" s="114"/>
      <c r="L175" s="215"/>
      <c r="M175" s="215"/>
      <c r="N175" s="216"/>
      <c r="O175" s="217"/>
      <c r="P175" s="218"/>
      <c r="Q175" s="217"/>
      <c r="R175" s="216"/>
      <c r="S175" s="216"/>
      <c r="T175" s="216"/>
      <c r="U175" s="115"/>
      <c r="V175" s="272"/>
      <c r="W175" s="272"/>
      <c r="X175" s="431"/>
      <c r="Y175" s="219"/>
      <c r="Z175" s="418"/>
      <c r="AA175" s="405"/>
      <c r="AB175" s="549"/>
      <c r="AC175" s="405"/>
      <c r="AD175" s="365"/>
      <c r="AE175" s="378"/>
      <c r="AF175" s="392"/>
      <c r="AG175" s="216"/>
      <c r="AH175" s="216"/>
      <c r="AI175" s="216"/>
      <c r="AJ175" s="216"/>
      <c r="AK175" s="216"/>
      <c r="AL175" s="216"/>
    </row>
    <row r="176" spans="2:38" s="19" customFormat="1" x14ac:dyDescent="0.3">
      <c r="B176" s="59"/>
      <c r="C176" s="28"/>
      <c r="D176" s="30"/>
      <c r="E176" s="116"/>
      <c r="F176" s="117"/>
      <c r="G176" s="118"/>
      <c r="H176" s="119"/>
      <c r="I176" s="120"/>
      <c r="J176" s="113"/>
      <c r="K176" s="114"/>
      <c r="L176" s="215"/>
      <c r="M176" s="215"/>
      <c r="N176" s="216"/>
      <c r="O176" s="217"/>
      <c r="P176" s="218"/>
      <c r="Q176" s="217"/>
      <c r="R176" s="216"/>
      <c r="S176" s="216"/>
      <c r="T176" s="216"/>
      <c r="U176" s="115"/>
      <c r="V176" s="272"/>
      <c r="W176" s="272"/>
      <c r="X176" s="431"/>
      <c r="Y176" s="219"/>
      <c r="Z176" s="418"/>
      <c r="AA176" s="405"/>
      <c r="AB176" s="549"/>
      <c r="AC176" s="405"/>
      <c r="AD176" s="365"/>
      <c r="AE176" s="378"/>
      <c r="AF176" s="392"/>
      <c r="AG176" s="216"/>
      <c r="AH176" s="216"/>
      <c r="AI176" s="216"/>
      <c r="AJ176" s="216"/>
      <c r="AK176" s="216"/>
      <c r="AL176" s="216"/>
    </row>
    <row r="177" spans="2:38" s="19" customFormat="1" x14ac:dyDescent="0.3">
      <c r="B177" s="59"/>
      <c r="C177" s="28"/>
      <c r="D177" s="30"/>
      <c r="E177" s="116"/>
      <c r="F177" s="117"/>
      <c r="G177" s="118"/>
      <c r="H177" s="119"/>
      <c r="I177" s="120"/>
      <c r="J177" s="113"/>
      <c r="K177" s="114"/>
      <c r="L177" s="215"/>
      <c r="M177" s="215"/>
      <c r="N177" s="216"/>
      <c r="O177" s="217"/>
      <c r="P177" s="218"/>
      <c r="Q177" s="217"/>
      <c r="R177" s="216"/>
      <c r="S177" s="216"/>
      <c r="T177" s="216"/>
      <c r="U177" s="115"/>
      <c r="V177" s="272"/>
      <c r="W177" s="272"/>
      <c r="X177" s="431"/>
      <c r="Y177" s="219"/>
      <c r="Z177" s="418"/>
      <c r="AA177" s="405"/>
      <c r="AB177" s="549"/>
      <c r="AC177" s="405"/>
      <c r="AD177" s="365"/>
      <c r="AE177" s="378"/>
      <c r="AF177" s="392"/>
      <c r="AG177" s="216"/>
      <c r="AH177" s="216"/>
      <c r="AI177" s="216"/>
      <c r="AJ177" s="216"/>
      <c r="AK177" s="216"/>
      <c r="AL177" s="216"/>
    </row>
    <row r="178" spans="2:38" s="19" customFormat="1" x14ac:dyDescent="0.3">
      <c r="B178" s="59"/>
      <c r="C178" s="28"/>
      <c r="D178" s="21"/>
      <c r="E178" s="116"/>
      <c r="F178" s="117"/>
      <c r="G178" s="118"/>
      <c r="H178" s="119"/>
      <c r="I178" s="120"/>
      <c r="J178" s="113"/>
      <c r="K178" s="114"/>
      <c r="L178" s="215"/>
      <c r="M178" s="215"/>
      <c r="N178" s="216"/>
      <c r="O178" s="217"/>
      <c r="P178" s="218"/>
      <c r="Q178" s="217"/>
      <c r="R178" s="216"/>
      <c r="S178" s="216"/>
      <c r="T178" s="216"/>
      <c r="U178" s="115"/>
      <c r="V178" s="272"/>
      <c r="W178" s="272"/>
      <c r="X178" s="431"/>
      <c r="Y178" s="219"/>
      <c r="Z178" s="418"/>
      <c r="AA178" s="405"/>
      <c r="AB178" s="549"/>
      <c r="AC178" s="405"/>
      <c r="AD178" s="365"/>
      <c r="AE178" s="378"/>
      <c r="AF178" s="392"/>
      <c r="AG178" s="216"/>
      <c r="AH178" s="216"/>
      <c r="AI178" s="216"/>
      <c r="AJ178" s="216"/>
      <c r="AK178" s="216"/>
      <c r="AL178" s="216"/>
    </row>
    <row r="179" spans="2:38" s="19" customFormat="1" x14ac:dyDescent="0.3">
      <c r="B179" s="59"/>
      <c r="C179" s="20"/>
      <c r="D179" s="30"/>
      <c r="E179" s="116"/>
      <c r="F179" s="117"/>
      <c r="G179" s="118"/>
      <c r="H179" s="119"/>
      <c r="I179" s="120"/>
      <c r="J179" s="113"/>
      <c r="K179" s="114"/>
      <c r="L179" s="215"/>
      <c r="M179" s="215"/>
      <c r="N179" s="216"/>
      <c r="O179" s="217"/>
      <c r="P179" s="218"/>
      <c r="Q179" s="217"/>
      <c r="R179" s="216"/>
      <c r="S179" s="216"/>
      <c r="T179" s="216"/>
      <c r="U179" s="115"/>
      <c r="V179" s="272"/>
      <c r="W179" s="272"/>
      <c r="X179" s="431"/>
      <c r="Y179" s="219"/>
      <c r="Z179" s="418"/>
      <c r="AA179" s="405"/>
      <c r="AB179" s="549"/>
      <c r="AC179" s="405"/>
      <c r="AD179" s="365"/>
      <c r="AE179" s="378"/>
      <c r="AF179" s="392"/>
      <c r="AG179" s="216"/>
      <c r="AH179" s="216"/>
      <c r="AI179" s="216"/>
      <c r="AJ179" s="216"/>
      <c r="AK179" s="216"/>
      <c r="AL179" s="216"/>
    </row>
    <row r="180" spans="2:38" s="19" customFormat="1" x14ac:dyDescent="0.3">
      <c r="B180" s="59"/>
      <c r="C180" s="20"/>
      <c r="D180" s="30"/>
      <c r="E180" s="116"/>
      <c r="F180" s="117"/>
      <c r="G180" s="118"/>
      <c r="H180" s="119"/>
      <c r="I180" s="120"/>
      <c r="J180" s="113"/>
      <c r="K180" s="114"/>
      <c r="L180" s="215"/>
      <c r="M180" s="215"/>
      <c r="N180" s="216"/>
      <c r="O180" s="217"/>
      <c r="P180" s="218"/>
      <c r="Q180" s="217"/>
      <c r="R180" s="216"/>
      <c r="S180" s="216"/>
      <c r="T180" s="216"/>
      <c r="U180" s="115"/>
      <c r="V180" s="272"/>
      <c r="W180" s="272"/>
      <c r="X180" s="431"/>
      <c r="Y180" s="219"/>
      <c r="Z180" s="418"/>
      <c r="AA180" s="405"/>
      <c r="AB180" s="549"/>
      <c r="AC180" s="405"/>
      <c r="AD180" s="365"/>
      <c r="AE180" s="378"/>
      <c r="AF180" s="392"/>
      <c r="AG180" s="216"/>
      <c r="AH180" s="216"/>
      <c r="AI180" s="216"/>
      <c r="AJ180" s="216"/>
      <c r="AK180" s="216"/>
      <c r="AL180" s="216"/>
    </row>
    <row r="181" spans="2:38" s="19" customFormat="1" x14ac:dyDescent="0.3">
      <c r="B181" s="59"/>
      <c r="C181" s="20"/>
      <c r="D181" s="21"/>
      <c r="E181" s="116"/>
      <c r="F181" s="117"/>
      <c r="G181" s="118"/>
      <c r="H181" s="119"/>
      <c r="I181" s="120"/>
      <c r="J181" s="113"/>
      <c r="K181" s="114"/>
      <c r="L181" s="215"/>
      <c r="M181" s="215"/>
      <c r="N181" s="216"/>
      <c r="O181" s="217"/>
      <c r="P181" s="218"/>
      <c r="Q181" s="217"/>
      <c r="R181" s="216"/>
      <c r="S181" s="216"/>
      <c r="T181" s="216"/>
      <c r="U181" s="115"/>
      <c r="V181" s="272"/>
      <c r="W181" s="272"/>
      <c r="X181" s="431"/>
      <c r="Y181" s="219"/>
      <c r="Z181" s="418"/>
      <c r="AA181" s="405"/>
      <c r="AB181" s="549"/>
      <c r="AC181" s="405"/>
      <c r="AD181" s="365"/>
      <c r="AE181" s="378"/>
      <c r="AF181" s="392"/>
      <c r="AG181" s="216"/>
      <c r="AH181" s="216"/>
      <c r="AI181" s="216"/>
      <c r="AJ181" s="216"/>
      <c r="AK181" s="216"/>
      <c r="AL181" s="216"/>
    </row>
    <row r="182" spans="2:38" s="19" customFormat="1" x14ac:dyDescent="0.3">
      <c r="B182" s="59"/>
      <c r="C182" s="20"/>
      <c r="D182" s="30"/>
      <c r="E182" s="116"/>
      <c r="F182" s="117"/>
      <c r="G182" s="118"/>
      <c r="H182" s="119"/>
      <c r="I182" s="120"/>
      <c r="J182" s="113"/>
      <c r="K182" s="114"/>
      <c r="L182" s="215"/>
      <c r="M182" s="215"/>
      <c r="N182" s="216"/>
      <c r="O182" s="217"/>
      <c r="P182" s="218"/>
      <c r="Q182" s="217"/>
      <c r="R182" s="216"/>
      <c r="S182" s="216"/>
      <c r="T182" s="216"/>
      <c r="U182" s="115"/>
      <c r="V182" s="272"/>
      <c r="W182" s="272"/>
      <c r="X182" s="431"/>
      <c r="Y182" s="219"/>
      <c r="Z182" s="418"/>
      <c r="AA182" s="405"/>
      <c r="AB182" s="549"/>
      <c r="AC182" s="405"/>
      <c r="AD182" s="365"/>
      <c r="AE182" s="378"/>
      <c r="AF182" s="392"/>
      <c r="AG182" s="216"/>
      <c r="AH182" s="216"/>
      <c r="AI182" s="216"/>
      <c r="AJ182" s="216"/>
      <c r="AK182" s="216"/>
      <c r="AL182" s="216"/>
    </row>
    <row r="183" spans="2:38" s="19" customFormat="1" x14ac:dyDescent="0.3">
      <c r="B183" s="59"/>
      <c r="C183" s="20"/>
      <c r="D183" s="30"/>
      <c r="E183" s="116"/>
      <c r="F183" s="117"/>
      <c r="G183" s="118"/>
      <c r="H183" s="119"/>
      <c r="I183" s="120"/>
      <c r="J183" s="113"/>
      <c r="K183" s="114"/>
      <c r="L183" s="215"/>
      <c r="M183" s="215"/>
      <c r="N183" s="216"/>
      <c r="O183" s="217"/>
      <c r="P183" s="218"/>
      <c r="Q183" s="217"/>
      <c r="R183" s="216"/>
      <c r="S183" s="216"/>
      <c r="T183" s="216"/>
      <c r="U183" s="115"/>
      <c r="V183" s="272"/>
      <c r="W183" s="272"/>
      <c r="X183" s="431"/>
      <c r="Y183" s="219"/>
      <c r="Z183" s="418"/>
      <c r="AA183" s="405"/>
      <c r="AB183" s="549"/>
      <c r="AC183" s="405"/>
      <c r="AD183" s="365"/>
      <c r="AE183" s="378"/>
      <c r="AF183" s="392"/>
      <c r="AG183" s="216"/>
      <c r="AH183" s="216"/>
      <c r="AI183" s="216"/>
      <c r="AJ183" s="216"/>
      <c r="AK183" s="216"/>
      <c r="AL183" s="216"/>
    </row>
    <row r="184" spans="2:38" s="19" customFormat="1" x14ac:dyDescent="0.3">
      <c r="B184" s="59"/>
      <c r="C184" s="20"/>
      <c r="D184" s="21"/>
      <c r="E184" s="116"/>
      <c r="F184" s="117"/>
      <c r="G184" s="118"/>
      <c r="H184" s="119"/>
      <c r="I184" s="120"/>
      <c r="J184" s="113"/>
      <c r="K184" s="114"/>
      <c r="L184" s="215"/>
      <c r="M184" s="215"/>
      <c r="N184" s="216"/>
      <c r="O184" s="217"/>
      <c r="P184" s="218"/>
      <c r="Q184" s="217"/>
      <c r="R184" s="216"/>
      <c r="S184" s="216"/>
      <c r="T184" s="216"/>
      <c r="U184" s="115"/>
      <c r="V184" s="272"/>
      <c r="W184" s="272"/>
      <c r="X184" s="431"/>
      <c r="Y184" s="219"/>
      <c r="Z184" s="418"/>
      <c r="AA184" s="405"/>
      <c r="AB184" s="549"/>
      <c r="AC184" s="405"/>
      <c r="AD184" s="365"/>
      <c r="AE184" s="378"/>
      <c r="AF184" s="392"/>
      <c r="AG184" s="216"/>
      <c r="AH184" s="216"/>
      <c r="AI184" s="216"/>
      <c r="AJ184" s="216"/>
      <c r="AK184" s="216"/>
      <c r="AL184" s="216"/>
    </row>
    <row r="185" spans="2:38" s="19" customFormat="1" x14ac:dyDescent="0.3">
      <c r="B185" s="59"/>
      <c r="C185" s="20"/>
      <c r="D185" s="30"/>
      <c r="E185" s="116"/>
      <c r="F185" s="117"/>
      <c r="G185" s="118"/>
      <c r="H185" s="119"/>
      <c r="I185" s="120"/>
      <c r="J185" s="113"/>
      <c r="K185" s="114"/>
      <c r="L185" s="215"/>
      <c r="M185" s="215"/>
      <c r="N185" s="216"/>
      <c r="O185" s="217"/>
      <c r="P185" s="218"/>
      <c r="Q185" s="217"/>
      <c r="R185" s="216"/>
      <c r="S185" s="216"/>
      <c r="T185" s="216"/>
      <c r="U185" s="115"/>
      <c r="V185" s="272"/>
      <c r="W185" s="272"/>
      <c r="X185" s="431"/>
      <c r="Y185" s="219"/>
      <c r="Z185" s="418"/>
      <c r="AA185" s="405"/>
      <c r="AB185" s="549"/>
      <c r="AC185" s="405"/>
      <c r="AD185" s="365"/>
      <c r="AE185" s="378"/>
      <c r="AF185" s="392"/>
      <c r="AG185" s="216"/>
      <c r="AH185" s="216"/>
      <c r="AI185" s="216"/>
      <c r="AJ185" s="216"/>
      <c r="AK185" s="216"/>
      <c r="AL185" s="216"/>
    </row>
    <row r="186" spans="2:38" s="19" customFormat="1" x14ac:dyDescent="0.3">
      <c r="B186" s="59"/>
      <c r="C186" s="28"/>
      <c r="D186" s="30"/>
      <c r="E186" s="116"/>
      <c r="F186" s="117"/>
      <c r="G186" s="118"/>
      <c r="H186" s="119"/>
      <c r="I186" s="120"/>
      <c r="J186" s="113"/>
      <c r="K186" s="114"/>
      <c r="L186" s="215"/>
      <c r="M186" s="215"/>
      <c r="N186" s="216"/>
      <c r="O186" s="217"/>
      <c r="P186" s="218"/>
      <c r="Q186" s="217"/>
      <c r="R186" s="216"/>
      <c r="S186" s="216"/>
      <c r="T186" s="216"/>
      <c r="U186" s="115"/>
      <c r="V186" s="272"/>
      <c r="W186" s="272"/>
      <c r="X186" s="431"/>
      <c r="Y186" s="219"/>
      <c r="Z186" s="418"/>
      <c r="AA186" s="405"/>
      <c r="AB186" s="549"/>
      <c r="AC186" s="405"/>
      <c r="AD186" s="365"/>
      <c r="AE186" s="378"/>
      <c r="AF186" s="392"/>
      <c r="AG186" s="216"/>
      <c r="AH186" s="216"/>
      <c r="AI186" s="216"/>
      <c r="AJ186" s="216"/>
      <c r="AK186" s="216"/>
      <c r="AL186" s="216"/>
    </row>
    <row r="187" spans="2:38" s="19" customFormat="1" x14ac:dyDescent="0.3">
      <c r="B187" s="59"/>
      <c r="C187" s="27"/>
      <c r="D187" s="21"/>
      <c r="E187" s="116"/>
      <c r="F187" s="117"/>
      <c r="G187" s="118"/>
      <c r="H187" s="119"/>
      <c r="I187" s="120"/>
      <c r="J187" s="113"/>
      <c r="K187" s="114"/>
      <c r="L187" s="215"/>
      <c r="M187" s="215"/>
      <c r="N187" s="216"/>
      <c r="O187" s="217"/>
      <c r="P187" s="218"/>
      <c r="Q187" s="217"/>
      <c r="R187" s="216"/>
      <c r="S187" s="216"/>
      <c r="T187" s="216"/>
      <c r="U187" s="115"/>
      <c r="V187" s="272"/>
      <c r="W187" s="272"/>
      <c r="X187" s="431"/>
      <c r="Y187" s="219"/>
      <c r="Z187" s="418"/>
      <c r="AA187" s="405"/>
      <c r="AB187" s="549"/>
      <c r="AC187" s="405"/>
      <c r="AD187" s="365"/>
      <c r="AE187" s="378"/>
      <c r="AF187" s="392"/>
      <c r="AG187" s="216"/>
      <c r="AH187" s="216"/>
      <c r="AI187" s="216"/>
      <c r="AJ187" s="216"/>
      <c r="AK187" s="216"/>
      <c r="AL187" s="216"/>
    </row>
    <row r="188" spans="2:38" s="19" customFormat="1" x14ac:dyDescent="0.3">
      <c r="B188" s="59"/>
      <c r="C188" s="28"/>
      <c r="D188" s="30"/>
      <c r="E188" s="116"/>
      <c r="F188" s="117"/>
      <c r="G188" s="118"/>
      <c r="H188" s="119"/>
      <c r="I188" s="120"/>
      <c r="J188" s="113"/>
      <c r="K188" s="114"/>
      <c r="L188" s="215"/>
      <c r="M188" s="215"/>
      <c r="N188" s="216"/>
      <c r="O188" s="217"/>
      <c r="P188" s="218"/>
      <c r="Q188" s="217"/>
      <c r="R188" s="216"/>
      <c r="S188" s="216"/>
      <c r="T188" s="216"/>
      <c r="U188" s="115"/>
      <c r="V188" s="272"/>
      <c r="W188" s="272"/>
      <c r="X188" s="431"/>
      <c r="Y188" s="219"/>
      <c r="Z188" s="418"/>
      <c r="AA188" s="405"/>
      <c r="AB188" s="549"/>
      <c r="AC188" s="405"/>
      <c r="AD188" s="365"/>
      <c r="AE188" s="378"/>
      <c r="AF188" s="392"/>
      <c r="AG188" s="216"/>
      <c r="AH188" s="216"/>
      <c r="AI188" s="216"/>
      <c r="AJ188" s="216"/>
      <c r="AK188" s="216"/>
      <c r="AL188" s="216"/>
    </row>
    <row r="189" spans="2:38" s="19" customFormat="1" x14ac:dyDescent="0.3">
      <c r="B189" s="59"/>
      <c r="C189" s="28"/>
      <c r="D189" s="30"/>
      <c r="E189" s="116"/>
      <c r="F189" s="117"/>
      <c r="G189" s="118"/>
      <c r="H189" s="119"/>
      <c r="I189" s="120"/>
      <c r="J189" s="113"/>
      <c r="K189" s="114"/>
      <c r="L189" s="215"/>
      <c r="M189" s="215"/>
      <c r="N189" s="216"/>
      <c r="O189" s="217"/>
      <c r="P189" s="218"/>
      <c r="Q189" s="217"/>
      <c r="R189" s="216"/>
      <c r="S189" s="216"/>
      <c r="T189" s="216"/>
      <c r="U189" s="115"/>
      <c r="V189" s="272"/>
      <c r="W189" s="272"/>
      <c r="X189" s="431"/>
      <c r="Y189" s="219"/>
      <c r="Z189" s="418"/>
      <c r="AA189" s="405"/>
      <c r="AB189" s="549"/>
      <c r="AC189" s="405"/>
      <c r="AD189" s="365"/>
      <c r="AE189" s="378"/>
      <c r="AF189" s="392"/>
      <c r="AG189" s="216"/>
      <c r="AH189" s="216"/>
      <c r="AI189" s="216"/>
      <c r="AJ189" s="216"/>
      <c r="AK189" s="216"/>
      <c r="AL189" s="216"/>
    </row>
    <row r="190" spans="2:38" s="19" customFormat="1" x14ac:dyDescent="0.3">
      <c r="B190" s="59"/>
      <c r="C190" s="20"/>
      <c r="D190" s="21"/>
      <c r="E190" s="116"/>
      <c r="F190" s="117"/>
      <c r="G190" s="118"/>
      <c r="H190" s="119"/>
      <c r="I190" s="120"/>
      <c r="J190" s="113"/>
      <c r="K190" s="114"/>
      <c r="L190" s="215"/>
      <c r="M190" s="215"/>
      <c r="N190" s="216"/>
      <c r="O190" s="217"/>
      <c r="P190" s="218"/>
      <c r="Q190" s="217"/>
      <c r="R190" s="216"/>
      <c r="S190" s="216"/>
      <c r="T190" s="216"/>
      <c r="U190" s="115"/>
      <c r="V190" s="272"/>
      <c r="W190" s="272"/>
      <c r="X190" s="431"/>
      <c r="Y190" s="219"/>
      <c r="Z190" s="418"/>
      <c r="AA190" s="405"/>
      <c r="AB190" s="549"/>
      <c r="AC190" s="405"/>
      <c r="AD190" s="365"/>
      <c r="AE190" s="378"/>
      <c r="AF190" s="392"/>
      <c r="AG190" s="216"/>
      <c r="AH190" s="216"/>
      <c r="AI190" s="216"/>
      <c r="AJ190" s="216"/>
      <c r="AK190" s="216"/>
      <c r="AL190" s="216"/>
    </row>
    <row r="191" spans="2:38" s="19" customFormat="1" x14ac:dyDescent="0.3">
      <c r="B191" s="59"/>
      <c r="C191" s="20"/>
      <c r="D191" s="30"/>
      <c r="E191" s="116"/>
      <c r="F191" s="117"/>
      <c r="G191" s="118"/>
      <c r="H191" s="119"/>
      <c r="I191" s="120"/>
      <c r="J191" s="113"/>
      <c r="K191" s="114"/>
      <c r="L191" s="215"/>
      <c r="M191" s="215"/>
      <c r="N191" s="216"/>
      <c r="O191" s="217"/>
      <c r="P191" s="218"/>
      <c r="Q191" s="217"/>
      <c r="R191" s="216"/>
      <c r="S191" s="216"/>
      <c r="T191" s="216"/>
      <c r="U191" s="115"/>
      <c r="V191" s="272"/>
      <c r="W191" s="272"/>
      <c r="X191" s="431"/>
      <c r="Y191" s="219"/>
      <c r="Z191" s="418"/>
      <c r="AA191" s="405"/>
      <c r="AB191" s="549"/>
      <c r="AC191" s="405"/>
      <c r="AD191" s="365"/>
      <c r="AE191" s="378"/>
      <c r="AF191" s="392"/>
      <c r="AG191" s="216"/>
      <c r="AH191" s="216"/>
      <c r="AI191" s="216"/>
      <c r="AJ191" s="216"/>
      <c r="AK191" s="216"/>
      <c r="AL191" s="216"/>
    </row>
    <row r="192" spans="2:38" s="19" customFormat="1" x14ac:dyDescent="0.3">
      <c r="B192" s="59"/>
      <c r="C192" s="20"/>
      <c r="D192" s="30"/>
      <c r="E192" s="116"/>
      <c r="F192" s="117"/>
      <c r="G192" s="118"/>
      <c r="H192" s="119"/>
      <c r="I192" s="120"/>
      <c r="J192" s="113"/>
      <c r="K192" s="114"/>
      <c r="L192" s="215"/>
      <c r="M192" s="215"/>
      <c r="N192" s="216"/>
      <c r="O192" s="217"/>
      <c r="P192" s="218"/>
      <c r="Q192" s="217"/>
      <c r="R192" s="216"/>
      <c r="S192" s="216"/>
      <c r="T192" s="216"/>
      <c r="U192" s="115"/>
      <c r="V192" s="272"/>
      <c r="W192" s="272"/>
      <c r="X192" s="431"/>
      <c r="Y192" s="219"/>
      <c r="Z192" s="418"/>
      <c r="AA192" s="405"/>
      <c r="AB192" s="549"/>
      <c r="AC192" s="405"/>
      <c r="AD192" s="365"/>
      <c r="AE192" s="378"/>
      <c r="AF192" s="392"/>
      <c r="AG192" s="216"/>
      <c r="AH192" s="216"/>
      <c r="AI192" s="216"/>
      <c r="AJ192" s="216"/>
      <c r="AK192" s="216"/>
      <c r="AL192" s="216"/>
    </row>
    <row r="193" spans="2:38" s="19" customFormat="1" x14ac:dyDescent="0.3">
      <c r="B193" s="59"/>
      <c r="C193" s="20"/>
      <c r="D193" s="21"/>
      <c r="E193" s="116"/>
      <c r="F193" s="117"/>
      <c r="G193" s="118"/>
      <c r="H193" s="119"/>
      <c r="I193" s="120"/>
      <c r="J193" s="113"/>
      <c r="K193" s="114"/>
      <c r="L193" s="215"/>
      <c r="M193" s="215"/>
      <c r="N193" s="216"/>
      <c r="O193" s="217"/>
      <c r="P193" s="218"/>
      <c r="Q193" s="217"/>
      <c r="R193" s="216"/>
      <c r="S193" s="216"/>
      <c r="T193" s="216"/>
      <c r="U193" s="115"/>
      <c r="V193" s="272"/>
      <c r="W193" s="272"/>
      <c r="X193" s="431"/>
      <c r="Y193" s="219"/>
      <c r="Z193" s="418"/>
      <c r="AA193" s="405"/>
      <c r="AB193" s="549"/>
      <c r="AC193" s="405"/>
      <c r="AD193" s="365"/>
      <c r="AE193" s="378"/>
      <c r="AF193" s="392"/>
      <c r="AG193" s="216"/>
      <c r="AH193" s="216"/>
      <c r="AI193" s="216"/>
      <c r="AJ193" s="216"/>
      <c r="AK193" s="216"/>
      <c r="AL193" s="216"/>
    </row>
    <row r="194" spans="2:38" s="19" customFormat="1" x14ac:dyDescent="0.3">
      <c r="B194" s="59"/>
      <c r="C194" s="20"/>
      <c r="D194" s="30"/>
      <c r="E194" s="116"/>
      <c r="F194" s="117"/>
      <c r="G194" s="118"/>
      <c r="H194" s="119"/>
      <c r="I194" s="120"/>
      <c r="J194" s="113"/>
      <c r="K194" s="114"/>
      <c r="L194" s="215"/>
      <c r="M194" s="215"/>
      <c r="N194" s="216"/>
      <c r="O194" s="217"/>
      <c r="P194" s="218"/>
      <c r="Q194" s="217"/>
      <c r="R194" s="216"/>
      <c r="S194" s="216"/>
      <c r="T194" s="216"/>
      <c r="U194" s="115"/>
      <c r="V194" s="272"/>
      <c r="W194" s="272"/>
      <c r="X194" s="431"/>
      <c r="Y194" s="219"/>
      <c r="Z194" s="418"/>
      <c r="AA194" s="405"/>
      <c r="AB194" s="549"/>
      <c r="AC194" s="405"/>
      <c r="AD194" s="365"/>
      <c r="AE194" s="378"/>
      <c r="AF194" s="392"/>
      <c r="AG194" s="216"/>
      <c r="AH194" s="216"/>
      <c r="AI194" s="216"/>
      <c r="AJ194" s="216"/>
      <c r="AK194" s="216"/>
      <c r="AL194" s="216"/>
    </row>
    <row r="195" spans="2:38" s="19" customFormat="1" x14ac:dyDescent="0.3">
      <c r="B195" s="59"/>
      <c r="C195" s="20"/>
      <c r="D195" s="30"/>
      <c r="E195" s="116"/>
      <c r="F195" s="117"/>
      <c r="G195" s="118"/>
      <c r="H195" s="119"/>
      <c r="I195" s="120"/>
      <c r="J195" s="113"/>
      <c r="K195" s="114"/>
      <c r="L195" s="215"/>
      <c r="M195" s="215"/>
      <c r="N195" s="216"/>
      <c r="O195" s="217"/>
      <c r="P195" s="218"/>
      <c r="Q195" s="217"/>
      <c r="R195" s="216"/>
      <c r="S195" s="216"/>
      <c r="T195" s="216"/>
      <c r="U195" s="115"/>
      <c r="V195" s="272"/>
      <c r="W195" s="272"/>
      <c r="X195" s="431"/>
      <c r="Y195" s="219"/>
      <c r="Z195" s="418"/>
      <c r="AA195" s="405"/>
      <c r="AB195" s="549"/>
      <c r="AC195" s="405"/>
      <c r="AD195" s="365"/>
      <c r="AE195" s="378"/>
      <c r="AF195" s="392"/>
      <c r="AG195" s="216"/>
      <c r="AH195" s="216"/>
      <c r="AI195" s="216"/>
      <c r="AJ195" s="216"/>
      <c r="AK195" s="216"/>
      <c r="AL195" s="216"/>
    </row>
    <row r="196" spans="2:38" s="19" customFormat="1" x14ac:dyDescent="0.3">
      <c r="B196" s="59"/>
      <c r="C196" s="20"/>
      <c r="D196" s="21"/>
      <c r="E196" s="116"/>
      <c r="F196" s="117"/>
      <c r="G196" s="118"/>
      <c r="H196" s="119"/>
      <c r="I196" s="120"/>
      <c r="J196" s="113"/>
      <c r="K196" s="114"/>
      <c r="L196" s="215"/>
      <c r="M196" s="215"/>
      <c r="N196" s="216"/>
      <c r="O196" s="217"/>
      <c r="P196" s="218"/>
      <c r="Q196" s="217"/>
      <c r="R196" s="216"/>
      <c r="S196" s="216"/>
      <c r="T196" s="216"/>
      <c r="U196" s="115"/>
      <c r="V196" s="272"/>
      <c r="W196" s="272"/>
      <c r="X196" s="431"/>
      <c r="Y196" s="219"/>
      <c r="Z196" s="418"/>
      <c r="AA196" s="405"/>
      <c r="AB196" s="549"/>
      <c r="AC196" s="405"/>
      <c r="AD196" s="365"/>
      <c r="AE196" s="378"/>
      <c r="AF196" s="392"/>
      <c r="AG196" s="216"/>
      <c r="AH196" s="216"/>
      <c r="AI196" s="216"/>
      <c r="AJ196" s="216"/>
      <c r="AK196" s="216"/>
      <c r="AL196" s="216"/>
    </row>
    <row r="197" spans="2:38" s="19" customFormat="1" x14ac:dyDescent="0.3">
      <c r="B197" s="59"/>
      <c r="C197" s="20"/>
      <c r="D197" s="30"/>
      <c r="E197" s="116"/>
      <c r="F197" s="117"/>
      <c r="G197" s="118"/>
      <c r="H197" s="119"/>
      <c r="I197" s="120"/>
      <c r="J197" s="113"/>
      <c r="K197" s="114"/>
      <c r="L197" s="215"/>
      <c r="M197" s="215"/>
      <c r="N197" s="216"/>
      <c r="O197" s="217"/>
      <c r="P197" s="218"/>
      <c r="Q197" s="217"/>
      <c r="R197" s="216"/>
      <c r="S197" s="216"/>
      <c r="T197" s="216"/>
      <c r="U197" s="115"/>
      <c r="V197" s="272"/>
      <c r="W197" s="272"/>
      <c r="X197" s="431"/>
      <c r="Y197" s="219"/>
      <c r="Z197" s="418"/>
      <c r="AA197" s="405"/>
      <c r="AB197" s="549"/>
      <c r="AC197" s="405"/>
      <c r="AD197" s="365"/>
      <c r="AE197" s="378"/>
      <c r="AF197" s="392"/>
      <c r="AG197" s="216"/>
      <c r="AH197" s="216"/>
      <c r="AI197" s="216"/>
      <c r="AJ197" s="216"/>
      <c r="AK197" s="216"/>
      <c r="AL197" s="216"/>
    </row>
    <row r="198" spans="2:38" s="19" customFormat="1" x14ac:dyDescent="0.3">
      <c r="B198" s="59"/>
      <c r="C198" s="20"/>
      <c r="D198" s="30"/>
      <c r="E198" s="116"/>
      <c r="F198" s="117"/>
      <c r="G198" s="118"/>
      <c r="H198" s="119"/>
      <c r="I198" s="120"/>
      <c r="J198" s="113"/>
      <c r="K198" s="114"/>
      <c r="L198" s="215"/>
      <c r="M198" s="215"/>
      <c r="N198" s="216"/>
      <c r="O198" s="217"/>
      <c r="P198" s="218"/>
      <c r="Q198" s="217"/>
      <c r="R198" s="216"/>
      <c r="S198" s="216"/>
      <c r="T198" s="216"/>
      <c r="U198" s="115"/>
      <c r="V198" s="272"/>
      <c r="W198" s="272"/>
      <c r="X198" s="431"/>
      <c r="Y198" s="219"/>
      <c r="Z198" s="418"/>
      <c r="AA198" s="405"/>
      <c r="AB198" s="549"/>
      <c r="AC198" s="405"/>
      <c r="AD198" s="365"/>
      <c r="AE198" s="378"/>
      <c r="AF198" s="392"/>
      <c r="AG198" s="216"/>
      <c r="AH198" s="216"/>
      <c r="AI198" s="216"/>
      <c r="AJ198" s="216"/>
      <c r="AK198" s="216"/>
      <c r="AL198" s="216"/>
    </row>
    <row r="199" spans="2:38" s="19" customFormat="1" x14ac:dyDescent="0.3">
      <c r="B199" s="59"/>
      <c r="C199" s="20"/>
      <c r="D199" s="21"/>
      <c r="E199" s="116"/>
      <c r="F199" s="117"/>
      <c r="G199" s="118"/>
      <c r="H199" s="119"/>
      <c r="I199" s="120"/>
      <c r="J199" s="113"/>
      <c r="K199" s="114"/>
      <c r="L199" s="215"/>
      <c r="M199" s="215"/>
      <c r="N199" s="216"/>
      <c r="O199" s="217"/>
      <c r="P199" s="218"/>
      <c r="Q199" s="217"/>
      <c r="R199" s="216"/>
      <c r="S199" s="216"/>
      <c r="T199" s="216"/>
      <c r="U199" s="115"/>
      <c r="V199" s="272"/>
      <c r="W199" s="272"/>
      <c r="X199" s="431"/>
      <c r="Y199" s="219"/>
      <c r="Z199" s="418"/>
      <c r="AA199" s="405"/>
      <c r="AB199" s="549"/>
      <c r="AC199" s="405"/>
      <c r="AD199" s="365"/>
      <c r="AE199" s="378"/>
      <c r="AF199" s="392"/>
      <c r="AG199" s="216"/>
      <c r="AH199" s="216"/>
      <c r="AI199" s="216"/>
      <c r="AJ199" s="216"/>
      <c r="AK199" s="216"/>
      <c r="AL199" s="216"/>
    </row>
    <row r="200" spans="2:38" s="19" customFormat="1" x14ac:dyDescent="0.3">
      <c r="B200" s="59"/>
      <c r="C200" s="20"/>
      <c r="D200" s="30"/>
      <c r="E200" s="116"/>
      <c r="F200" s="117"/>
      <c r="G200" s="118"/>
      <c r="H200" s="119"/>
      <c r="I200" s="120"/>
      <c r="J200" s="113"/>
      <c r="K200" s="114"/>
      <c r="L200" s="215"/>
      <c r="M200" s="215"/>
      <c r="N200" s="216"/>
      <c r="O200" s="217"/>
      <c r="P200" s="218"/>
      <c r="Q200" s="217"/>
      <c r="R200" s="216"/>
      <c r="S200" s="216"/>
      <c r="T200" s="216"/>
      <c r="U200" s="115"/>
      <c r="V200" s="272"/>
      <c r="W200" s="272"/>
      <c r="X200" s="431"/>
      <c r="Y200" s="219"/>
      <c r="Z200" s="418"/>
      <c r="AA200" s="405"/>
      <c r="AB200" s="549"/>
      <c r="AC200" s="405"/>
      <c r="AD200" s="365"/>
      <c r="AE200" s="378"/>
      <c r="AF200" s="392"/>
      <c r="AG200" s="216"/>
      <c r="AH200" s="216"/>
      <c r="AI200" s="216"/>
      <c r="AJ200" s="216"/>
      <c r="AK200" s="216"/>
      <c r="AL200" s="216"/>
    </row>
    <row r="201" spans="2:38" s="19" customFormat="1" x14ac:dyDescent="0.3">
      <c r="B201" s="59"/>
      <c r="C201" s="20"/>
      <c r="D201" s="30"/>
      <c r="E201" s="116"/>
      <c r="F201" s="117"/>
      <c r="G201" s="118"/>
      <c r="H201" s="119"/>
      <c r="I201" s="120"/>
      <c r="J201" s="113"/>
      <c r="K201" s="114"/>
      <c r="L201" s="215"/>
      <c r="M201" s="215"/>
      <c r="N201" s="216"/>
      <c r="O201" s="217"/>
      <c r="P201" s="218"/>
      <c r="Q201" s="217"/>
      <c r="R201" s="216"/>
      <c r="S201" s="216"/>
      <c r="T201" s="216"/>
      <c r="U201" s="115"/>
      <c r="V201" s="272"/>
      <c r="W201" s="272"/>
      <c r="X201" s="431"/>
      <c r="Y201" s="219"/>
      <c r="Z201" s="418"/>
      <c r="AA201" s="405"/>
      <c r="AB201" s="549"/>
      <c r="AC201" s="405"/>
      <c r="AD201" s="365"/>
      <c r="AE201" s="378"/>
      <c r="AF201" s="392"/>
      <c r="AG201" s="216"/>
      <c r="AH201" s="216"/>
      <c r="AI201" s="216"/>
      <c r="AJ201" s="216"/>
      <c r="AK201" s="216"/>
      <c r="AL201" s="216"/>
    </row>
    <row r="202" spans="2:38" s="19" customFormat="1" x14ac:dyDescent="0.3">
      <c r="B202" s="59"/>
      <c r="C202" s="20"/>
      <c r="D202" s="21"/>
      <c r="E202" s="116"/>
      <c r="F202" s="117"/>
      <c r="G202" s="118"/>
      <c r="H202" s="119"/>
      <c r="I202" s="120"/>
      <c r="J202" s="113"/>
      <c r="K202" s="114"/>
      <c r="L202" s="215"/>
      <c r="M202" s="215"/>
      <c r="N202" s="216"/>
      <c r="O202" s="217"/>
      <c r="P202" s="218"/>
      <c r="Q202" s="217"/>
      <c r="R202" s="216"/>
      <c r="S202" s="216"/>
      <c r="T202" s="216"/>
      <c r="U202" s="115"/>
      <c r="V202" s="272"/>
      <c r="W202" s="272"/>
      <c r="X202" s="431"/>
      <c r="Y202" s="219"/>
      <c r="Z202" s="418"/>
      <c r="AA202" s="405"/>
      <c r="AB202" s="549"/>
      <c r="AC202" s="405"/>
      <c r="AD202" s="365"/>
      <c r="AE202" s="378"/>
      <c r="AF202" s="392"/>
      <c r="AG202" s="216"/>
      <c r="AH202" s="216"/>
      <c r="AI202" s="216"/>
      <c r="AJ202" s="216"/>
      <c r="AK202" s="216"/>
      <c r="AL202" s="216"/>
    </row>
    <row r="203" spans="2:38" s="19" customFormat="1" x14ac:dyDescent="0.3">
      <c r="B203" s="59"/>
      <c r="C203" s="20"/>
      <c r="D203" s="30"/>
      <c r="E203" s="116"/>
      <c r="F203" s="117"/>
      <c r="G203" s="118"/>
      <c r="H203" s="119"/>
      <c r="I203" s="120"/>
      <c r="J203" s="113"/>
      <c r="K203" s="114"/>
      <c r="L203" s="215"/>
      <c r="M203" s="215"/>
      <c r="N203" s="216"/>
      <c r="O203" s="217"/>
      <c r="P203" s="218"/>
      <c r="Q203" s="217"/>
      <c r="R203" s="216"/>
      <c r="S203" s="216"/>
      <c r="T203" s="216"/>
      <c r="U203" s="115"/>
      <c r="V203" s="272"/>
      <c r="W203" s="272"/>
      <c r="X203" s="431"/>
      <c r="Y203" s="219"/>
      <c r="Z203" s="418"/>
      <c r="AA203" s="405"/>
      <c r="AB203" s="549"/>
      <c r="AC203" s="405"/>
      <c r="AD203" s="365"/>
      <c r="AE203" s="378"/>
      <c r="AF203" s="392"/>
      <c r="AG203" s="216"/>
      <c r="AH203" s="216"/>
      <c r="AI203" s="216"/>
      <c r="AJ203" s="216"/>
      <c r="AK203" s="216"/>
      <c r="AL203" s="216"/>
    </row>
    <row r="204" spans="2:38" s="19" customFormat="1" x14ac:dyDescent="0.3">
      <c r="B204" s="59"/>
      <c r="C204" s="20"/>
      <c r="D204" s="30"/>
      <c r="E204" s="116"/>
      <c r="F204" s="117"/>
      <c r="G204" s="118"/>
      <c r="H204" s="119"/>
      <c r="I204" s="120"/>
      <c r="J204" s="113"/>
      <c r="K204" s="114"/>
      <c r="L204" s="215"/>
      <c r="M204" s="215"/>
      <c r="N204" s="216"/>
      <c r="O204" s="217"/>
      <c r="P204" s="218"/>
      <c r="Q204" s="217"/>
      <c r="R204" s="216"/>
      <c r="S204" s="216"/>
      <c r="T204" s="216"/>
      <c r="U204" s="115"/>
      <c r="V204" s="272"/>
      <c r="W204" s="272"/>
      <c r="X204" s="431"/>
      <c r="Y204" s="219"/>
      <c r="Z204" s="418"/>
      <c r="AA204" s="405"/>
      <c r="AB204" s="549"/>
      <c r="AC204" s="405"/>
      <c r="AD204" s="365"/>
      <c r="AE204" s="378"/>
      <c r="AF204" s="392"/>
      <c r="AG204" s="216"/>
      <c r="AH204" s="216"/>
      <c r="AI204" s="216"/>
      <c r="AJ204" s="216"/>
      <c r="AK204" s="216"/>
      <c r="AL204" s="216"/>
    </row>
    <row r="205" spans="2:38" s="19" customFormat="1" x14ac:dyDescent="0.3">
      <c r="B205" s="59"/>
      <c r="C205" s="20"/>
      <c r="D205" s="21"/>
      <c r="E205" s="116"/>
      <c r="F205" s="117"/>
      <c r="G205" s="118"/>
      <c r="H205" s="119"/>
      <c r="I205" s="120"/>
      <c r="J205" s="113"/>
      <c r="K205" s="114"/>
      <c r="L205" s="215"/>
      <c r="M205" s="215"/>
      <c r="N205" s="216"/>
      <c r="O205" s="217"/>
      <c r="P205" s="218"/>
      <c r="Q205" s="217"/>
      <c r="R205" s="216"/>
      <c r="S205" s="216"/>
      <c r="T205" s="216"/>
      <c r="U205" s="115"/>
      <c r="V205" s="272"/>
      <c r="W205" s="272"/>
      <c r="X205" s="431"/>
      <c r="Y205" s="219"/>
      <c r="Z205" s="418"/>
      <c r="AA205" s="405"/>
      <c r="AB205" s="549"/>
      <c r="AC205" s="405"/>
      <c r="AD205" s="365"/>
      <c r="AE205" s="378"/>
      <c r="AF205" s="392"/>
      <c r="AG205" s="216"/>
      <c r="AH205" s="216"/>
      <c r="AI205" s="216"/>
      <c r="AJ205" s="216"/>
      <c r="AK205" s="216"/>
      <c r="AL205" s="216"/>
    </row>
    <row r="206" spans="2:38" s="19" customFormat="1" x14ac:dyDescent="0.3">
      <c r="B206" s="59"/>
      <c r="C206" s="20"/>
      <c r="D206" s="30"/>
      <c r="E206" s="116"/>
      <c r="F206" s="117"/>
      <c r="G206" s="118"/>
      <c r="H206" s="119"/>
      <c r="I206" s="120"/>
      <c r="J206" s="113"/>
      <c r="K206" s="114"/>
      <c r="L206" s="215"/>
      <c r="M206" s="215"/>
      <c r="N206" s="216"/>
      <c r="O206" s="217"/>
      <c r="P206" s="218"/>
      <c r="Q206" s="217"/>
      <c r="R206" s="216"/>
      <c r="S206" s="216"/>
      <c r="T206" s="216"/>
      <c r="U206" s="115"/>
      <c r="V206" s="272"/>
      <c r="W206" s="272"/>
      <c r="X206" s="431"/>
      <c r="Y206" s="219"/>
      <c r="Z206" s="418"/>
      <c r="AA206" s="405"/>
      <c r="AB206" s="549"/>
      <c r="AC206" s="405"/>
      <c r="AD206" s="365"/>
      <c r="AE206" s="378"/>
      <c r="AF206" s="392"/>
      <c r="AG206" s="216"/>
      <c r="AH206" s="216"/>
      <c r="AI206" s="216"/>
      <c r="AJ206" s="216"/>
      <c r="AK206" s="216"/>
      <c r="AL206" s="216"/>
    </row>
    <row r="207" spans="2:38" s="19" customFormat="1" x14ac:dyDescent="0.3">
      <c r="B207" s="59"/>
      <c r="C207" s="20"/>
      <c r="D207" s="30"/>
      <c r="E207" s="116"/>
      <c r="F207" s="117"/>
      <c r="G207" s="118"/>
      <c r="H207" s="119"/>
      <c r="I207" s="120"/>
      <c r="J207" s="113"/>
      <c r="K207" s="114"/>
      <c r="L207" s="215"/>
      <c r="M207" s="215"/>
      <c r="N207" s="216"/>
      <c r="O207" s="217"/>
      <c r="P207" s="218"/>
      <c r="Q207" s="217"/>
      <c r="R207" s="216"/>
      <c r="S207" s="216"/>
      <c r="T207" s="216"/>
      <c r="U207" s="115"/>
      <c r="V207" s="272"/>
      <c r="W207" s="272"/>
      <c r="X207" s="431"/>
      <c r="Y207" s="219"/>
      <c r="Z207" s="418"/>
      <c r="AA207" s="405"/>
      <c r="AB207" s="549"/>
      <c r="AC207" s="405"/>
      <c r="AD207" s="365"/>
      <c r="AE207" s="378"/>
      <c r="AF207" s="392"/>
      <c r="AG207" s="216"/>
      <c r="AH207" s="216"/>
      <c r="AI207" s="216"/>
      <c r="AJ207" s="216"/>
      <c r="AK207" s="216"/>
      <c r="AL207" s="216"/>
    </row>
    <row r="208" spans="2:38" s="19" customFormat="1" x14ac:dyDescent="0.3">
      <c r="B208" s="59"/>
      <c r="C208" s="20"/>
      <c r="D208" s="21"/>
      <c r="E208" s="116"/>
      <c r="F208" s="117"/>
      <c r="G208" s="118"/>
      <c r="H208" s="119"/>
      <c r="I208" s="120"/>
      <c r="J208" s="113"/>
      <c r="K208" s="114"/>
      <c r="L208" s="215"/>
      <c r="M208" s="215"/>
      <c r="N208" s="216"/>
      <c r="O208" s="217"/>
      <c r="P208" s="218"/>
      <c r="Q208" s="217"/>
      <c r="R208" s="216"/>
      <c r="S208" s="216"/>
      <c r="T208" s="216"/>
      <c r="U208" s="115"/>
      <c r="V208" s="272"/>
      <c r="W208" s="272"/>
      <c r="X208" s="431"/>
      <c r="Y208" s="219"/>
      <c r="Z208" s="418"/>
      <c r="AA208" s="405"/>
      <c r="AB208" s="549"/>
      <c r="AC208" s="405"/>
      <c r="AD208" s="365"/>
      <c r="AE208" s="378"/>
      <c r="AF208" s="392"/>
      <c r="AG208" s="216"/>
      <c r="AH208" s="216"/>
      <c r="AI208" s="216"/>
      <c r="AJ208" s="216"/>
      <c r="AK208" s="216"/>
      <c r="AL208" s="216"/>
    </row>
    <row r="209" spans="2:38" s="19" customFormat="1" x14ac:dyDescent="0.3">
      <c r="B209" s="59"/>
      <c r="C209" s="20"/>
      <c r="D209" s="30"/>
      <c r="E209" s="116"/>
      <c r="F209" s="117"/>
      <c r="G209" s="118"/>
      <c r="H209" s="119"/>
      <c r="I209" s="120"/>
      <c r="J209" s="113"/>
      <c r="K209" s="114"/>
      <c r="L209" s="215"/>
      <c r="M209" s="215"/>
      <c r="N209" s="216"/>
      <c r="O209" s="217"/>
      <c r="P209" s="218"/>
      <c r="Q209" s="217"/>
      <c r="R209" s="216"/>
      <c r="S209" s="216"/>
      <c r="T209" s="216"/>
      <c r="U209" s="115"/>
      <c r="V209" s="272"/>
      <c r="W209" s="272"/>
      <c r="X209" s="431"/>
      <c r="Y209" s="219"/>
      <c r="Z209" s="418"/>
      <c r="AA209" s="405"/>
      <c r="AB209" s="549"/>
      <c r="AC209" s="405"/>
      <c r="AD209" s="365"/>
      <c r="AE209" s="378"/>
      <c r="AF209" s="392"/>
      <c r="AG209" s="216"/>
      <c r="AH209" s="216"/>
      <c r="AI209" s="216"/>
      <c r="AJ209" s="216"/>
      <c r="AK209" s="216"/>
      <c r="AL209" s="216"/>
    </row>
    <row r="210" spans="2:38" s="19" customFormat="1" x14ac:dyDescent="0.3">
      <c r="B210" s="59"/>
      <c r="C210" s="20"/>
      <c r="D210" s="30"/>
      <c r="E210" s="116"/>
      <c r="F210" s="117"/>
      <c r="G210" s="118"/>
      <c r="H210" s="119"/>
      <c r="I210" s="120"/>
      <c r="J210" s="113"/>
      <c r="K210" s="114"/>
      <c r="L210" s="215"/>
      <c r="M210" s="215"/>
      <c r="N210" s="216"/>
      <c r="O210" s="217"/>
      <c r="P210" s="218"/>
      <c r="Q210" s="217"/>
      <c r="R210" s="216"/>
      <c r="S210" s="216"/>
      <c r="T210" s="216"/>
      <c r="U210" s="115"/>
      <c r="V210" s="272"/>
      <c r="W210" s="272"/>
      <c r="X210" s="431"/>
      <c r="Y210" s="219"/>
      <c r="Z210" s="418"/>
      <c r="AA210" s="405"/>
      <c r="AB210" s="549"/>
      <c r="AC210" s="405"/>
      <c r="AD210" s="365"/>
      <c r="AE210" s="378"/>
      <c r="AF210" s="392"/>
      <c r="AG210" s="216"/>
      <c r="AH210" s="216"/>
      <c r="AI210" s="216"/>
      <c r="AJ210" s="216"/>
      <c r="AK210" s="216"/>
      <c r="AL210" s="216"/>
    </row>
    <row r="211" spans="2:38" s="19" customFormat="1" x14ac:dyDescent="0.3">
      <c r="B211" s="59"/>
      <c r="C211" s="24"/>
      <c r="D211" s="21"/>
      <c r="E211" s="116"/>
      <c r="F211" s="117"/>
      <c r="G211" s="118"/>
      <c r="H211" s="119"/>
      <c r="I211" s="120"/>
      <c r="J211" s="113"/>
      <c r="K211" s="114"/>
      <c r="L211" s="215"/>
      <c r="M211" s="215"/>
      <c r="N211" s="216"/>
      <c r="O211" s="217"/>
      <c r="P211" s="218"/>
      <c r="Q211" s="217"/>
      <c r="R211" s="216"/>
      <c r="S211" s="216"/>
      <c r="T211" s="216"/>
      <c r="U211" s="115"/>
      <c r="V211" s="272"/>
      <c r="W211" s="272"/>
      <c r="X211" s="431"/>
      <c r="Y211" s="219"/>
      <c r="Z211" s="418"/>
      <c r="AA211" s="405"/>
      <c r="AB211" s="549"/>
      <c r="AC211" s="405"/>
      <c r="AD211" s="365"/>
      <c r="AE211" s="378"/>
      <c r="AF211" s="392"/>
      <c r="AG211" s="216"/>
      <c r="AH211" s="216"/>
      <c r="AI211" s="216"/>
      <c r="AJ211" s="216"/>
      <c r="AK211" s="216"/>
      <c r="AL211" s="216"/>
    </row>
    <row r="212" spans="2:38" s="19" customFormat="1" x14ac:dyDescent="0.3">
      <c r="B212" s="59"/>
      <c r="C212" s="28"/>
      <c r="D212" s="30"/>
      <c r="E212" s="116"/>
      <c r="F212" s="117"/>
      <c r="G212" s="118"/>
      <c r="H212" s="119"/>
      <c r="I212" s="120"/>
      <c r="J212" s="113"/>
      <c r="K212" s="114"/>
      <c r="L212" s="215"/>
      <c r="M212" s="215"/>
      <c r="N212" s="216"/>
      <c r="O212" s="217"/>
      <c r="P212" s="218"/>
      <c r="Q212" s="217"/>
      <c r="R212" s="216"/>
      <c r="S212" s="216"/>
      <c r="T212" s="216"/>
      <c r="U212" s="115"/>
      <c r="V212" s="272"/>
      <c r="W212" s="272"/>
      <c r="X212" s="431"/>
      <c r="Y212" s="219"/>
      <c r="Z212" s="418"/>
      <c r="AA212" s="405"/>
      <c r="AB212" s="549"/>
      <c r="AC212" s="405"/>
      <c r="AD212" s="365"/>
      <c r="AE212" s="378"/>
      <c r="AF212" s="392"/>
      <c r="AG212" s="216"/>
      <c r="AH212" s="216"/>
      <c r="AI212" s="216"/>
      <c r="AJ212" s="216"/>
      <c r="AK212" s="216"/>
      <c r="AL212" s="216"/>
    </row>
    <row r="213" spans="2:38" s="19" customFormat="1" x14ac:dyDescent="0.3">
      <c r="B213" s="59"/>
      <c r="C213" s="28"/>
      <c r="D213" s="30"/>
      <c r="E213" s="116"/>
      <c r="F213" s="117"/>
      <c r="G213" s="118"/>
      <c r="H213" s="119"/>
      <c r="I213" s="120"/>
      <c r="J213" s="113"/>
      <c r="K213" s="114"/>
      <c r="L213" s="215"/>
      <c r="M213" s="215"/>
      <c r="N213" s="216"/>
      <c r="O213" s="217"/>
      <c r="P213" s="218"/>
      <c r="Q213" s="217"/>
      <c r="R213" s="216"/>
      <c r="S213" s="216"/>
      <c r="T213" s="216"/>
      <c r="U213" s="115"/>
      <c r="V213" s="272"/>
      <c r="W213" s="272"/>
      <c r="X213" s="431"/>
      <c r="Y213" s="219"/>
      <c r="Z213" s="418"/>
      <c r="AA213" s="405"/>
      <c r="AB213" s="549"/>
      <c r="AC213" s="405"/>
      <c r="AD213" s="365"/>
      <c r="AE213" s="378"/>
      <c r="AF213" s="392"/>
      <c r="AG213" s="216"/>
      <c r="AH213" s="216"/>
      <c r="AI213" s="216"/>
      <c r="AJ213" s="216"/>
      <c r="AK213" s="216"/>
      <c r="AL213" s="216"/>
    </row>
    <row r="214" spans="2:38" s="19" customFormat="1" x14ac:dyDescent="0.3">
      <c r="B214" s="59"/>
      <c r="C214" s="20"/>
      <c r="D214" s="21"/>
      <c r="E214" s="116"/>
      <c r="F214" s="117"/>
      <c r="G214" s="118"/>
      <c r="H214" s="119"/>
      <c r="I214" s="120"/>
      <c r="J214" s="113"/>
      <c r="K214" s="114"/>
      <c r="L214" s="215"/>
      <c r="M214" s="215"/>
      <c r="N214" s="216"/>
      <c r="O214" s="217"/>
      <c r="P214" s="218"/>
      <c r="Q214" s="217"/>
      <c r="R214" s="216"/>
      <c r="S214" s="216"/>
      <c r="T214" s="216"/>
      <c r="U214" s="115"/>
      <c r="V214" s="272"/>
      <c r="W214" s="272"/>
      <c r="X214" s="431"/>
      <c r="Y214" s="219"/>
      <c r="Z214" s="418"/>
      <c r="AA214" s="405"/>
      <c r="AB214" s="549"/>
      <c r="AC214" s="405"/>
      <c r="AD214" s="365"/>
      <c r="AE214" s="378"/>
      <c r="AF214" s="392"/>
      <c r="AG214" s="216"/>
      <c r="AH214" s="216"/>
      <c r="AI214" s="216"/>
      <c r="AJ214" s="216"/>
      <c r="AK214" s="216"/>
      <c r="AL214" s="216"/>
    </row>
    <row r="215" spans="2:38" s="19" customFormat="1" x14ac:dyDescent="0.3">
      <c r="B215" s="59"/>
      <c r="C215" s="20"/>
      <c r="D215" s="30"/>
      <c r="E215" s="116"/>
      <c r="F215" s="117"/>
      <c r="G215" s="118"/>
      <c r="H215" s="119"/>
      <c r="I215" s="120"/>
      <c r="J215" s="113"/>
      <c r="K215" s="114"/>
      <c r="L215" s="215"/>
      <c r="M215" s="215"/>
      <c r="N215" s="216"/>
      <c r="O215" s="217"/>
      <c r="P215" s="218"/>
      <c r="Q215" s="217"/>
      <c r="R215" s="216"/>
      <c r="S215" s="216"/>
      <c r="T215" s="216"/>
      <c r="U215" s="115"/>
      <c r="V215" s="272"/>
      <c r="W215" s="272"/>
      <c r="X215" s="431"/>
      <c r="Y215" s="219"/>
      <c r="Z215" s="418"/>
      <c r="AA215" s="405"/>
      <c r="AB215" s="549"/>
      <c r="AC215" s="405"/>
      <c r="AD215" s="365"/>
      <c r="AE215" s="378"/>
      <c r="AF215" s="392"/>
      <c r="AG215" s="216"/>
      <c r="AH215" s="216"/>
      <c r="AI215" s="216"/>
      <c r="AJ215" s="216"/>
      <c r="AK215" s="216"/>
      <c r="AL215" s="216"/>
    </row>
    <row r="216" spans="2:38" s="19" customFormat="1" x14ac:dyDescent="0.3">
      <c r="B216" s="59"/>
      <c r="C216" s="20"/>
      <c r="D216" s="30"/>
      <c r="E216" s="116"/>
      <c r="F216" s="117"/>
      <c r="G216" s="118"/>
      <c r="H216" s="119"/>
      <c r="I216" s="120"/>
      <c r="J216" s="113"/>
      <c r="K216" s="114"/>
      <c r="L216" s="215"/>
      <c r="M216" s="215"/>
      <c r="N216" s="216"/>
      <c r="O216" s="217"/>
      <c r="P216" s="218"/>
      <c r="Q216" s="217"/>
      <c r="R216" s="216"/>
      <c r="S216" s="216"/>
      <c r="T216" s="216"/>
      <c r="U216" s="115"/>
      <c r="V216" s="272"/>
      <c r="W216" s="272"/>
      <c r="X216" s="431"/>
      <c r="Y216" s="219"/>
      <c r="Z216" s="418"/>
      <c r="AA216" s="405"/>
      <c r="AB216" s="549"/>
      <c r="AC216" s="405"/>
      <c r="AD216" s="365"/>
      <c r="AE216" s="378"/>
      <c r="AF216" s="392"/>
      <c r="AG216" s="216"/>
      <c r="AH216" s="216"/>
      <c r="AI216" s="216"/>
      <c r="AJ216" s="216"/>
      <c r="AK216" s="216"/>
      <c r="AL216" s="216"/>
    </row>
    <row r="217" spans="2:38" s="19" customFormat="1" x14ac:dyDescent="0.3">
      <c r="B217" s="59"/>
      <c r="C217" s="20"/>
      <c r="D217" s="21"/>
      <c r="E217" s="116"/>
      <c r="F217" s="117"/>
      <c r="G217" s="118"/>
      <c r="H217" s="119"/>
      <c r="I217" s="120"/>
      <c r="J217" s="113"/>
      <c r="K217" s="114"/>
      <c r="L217" s="215"/>
      <c r="M217" s="215"/>
      <c r="N217" s="216"/>
      <c r="O217" s="217"/>
      <c r="P217" s="218"/>
      <c r="Q217" s="217"/>
      <c r="R217" s="216"/>
      <c r="S217" s="216"/>
      <c r="T217" s="216"/>
      <c r="U217" s="115"/>
      <c r="V217" s="272"/>
      <c r="W217" s="272"/>
      <c r="X217" s="431"/>
      <c r="Y217" s="219"/>
      <c r="Z217" s="418"/>
      <c r="AA217" s="405"/>
      <c r="AB217" s="549"/>
      <c r="AC217" s="405"/>
      <c r="AD217" s="365"/>
      <c r="AE217" s="378"/>
      <c r="AF217" s="392"/>
      <c r="AG217" s="216"/>
      <c r="AH217" s="216"/>
      <c r="AI217" s="216"/>
      <c r="AJ217" s="216"/>
      <c r="AK217" s="216"/>
      <c r="AL217" s="216"/>
    </row>
    <row r="218" spans="2:38" s="19" customFormat="1" x14ac:dyDescent="0.3">
      <c r="B218" s="59"/>
      <c r="C218" s="20"/>
      <c r="D218" s="30"/>
      <c r="E218" s="116"/>
      <c r="F218" s="117"/>
      <c r="G218" s="118"/>
      <c r="H218" s="119"/>
      <c r="I218" s="120"/>
      <c r="J218" s="113"/>
      <c r="K218" s="114"/>
      <c r="L218" s="215"/>
      <c r="M218" s="215"/>
      <c r="N218" s="216"/>
      <c r="O218" s="217"/>
      <c r="P218" s="218"/>
      <c r="Q218" s="217"/>
      <c r="R218" s="216"/>
      <c r="S218" s="216"/>
      <c r="T218" s="216"/>
      <c r="U218" s="115"/>
      <c r="V218" s="272"/>
      <c r="W218" s="272"/>
      <c r="X218" s="431"/>
      <c r="Y218" s="219"/>
      <c r="Z218" s="418"/>
      <c r="AA218" s="405"/>
      <c r="AB218" s="549"/>
      <c r="AC218" s="405"/>
      <c r="AD218" s="365"/>
      <c r="AE218" s="378"/>
      <c r="AF218" s="392"/>
      <c r="AG218" s="216"/>
      <c r="AH218" s="216"/>
      <c r="AI218" s="216"/>
      <c r="AJ218" s="216"/>
      <c r="AK218" s="216"/>
      <c r="AL218" s="216"/>
    </row>
    <row r="219" spans="2:38" s="19" customFormat="1" x14ac:dyDescent="0.3">
      <c r="B219" s="59"/>
      <c r="C219" s="20"/>
      <c r="D219" s="30"/>
      <c r="E219" s="116"/>
      <c r="F219" s="117"/>
      <c r="G219" s="118"/>
      <c r="H219" s="119"/>
      <c r="I219" s="120"/>
      <c r="J219" s="113"/>
      <c r="K219" s="114"/>
      <c r="L219" s="215"/>
      <c r="M219" s="215"/>
      <c r="N219" s="216"/>
      <c r="O219" s="217"/>
      <c r="P219" s="218"/>
      <c r="Q219" s="217"/>
      <c r="R219" s="216"/>
      <c r="S219" s="216"/>
      <c r="T219" s="216"/>
      <c r="U219" s="115"/>
      <c r="V219" s="272"/>
      <c r="W219" s="272"/>
      <c r="X219" s="431"/>
      <c r="Y219" s="219"/>
      <c r="Z219" s="418"/>
      <c r="AA219" s="405"/>
      <c r="AB219" s="549"/>
      <c r="AC219" s="405"/>
      <c r="AD219" s="365"/>
      <c r="AE219" s="378"/>
      <c r="AF219" s="392"/>
      <c r="AG219" s="216"/>
      <c r="AH219" s="216"/>
      <c r="AI219" s="216"/>
      <c r="AJ219" s="216"/>
      <c r="AK219" s="216"/>
      <c r="AL219" s="216"/>
    </row>
    <row r="220" spans="2:38" s="19" customFormat="1" x14ac:dyDescent="0.3">
      <c r="B220" s="59"/>
      <c r="C220" s="20"/>
      <c r="D220" s="21"/>
      <c r="E220" s="116"/>
      <c r="F220" s="117"/>
      <c r="G220" s="118"/>
      <c r="H220" s="119"/>
      <c r="I220" s="120"/>
      <c r="J220" s="113"/>
      <c r="K220" s="114"/>
      <c r="L220" s="215"/>
      <c r="M220" s="215"/>
      <c r="N220" s="216"/>
      <c r="O220" s="217"/>
      <c r="P220" s="218"/>
      <c r="Q220" s="217"/>
      <c r="R220" s="216"/>
      <c r="S220" s="216"/>
      <c r="T220" s="216"/>
      <c r="U220" s="115"/>
      <c r="V220" s="272"/>
      <c r="W220" s="272"/>
      <c r="X220" s="431"/>
      <c r="Y220" s="219"/>
      <c r="Z220" s="418"/>
      <c r="AA220" s="405"/>
      <c r="AB220" s="549"/>
      <c r="AC220" s="405"/>
      <c r="AD220" s="365"/>
      <c r="AE220" s="378"/>
      <c r="AF220" s="392"/>
      <c r="AG220" s="216"/>
      <c r="AH220" s="216"/>
      <c r="AI220" s="216"/>
      <c r="AJ220" s="216"/>
      <c r="AK220" s="216"/>
      <c r="AL220" s="216"/>
    </row>
    <row r="221" spans="2:38" s="19" customFormat="1" x14ac:dyDescent="0.3">
      <c r="B221" s="59"/>
      <c r="C221" s="20"/>
      <c r="D221" s="30"/>
      <c r="E221" s="116"/>
      <c r="F221" s="117"/>
      <c r="G221" s="118"/>
      <c r="H221" s="119"/>
      <c r="I221" s="120"/>
      <c r="J221" s="113"/>
      <c r="K221" s="114"/>
      <c r="L221" s="215"/>
      <c r="M221" s="215"/>
      <c r="N221" s="216"/>
      <c r="O221" s="217"/>
      <c r="P221" s="218"/>
      <c r="Q221" s="217"/>
      <c r="R221" s="216"/>
      <c r="S221" s="216"/>
      <c r="T221" s="216"/>
      <c r="U221" s="115"/>
      <c r="V221" s="272"/>
      <c r="W221" s="272"/>
      <c r="X221" s="431"/>
      <c r="Y221" s="219"/>
      <c r="Z221" s="418"/>
      <c r="AA221" s="405"/>
      <c r="AB221" s="549"/>
      <c r="AC221" s="405"/>
      <c r="AD221" s="365"/>
      <c r="AE221" s="378"/>
      <c r="AF221" s="392"/>
      <c r="AG221" s="216"/>
      <c r="AH221" s="216"/>
      <c r="AI221" s="216"/>
      <c r="AJ221" s="216"/>
      <c r="AK221" s="216"/>
      <c r="AL221" s="216"/>
    </row>
    <row r="222" spans="2:38" s="19" customFormat="1" x14ac:dyDescent="0.3">
      <c r="B222" s="59"/>
      <c r="C222" s="20"/>
      <c r="D222" s="30"/>
      <c r="E222" s="116"/>
      <c r="F222" s="117"/>
      <c r="G222" s="118"/>
      <c r="H222" s="119"/>
      <c r="I222" s="120"/>
      <c r="J222" s="113"/>
      <c r="K222" s="114"/>
      <c r="L222" s="215"/>
      <c r="M222" s="215"/>
      <c r="N222" s="216"/>
      <c r="O222" s="217"/>
      <c r="P222" s="218"/>
      <c r="Q222" s="217"/>
      <c r="R222" s="216"/>
      <c r="S222" s="216"/>
      <c r="T222" s="216"/>
      <c r="U222" s="115"/>
      <c r="V222" s="272"/>
      <c r="W222" s="272"/>
      <c r="X222" s="431"/>
      <c r="Y222" s="219"/>
      <c r="Z222" s="418"/>
      <c r="AA222" s="405"/>
      <c r="AB222" s="549"/>
      <c r="AC222" s="405"/>
      <c r="AD222" s="365"/>
      <c r="AE222" s="378"/>
      <c r="AF222" s="392"/>
      <c r="AG222" s="216"/>
      <c r="AH222" s="216"/>
      <c r="AI222" s="216"/>
      <c r="AJ222" s="216"/>
      <c r="AK222" s="216"/>
      <c r="AL222" s="216"/>
    </row>
    <row r="223" spans="2:38" s="19" customFormat="1" x14ac:dyDescent="0.3">
      <c r="B223" s="59"/>
      <c r="C223" s="20"/>
      <c r="D223" s="21"/>
      <c r="E223" s="116"/>
      <c r="F223" s="117"/>
      <c r="G223" s="118"/>
      <c r="H223" s="119"/>
      <c r="I223" s="120"/>
      <c r="J223" s="113"/>
      <c r="K223" s="114"/>
      <c r="L223" s="215"/>
      <c r="M223" s="215"/>
      <c r="N223" s="216"/>
      <c r="O223" s="217"/>
      <c r="P223" s="218"/>
      <c r="Q223" s="217"/>
      <c r="R223" s="216"/>
      <c r="S223" s="216"/>
      <c r="T223" s="216"/>
      <c r="U223" s="115"/>
      <c r="V223" s="272"/>
      <c r="W223" s="272"/>
      <c r="X223" s="431"/>
      <c r="Y223" s="219"/>
      <c r="Z223" s="418"/>
      <c r="AA223" s="405"/>
      <c r="AB223" s="549"/>
      <c r="AC223" s="405"/>
      <c r="AD223" s="365"/>
      <c r="AE223" s="378"/>
      <c r="AF223" s="392"/>
      <c r="AG223" s="216"/>
      <c r="AH223" s="216"/>
      <c r="AI223" s="216"/>
      <c r="AJ223" s="216"/>
      <c r="AK223" s="216"/>
      <c r="AL223" s="216"/>
    </row>
    <row r="224" spans="2:38" s="19" customFormat="1" x14ac:dyDescent="0.3">
      <c r="B224" s="59"/>
      <c r="C224" s="20"/>
      <c r="D224" s="30"/>
      <c r="E224" s="116"/>
      <c r="F224" s="117"/>
      <c r="G224" s="118"/>
      <c r="H224" s="119"/>
      <c r="I224" s="120"/>
      <c r="J224" s="113"/>
      <c r="K224" s="114"/>
      <c r="L224" s="215"/>
      <c r="M224" s="215"/>
      <c r="N224" s="216"/>
      <c r="O224" s="217"/>
      <c r="P224" s="218"/>
      <c r="Q224" s="217"/>
      <c r="R224" s="216"/>
      <c r="S224" s="216"/>
      <c r="T224" s="216"/>
      <c r="U224" s="115"/>
      <c r="V224" s="272"/>
      <c r="W224" s="272"/>
      <c r="X224" s="431"/>
      <c r="Y224" s="219"/>
      <c r="Z224" s="418"/>
      <c r="AA224" s="405"/>
      <c r="AB224" s="549"/>
      <c r="AC224" s="405"/>
      <c r="AD224" s="365"/>
      <c r="AE224" s="378"/>
      <c r="AF224" s="392"/>
      <c r="AG224" s="216"/>
      <c r="AH224" s="216"/>
      <c r="AI224" s="216"/>
      <c r="AJ224" s="216"/>
      <c r="AK224" s="216"/>
      <c r="AL224" s="216"/>
    </row>
    <row r="225" spans="2:38" s="19" customFormat="1" x14ac:dyDescent="0.3">
      <c r="B225" s="59"/>
      <c r="C225" s="20"/>
      <c r="D225" s="30"/>
      <c r="E225" s="116"/>
      <c r="F225" s="117"/>
      <c r="G225" s="118"/>
      <c r="H225" s="119"/>
      <c r="I225" s="120"/>
      <c r="J225" s="113"/>
      <c r="K225" s="114"/>
      <c r="L225" s="215"/>
      <c r="M225" s="215"/>
      <c r="N225" s="216"/>
      <c r="O225" s="217"/>
      <c r="P225" s="218"/>
      <c r="Q225" s="217"/>
      <c r="R225" s="216"/>
      <c r="S225" s="216"/>
      <c r="T225" s="216"/>
      <c r="U225" s="115"/>
      <c r="V225" s="272"/>
      <c r="W225" s="272"/>
      <c r="X225" s="431"/>
      <c r="Y225" s="219"/>
      <c r="Z225" s="418"/>
      <c r="AA225" s="405"/>
      <c r="AB225" s="549"/>
      <c r="AC225" s="405"/>
      <c r="AD225" s="365"/>
      <c r="AE225" s="378"/>
      <c r="AF225" s="392"/>
      <c r="AG225" s="216"/>
      <c r="AH225" s="216"/>
      <c r="AI225" s="216"/>
      <c r="AJ225" s="216"/>
      <c r="AK225" s="216"/>
      <c r="AL225" s="216"/>
    </row>
    <row r="226" spans="2:38" s="19" customFormat="1" x14ac:dyDescent="0.3">
      <c r="B226" s="59"/>
      <c r="C226" s="20"/>
      <c r="D226" s="21"/>
      <c r="E226" s="116"/>
      <c r="F226" s="117"/>
      <c r="G226" s="118"/>
      <c r="H226" s="119"/>
      <c r="I226" s="120"/>
      <c r="J226" s="113"/>
      <c r="K226" s="114"/>
      <c r="L226" s="215"/>
      <c r="M226" s="215"/>
      <c r="N226" s="216"/>
      <c r="O226" s="217"/>
      <c r="P226" s="218"/>
      <c r="Q226" s="217"/>
      <c r="R226" s="216"/>
      <c r="S226" s="216"/>
      <c r="T226" s="216"/>
      <c r="U226" s="115"/>
      <c r="V226" s="272"/>
      <c r="W226" s="272"/>
      <c r="X226" s="431"/>
      <c r="Y226" s="219"/>
      <c r="Z226" s="418"/>
      <c r="AA226" s="405"/>
      <c r="AB226" s="549"/>
      <c r="AC226" s="405"/>
      <c r="AD226" s="365"/>
      <c r="AE226" s="378"/>
      <c r="AF226" s="392"/>
      <c r="AG226" s="216"/>
      <c r="AH226" s="216"/>
      <c r="AI226" s="216"/>
      <c r="AJ226" s="216"/>
      <c r="AK226" s="216"/>
      <c r="AL226" s="216"/>
    </row>
    <row r="227" spans="2:38" s="19" customFormat="1" x14ac:dyDescent="0.3">
      <c r="B227" s="59"/>
      <c r="C227" s="20"/>
      <c r="D227" s="30"/>
      <c r="E227" s="116"/>
      <c r="F227" s="117"/>
      <c r="G227" s="118"/>
      <c r="H227" s="119"/>
      <c r="I227" s="120"/>
      <c r="J227" s="113"/>
      <c r="K227" s="114"/>
      <c r="L227" s="215"/>
      <c r="M227" s="215"/>
      <c r="N227" s="216"/>
      <c r="O227" s="217"/>
      <c r="P227" s="218"/>
      <c r="Q227" s="217"/>
      <c r="R227" s="216"/>
      <c r="S227" s="216"/>
      <c r="T227" s="216"/>
      <c r="U227" s="115"/>
      <c r="V227" s="272"/>
      <c r="W227" s="272"/>
      <c r="X227" s="431"/>
      <c r="Y227" s="219"/>
      <c r="Z227" s="418"/>
      <c r="AA227" s="405"/>
      <c r="AB227" s="549"/>
      <c r="AC227" s="405"/>
      <c r="AD227" s="365"/>
      <c r="AE227" s="378"/>
      <c r="AF227" s="392"/>
      <c r="AG227" s="216"/>
      <c r="AH227" s="216"/>
      <c r="AI227" s="216"/>
      <c r="AJ227" s="216"/>
      <c r="AK227" s="216"/>
      <c r="AL227" s="216"/>
    </row>
    <row r="228" spans="2:38" s="19" customFormat="1" x14ac:dyDescent="0.3">
      <c r="B228" s="59"/>
      <c r="C228" s="20"/>
      <c r="D228" s="30"/>
      <c r="E228" s="116"/>
      <c r="F228" s="117"/>
      <c r="G228" s="118"/>
      <c r="H228" s="119"/>
      <c r="I228" s="120"/>
      <c r="J228" s="113"/>
      <c r="K228" s="114"/>
      <c r="L228" s="215"/>
      <c r="M228" s="215"/>
      <c r="N228" s="216"/>
      <c r="O228" s="217"/>
      <c r="P228" s="218"/>
      <c r="Q228" s="217"/>
      <c r="R228" s="216"/>
      <c r="S228" s="216"/>
      <c r="T228" s="216"/>
      <c r="U228" s="115"/>
      <c r="V228" s="272"/>
      <c r="W228" s="272"/>
      <c r="X228" s="431"/>
      <c r="Y228" s="219"/>
      <c r="Z228" s="418"/>
      <c r="AA228" s="405"/>
      <c r="AB228" s="549"/>
      <c r="AC228" s="405"/>
      <c r="AD228" s="365"/>
      <c r="AE228" s="378"/>
      <c r="AF228" s="392"/>
      <c r="AG228" s="216"/>
      <c r="AH228" s="216"/>
      <c r="AI228" s="216"/>
      <c r="AJ228" s="216"/>
      <c r="AK228" s="216"/>
      <c r="AL228" s="216"/>
    </row>
    <row r="229" spans="2:38" s="19" customFormat="1" x14ac:dyDescent="0.3">
      <c r="B229" s="59"/>
      <c r="C229" s="20"/>
      <c r="D229" s="21"/>
      <c r="E229" s="116"/>
      <c r="F229" s="117"/>
      <c r="G229" s="118"/>
      <c r="H229" s="119"/>
      <c r="I229" s="120"/>
      <c r="J229" s="113"/>
      <c r="K229" s="114"/>
      <c r="L229" s="215"/>
      <c r="M229" s="215"/>
      <c r="N229" s="216"/>
      <c r="O229" s="217"/>
      <c r="P229" s="218"/>
      <c r="Q229" s="217"/>
      <c r="R229" s="216"/>
      <c r="S229" s="216"/>
      <c r="T229" s="216"/>
      <c r="U229" s="115"/>
      <c r="V229" s="272"/>
      <c r="W229" s="272"/>
      <c r="X229" s="431"/>
      <c r="Y229" s="219"/>
      <c r="Z229" s="418"/>
      <c r="AA229" s="405"/>
      <c r="AB229" s="549"/>
      <c r="AC229" s="405"/>
      <c r="AD229" s="365"/>
      <c r="AE229" s="378"/>
      <c r="AF229" s="392"/>
      <c r="AG229" s="216"/>
      <c r="AH229" s="216"/>
      <c r="AI229" s="216"/>
      <c r="AJ229" s="216"/>
      <c r="AK229" s="216"/>
      <c r="AL229" s="216"/>
    </row>
    <row r="230" spans="2:38" s="19" customFormat="1" x14ac:dyDescent="0.3">
      <c r="B230" s="59"/>
      <c r="C230" s="20"/>
      <c r="D230" s="30"/>
      <c r="E230" s="116"/>
      <c r="F230" s="117"/>
      <c r="G230" s="118"/>
      <c r="H230" s="119"/>
      <c r="I230" s="120"/>
      <c r="J230" s="113"/>
      <c r="K230" s="114"/>
      <c r="L230" s="215"/>
      <c r="M230" s="215"/>
      <c r="N230" s="216"/>
      <c r="O230" s="217"/>
      <c r="P230" s="218"/>
      <c r="Q230" s="217"/>
      <c r="R230" s="216"/>
      <c r="S230" s="216"/>
      <c r="T230" s="216"/>
      <c r="U230" s="115"/>
      <c r="V230" s="272"/>
      <c r="W230" s="272"/>
      <c r="X230" s="431"/>
      <c r="Y230" s="219"/>
      <c r="Z230" s="418"/>
      <c r="AA230" s="405"/>
      <c r="AB230" s="549"/>
      <c r="AC230" s="405"/>
      <c r="AD230" s="365"/>
      <c r="AE230" s="378"/>
      <c r="AF230" s="392"/>
      <c r="AG230" s="216"/>
      <c r="AH230" s="216"/>
      <c r="AI230" s="216"/>
      <c r="AJ230" s="216"/>
      <c r="AK230" s="216"/>
      <c r="AL230" s="216"/>
    </row>
    <row r="231" spans="2:38" s="19" customFormat="1" x14ac:dyDescent="0.3">
      <c r="B231" s="59"/>
      <c r="C231" s="20"/>
      <c r="D231" s="30"/>
      <c r="E231" s="116"/>
      <c r="F231" s="117"/>
      <c r="G231" s="118"/>
      <c r="H231" s="119"/>
      <c r="I231" s="120"/>
      <c r="J231" s="113"/>
      <c r="K231" s="114"/>
      <c r="L231" s="215"/>
      <c r="M231" s="215"/>
      <c r="N231" s="216"/>
      <c r="O231" s="217"/>
      <c r="P231" s="218"/>
      <c r="Q231" s="217"/>
      <c r="R231" s="216"/>
      <c r="S231" s="216"/>
      <c r="T231" s="216"/>
      <c r="U231" s="115"/>
      <c r="V231" s="272"/>
      <c r="W231" s="272"/>
      <c r="X231" s="431"/>
      <c r="Y231" s="219"/>
      <c r="Z231" s="418"/>
      <c r="AA231" s="405"/>
      <c r="AB231" s="549"/>
      <c r="AC231" s="405"/>
      <c r="AD231" s="365"/>
      <c r="AE231" s="378"/>
      <c r="AF231" s="392"/>
      <c r="AG231" s="216"/>
      <c r="AH231" s="216"/>
      <c r="AI231" s="216"/>
      <c r="AJ231" s="216"/>
      <c r="AK231" s="216"/>
      <c r="AL231" s="216"/>
    </row>
    <row r="232" spans="2:38" s="19" customFormat="1" x14ac:dyDescent="0.3">
      <c r="B232" s="59"/>
      <c r="C232" s="24"/>
      <c r="D232" s="21"/>
      <c r="E232" s="116"/>
      <c r="F232" s="117"/>
      <c r="G232" s="118"/>
      <c r="H232" s="119"/>
      <c r="I232" s="120"/>
      <c r="J232" s="113"/>
      <c r="K232" s="114"/>
      <c r="L232" s="215"/>
      <c r="M232" s="215"/>
      <c r="N232" s="216"/>
      <c r="O232" s="217"/>
      <c r="P232" s="218"/>
      <c r="Q232" s="217"/>
      <c r="R232" s="216"/>
      <c r="S232" s="216"/>
      <c r="T232" s="216"/>
      <c r="U232" s="115"/>
      <c r="V232" s="272"/>
      <c r="W232" s="272"/>
      <c r="X232" s="431"/>
      <c r="Y232" s="219"/>
      <c r="Z232" s="418"/>
      <c r="AA232" s="405"/>
      <c r="AB232" s="549"/>
      <c r="AC232" s="405"/>
      <c r="AD232" s="365"/>
      <c r="AE232" s="378"/>
      <c r="AF232" s="392"/>
      <c r="AG232" s="216"/>
      <c r="AH232" s="216"/>
      <c r="AI232" s="216"/>
      <c r="AJ232" s="216"/>
      <c r="AK232" s="216"/>
      <c r="AL232" s="216"/>
    </row>
    <row r="233" spans="2:38" s="19" customFormat="1" x14ac:dyDescent="0.3">
      <c r="B233" s="59"/>
      <c r="C233" s="28"/>
      <c r="D233" s="30"/>
      <c r="E233" s="116"/>
      <c r="F233" s="117"/>
      <c r="G233" s="118"/>
      <c r="H233" s="119"/>
      <c r="I233" s="120"/>
      <c r="J233" s="113"/>
      <c r="K233" s="114"/>
      <c r="L233" s="215"/>
      <c r="M233" s="215"/>
      <c r="N233" s="216"/>
      <c r="O233" s="217"/>
      <c r="P233" s="218"/>
      <c r="Q233" s="217"/>
      <c r="R233" s="216"/>
      <c r="S233" s="216"/>
      <c r="T233" s="216"/>
      <c r="U233" s="115"/>
      <c r="V233" s="272"/>
      <c r="W233" s="272"/>
      <c r="X233" s="431"/>
      <c r="Y233" s="219"/>
      <c r="Z233" s="418"/>
      <c r="AA233" s="405"/>
      <c r="AB233" s="549"/>
      <c r="AC233" s="405"/>
      <c r="AD233" s="365"/>
      <c r="AE233" s="378"/>
      <c r="AF233" s="392"/>
      <c r="AG233" s="216"/>
      <c r="AH233" s="216"/>
      <c r="AI233" s="216"/>
      <c r="AJ233" s="216"/>
      <c r="AK233" s="216"/>
      <c r="AL233" s="216"/>
    </row>
    <row r="234" spans="2:38" s="19" customFormat="1" x14ac:dyDescent="0.3">
      <c r="B234" s="59"/>
      <c r="C234" s="28"/>
      <c r="D234" s="30"/>
      <c r="E234" s="116"/>
      <c r="F234" s="117"/>
      <c r="G234" s="118"/>
      <c r="H234" s="119"/>
      <c r="I234" s="120"/>
      <c r="J234" s="113"/>
      <c r="K234" s="114"/>
      <c r="L234" s="215"/>
      <c r="M234" s="215"/>
      <c r="N234" s="216"/>
      <c r="O234" s="217"/>
      <c r="P234" s="218"/>
      <c r="Q234" s="217"/>
      <c r="R234" s="216"/>
      <c r="S234" s="216"/>
      <c r="T234" s="216"/>
      <c r="U234" s="115"/>
      <c r="V234" s="272"/>
      <c r="W234" s="272"/>
      <c r="X234" s="431"/>
      <c r="Y234" s="219"/>
      <c r="Z234" s="418"/>
      <c r="AA234" s="405"/>
      <c r="AB234" s="549"/>
      <c r="AC234" s="405"/>
      <c r="AD234" s="365"/>
      <c r="AE234" s="378"/>
      <c r="AF234" s="392"/>
      <c r="AG234" s="216"/>
      <c r="AH234" s="216"/>
      <c r="AI234" s="216"/>
      <c r="AJ234" s="216"/>
      <c r="AK234" s="216"/>
      <c r="AL234" s="216"/>
    </row>
    <row r="235" spans="2:38" s="19" customFormat="1" x14ac:dyDescent="0.3">
      <c r="B235" s="59"/>
      <c r="C235" s="20"/>
      <c r="D235" s="21"/>
      <c r="E235" s="116"/>
      <c r="F235" s="117"/>
      <c r="G235" s="118"/>
      <c r="H235" s="119"/>
      <c r="I235" s="120"/>
      <c r="J235" s="113"/>
      <c r="K235" s="114"/>
      <c r="L235" s="215"/>
      <c r="M235" s="215"/>
      <c r="N235" s="216"/>
      <c r="O235" s="217"/>
      <c r="P235" s="218"/>
      <c r="Q235" s="217"/>
      <c r="R235" s="216"/>
      <c r="S235" s="216"/>
      <c r="T235" s="216"/>
      <c r="U235" s="115"/>
      <c r="V235" s="272"/>
      <c r="W235" s="272"/>
      <c r="X235" s="431"/>
      <c r="Y235" s="219"/>
      <c r="Z235" s="418"/>
      <c r="AA235" s="405"/>
      <c r="AB235" s="549"/>
      <c r="AC235" s="405"/>
      <c r="AD235" s="365"/>
      <c r="AE235" s="378"/>
      <c r="AF235" s="392"/>
      <c r="AG235" s="216"/>
      <c r="AH235" s="216"/>
      <c r="AI235" s="216"/>
      <c r="AJ235" s="216"/>
      <c r="AK235" s="216"/>
      <c r="AL235" s="216"/>
    </row>
    <row r="236" spans="2:38" s="19" customFormat="1" x14ac:dyDescent="0.3">
      <c r="B236" s="59"/>
      <c r="D236" s="30"/>
      <c r="E236" s="116"/>
      <c r="F236" s="117"/>
      <c r="G236" s="118"/>
      <c r="H236" s="119"/>
      <c r="I236" s="120"/>
      <c r="J236" s="113"/>
      <c r="K236" s="114"/>
      <c r="L236" s="215"/>
      <c r="M236" s="215"/>
      <c r="N236" s="216"/>
      <c r="O236" s="217"/>
      <c r="P236" s="218"/>
      <c r="Q236" s="217"/>
      <c r="R236" s="216"/>
      <c r="S236" s="216"/>
      <c r="T236" s="216"/>
      <c r="U236" s="115"/>
      <c r="V236" s="272"/>
      <c r="W236" s="272"/>
      <c r="X236" s="431"/>
      <c r="Y236" s="219"/>
      <c r="Z236" s="418"/>
      <c r="AA236" s="405"/>
      <c r="AB236" s="549"/>
      <c r="AC236" s="405"/>
      <c r="AD236" s="365"/>
      <c r="AE236" s="378"/>
      <c r="AF236" s="392"/>
      <c r="AG236" s="216"/>
      <c r="AH236" s="216"/>
      <c r="AI236" s="216"/>
      <c r="AJ236" s="216"/>
      <c r="AK236" s="216"/>
      <c r="AL236" s="216"/>
    </row>
    <row r="237" spans="2:38" s="19" customFormat="1" x14ac:dyDescent="0.3">
      <c r="B237" s="59"/>
      <c r="C237" s="28"/>
      <c r="D237" s="30"/>
      <c r="E237" s="116"/>
      <c r="F237" s="117"/>
      <c r="G237" s="118"/>
      <c r="H237" s="119"/>
      <c r="I237" s="120"/>
      <c r="J237" s="113"/>
      <c r="K237" s="114"/>
      <c r="L237" s="215"/>
      <c r="M237" s="215"/>
      <c r="N237" s="216"/>
      <c r="O237" s="217"/>
      <c r="P237" s="218"/>
      <c r="Q237" s="217"/>
      <c r="R237" s="216"/>
      <c r="S237" s="216"/>
      <c r="T237" s="216"/>
      <c r="U237" s="115"/>
      <c r="V237" s="272"/>
      <c r="W237" s="272"/>
      <c r="X237" s="431"/>
      <c r="Y237" s="219"/>
      <c r="Z237" s="418"/>
      <c r="AA237" s="405"/>
      <c r="AB237" s="549"/>
      <c r="AC237" s="405"/>
      <c r="AD237" s="365"/>
      <c r="AE237" s="378"/>
      <c r="AF237" s="392"/>
      <c r="AG237" s="216"/>
      <c r="AH237" s="216"/>
      <c r="AI237" s="216"/>
      <c r="AJ237" s="216"/>
      <c r="AK237" s="216"/>
      <c r="AL237" s="216"/>
    </row>
    <row r="238" spans="2:38" s="19" customFormat="1" x14ac:dyDescent="0.3">
      <c r="B238" s="59"/>
      <c r="C238" s="20"/>
      <c r="D238" s="21"/>
      <c r="E238" s="116"/>
      <c r="F238" s="117"/>
      <c r="G238" s="118"/>
      <c r="H238" s="119"/>
      <c r="I238" s="120"/>
      <c r="J238" s="113"/>
      <c r="K238" s="114"/>
      <c r="L238" s="215"/>
      <c r="M238" s="215"/>
      <c r="N238" s="216"/>
      <c r="O238" s="217"/>
      <c r="P238" s="218"/>
      <c r="Q238" s="217"/>
      <c r="R238" s="216"/>
      <c r="S238" s="216"/>
      <c r="T238" s="216"/>
      <c r="U238" s="115"/>
      <c r="V238" s="272"/>
      <c r="W238" s="272"/>
      <c r="X238" s="431"/>
      <c r="Y238" s="219"/>
      <c r="Z238" s="418"/>
      <c r="AA238" s="405"/>
      <c r="AB238" s="549"/>
      <c r="AC238" s="405"/>
      <c r="AD238" s="365"/>
      <c r="AE238" s="378"/>
      <c r="AF238" s="392"/>
      <c r="AG238" s="216"/>
      <c r="AH238" s="216"/>
      <c r="AI238" s="216"/>
      <c r="AJ238" s="216"/>
      <c r="AK238" s="216"/>
      <c r="AL238" s="216"/>
    </row>
    <row r="239" spans="2:38" s="19" customFormat="1" x14ac:dyDescent="0.3">
      <c r="B239" s="59"/>
      <c r="C239" s="20"/>
      <c r="D239" s="30"/>
      <c r="E239" s="116"/>
      <c r="F239" s="117"/>
      <c r="G239" s="118"/>
      <c r="H239" s="119"/>
      <c r="I239" s="120"/>
      <c r="J239" s="113"/>
      <c r="K239" s="114"/>
      <c r="L239" s="215"/>
      <c r="M239" s="215"/>
      <c r="N239" s="216"/>
      <c r="O239" s="217"/>
      <c r="P239" s="218"/>
      <c r="Q239" s="217"/>
      <c r="R239" s="216"/>
      <c r="S239" s="216"/>
      <c r="T239" s="216"/>
      <c r="U239" s="115"/>
      <c r="V239" s="272"/>
      <c r="W239" s="272"/>
      <c r="X239" s="431"/>
      <c r="Y239" s="219"/>
      <c r="Z239" s="418"/>
      <c r="AA239" s="405"/>
      <c r="AB239" s="549"/>
      <c r="AC239" s="405"/>
      <c r="AD239" s="365"/>
      <c r="AE239" s="378"/>
      <c r="AF239" s="392"/>
      <c r="AG239" s="216"/>
      <c r="AH239" s="216"/>
      <c r="AI239" s="216"/>
      <c r="AJ239" s="216"/>
      <c r="AK239" s="216"/>
      <c r="AL239" s="216"/>
    </row>
    <row r="240" spans="2:38" s="19" customFormat="1" x14ac:dyDescent="0.3">
      <c r="B240" s="59"/>
      <c r="C240" s="20"/>
      <c r="D240" s="30"/>
      <c r="E240" s="116"/>
      <c r="F240" s="117"/>
      <c r="G240" s="118"/>
      <c r="H240" s="119"/>
      <c r="I240" s="120"/>
      <c r="J240" s="113"/>
      <c r="K240" s="114"/>
      <c r="L240" s="215"/>
      <c r="M240" s="215"/>
      <c r="N240" s="216"/>
      <c r="O240" s="217"/>
      <c r="P240" s="218"/>
      <c r="Q240" s="217"/>
      <c r="R240" s="216"/>
      <c r="S240" s="216"/>
      <c r="T240" s="216"/>
      <c r="U240" s="115"/>
      <c r="V240" s="272"/>
      <c r="W240" s="272"/>
      <c r="X240" s="431"/>
      <c r="Y240" s="219"/>
      <c r="Z240" s="418"/>
      <c r="AA240" s="405"/>
      <c r="AB240" s="549"/>
      <c r="AC240" s="405"/>
      <c r="AD240" s="365"/>
      <c r="AE240" s="378"/>
      <c r="AF240" s="392"/>
      <c r="AG240" s="216"/>
      <c r="AH240" s="216"/>
      <c r="AI240" s="216"/>
      <c r="AJ240" s="216"/>
      <c r="AK240" s="216"/>
      <c r="AL240" s="216"/>
    </row>
    <row r="241" spans="2:38" s="19" customFormat="1" x14ac:dyDescent="0.3">
      <c r="B241" s="59"/>
      <c r="C241" s="24"/>
      <c r="D241" s="21"/>
      <c r="E241" s="129"/>
      <c r="F241" s="72"/>
      <c r="G241" s="73"/>
      <c r="H241" s="130"/>
      <c r="I241" s="131"/>
      <c r="J241" s="132"/>
      <c r="K241" s="75"/>
      <c r="L241" s="198"/>
      <c r="M241" s="198"/>
      <c r="N241" s="198"/>
      <c r="O241" s="222"/>
      <c r="P241" s="223"/>
      <c r="Q241" s="222"/>
      <c r="R241" s="198"/>
      <c r="S241" s="198"/>
      <c r="T241" s="198"/>
      <c r="U241" s="133"/>
      <c r="V241" s="129"/>
      <c r="W241" s="129"/>
      <c r="X241" s="426"/>
      <c r="Y241" s="224"/>
      <c r="Z241" s="419"/>
      <c r="AA241" s="406"/>
      <c r="AB241" s="550"/>
      <c r="AC241" s="406"/>
      <c r="AD241" s="366"/>
      <c r="AE241" s="379"/>
      <c r="AF241" s="393"/>
      <c r="AG241" s="198"/>
      <c r="AH241" s="198"/>
      <c r="AI241" s="198"/>
      <c r="AJ241" s="198"/>
      <c r="AK241" s="198"/>
      <c r="AL241" s="198"/>
    </row>
    <row r="242" spans="2:38" s="19" customFormat="1" x14ac:dyDescent="0.3">
      <c r="B242" s="59"/>
      <c r="C242" s="28"/>
      <c r="D242" s="30"/>
      <c r="E242" s="129"/>
      <c r="F242" s="72"/>
      <c r="G242" s="73"/>
      <c r="H242" s="130"/>
      <c r="I242" s="131"/>
      <c r="J242" s="132"/>
      <c r="K242" s="75"/>
      <c r="L242" s="198"/>
      <c r="M242" s="198"/>
      <c r="N242" s="198"/>
      <c r="O242" s="222"/>
      <c r="P242" s="223"/>
      <c r="Q242" s="222"/>
      <c r="R242" s="198"/>
      <c r="S242" s="198"/>
      <c r="T242" s="198"/>
      <c r="U242" s="133"/>
      <c r="V242" s="129"/>
      <c r="W242" s="129"/>
      <c r="X242" s="426"/>
      <c r="Y242" s="224"/>
      <c r="Z242" s="419"/>
      <c r="AA242" s="406"/>
      <c r="AB242" s="550"/>
      <c r="AC242" s="406"/>
      <c r="AD242" s="366"/>
      <c r="AE242" s="379"/>
      <c r="AF242" s="393"/>
      <c r="AG242" s="198"/>
      <c r="AH242" s="198"/>
      <c r="AI242" s="198"/>
      <c r="AJ242" s="198"/>
      <c r="AK242" s="198"/>
      <c r="AL242" s="198"/>
    </row>
    <row r="243" spans="2:38" s="19" customFormat="1" x14ac:dyDescent="0.3">
      <c r="B243" s="59"/>
      <c r="C243" s="28"/>
      <c r="D243" s="30"/>
      <c r="E243" s="121"/>
      <c r="F243" s="122"/>
      <c r="G243" s="123"/>
      <c r="H243" s="124"/>
      <c r="I243" s="125"/>
      <c r="J243" s="126"/>
      <c r="K243" s="127"/>
      <c r="L243" s="220"/>
      <c r="M243" s="220"/>
      <c r="N243" s="221"/>
      <c r="O243" s="217"/>
      <c r="P243" s="218"/>
      <c r="Q243" s="217"/>
      <c r="R243" s="221"/>
      <c r="S243" s="221"/>
      <c r="T243" s="221"/>
      <c r="U243" s="128"/>
      <c r="V243" s="134"/>
      <c r="W243" s="134"/>
      <c r="X243" s="432"/>
      <c r="Y243" s="219"/>
      <c r="Z243" s="418"/>
      <c r="AA243" s="405"/>
      <c r="AB243" s="549"/>
      <c r="AC243" s="405"/>
      <c r="AD243" s="365"/>
      <c r="AE243" s="378"/>
      <c r="AF243" s="392"/>
      <c r="AG243" s="221"/>
      <c r="AH243" s="221"/>
      <c r="AI243" s="221"/>
      <c r="AJ243" s="221"/>
      <c r="AK243" s="221"/>
      <c r="AL243" s="221"/>
    </row>
    <row r="244" spans="2:38" s="19" customFormat="1" x14ac:dyDescent="0.3">
      <c r="B244" s="59"/>
      <c r="C244" s="25"/>
      <c r="D244" s="21"/>
      <c r="E244" s="129"/>
      <c r="F244" s="72"/>
      <c r="G244" s="73"/>
      <c r="H244" s="74"/>
      <c r="I244" s="75"/>
      <c r="J244" s="76"/>
      <c r="K244" s="75"/>
      <c r="L244" s="198"/>
      <c r="M244" s="198"/>
      <c r="N244" s="198"/>
      <c r="O244" s="222"/>
      <c r="P244" s="223"/>
      <c r="Q244" s="222"/>
      <c r="R244" s="198"/>
      <c r="S244" s="198"/>
      <c r="T244" s="198"/>
      <c r="U244" s="133"/>
      <c r="V244" s="129"/>
      <c r="W244" s="129"/>
      <c r="X244" s="426"/>
      <c r="Y244" s="224"/>
      <c r="Z244" s="419"/>
      <c r="AA244" s="406"/>
      <c r="AB244" s="550"/>
      <c r="AC244" s="406"/>
      <c r="AD244" s="366"/>
      <c r="AE244" s="379"/>
      <c r="AF244" s="393"/>
      <c r="AG244" s="198"/>
      <c r="AH244" s="198"/>
      <c r="AI244" s="198"/>
      <c r="AJ244" s="198"/>
      <c r="AK244" s="198"/>
      <c r="AL244" s="198"/>
    </row>
    <row r="245" spans="2:38" s="19" customFormat="1" x14ac:dyDescent="0.3">
      <c r="B245" s="59"/>
      <c r="C245" s="28"/>
      <c r="D245" s="30"/>
      <c r="E245" s="129"/>
      <c r="F245" s="72"/>
      <c r="G245" s="73"/>
      <c r="H245" s="74"/>
      <c r="I245" s="75"/>
      <c r="J245" s="76"/>
      <c r="K245" s="75"/>
      <c r="L245" s="198"/>
      <c r="M245" s="198"/>
      <c r="N245" s="198"/>
      <c r="O245" s="222"/>
      <c r="P245" s="223"/>
      <c r="Q245" s="222"/>
      <c r="R245" s="198"/>
      <c r="S245" s="198"/>
      <c r="T245" s="198"/>
      <c r="U245" s="133"/>
      <c r="V245" s="129"/>
      <c r="W245" s="129"/>
      <c r="X245" s="426"/>
      <c r="Y245" s="224"/>
      <c r="Z245" s="419"/>
      <c r="AA245" s="406"/>
      <c r="AB245" s="550"/>
      <c r="AC245" s="406"/>
      <c r="AD245" s="366"/>
      <c r="AE245" s="379"/>
      <c r="AF245" s="393"/>
      <c r="AG245" s="198"/>
      <c r="AH245" s="198"/>
      <c r="AI245" s="198"/>
      <c r="AJ245" s="198"/>
      <c r="AK245" s="198"/>
      <c r="AL245" s="198"/>
    </row>
    <row r="246" spans="2:38" s="19" customFormat="1" x14ac:dyDescent="0.3">
      <c r="B246" s="59"/>
      <c r="C246" s="28"/>
      <c r="D246" s="30"/>
      <c r="E246" s="134"/>
      <c r="F246" s="135"/>
      <c r="G246" s="136"/>
      <c r="H246" s="137"/>
      <c r="I246" s="127"/>
      <c r="J246" s="138"/>
      <c r="K246" s="127"/>
      <c r="L246" s="220"/>
      <c r="M246" s="220"/>
      <c r="N246" s="220"/>
      <c r="O246" s="225"/>
      <c r="P246" s="226"/>
      <c r="Q246" s="225"/>
      <c r="R246" s="220"/>
      <c r="S246" s="220"/>
      <c r="T246" s="220"/>
      <c r="U246" s="139"/>
      <c r="V246" s="134"/>
      <c r="W246" s="134"/>
      <c r="X246" s="432"/>
      <c r="Y246" s="227"/>
      <c r="Z246" s="420"/>
      <c r="AA246" s="407"/>
      <c r="AB246" s="551"/>
      <c r="AC246" s="407"/>
      <c r="AD246" s="367"/>
      <c r="AE246" s="380"/>
      <c r="AF246" s="394"/>
      <c r="AG246" s="220"/>
      <c r="AH246" s="220"/>
      <c r="AI246" s="220"/>
      <c r="AJ246" s="220"/>
      <c r="AK246" s="220"/>
      <c r="AL246" s="220"/>
    </row>
    <row r="247" spans="2:38" s="19" customFormat="1" x14ac:dyDescent="0.3">
      <c r="B247" s="59"/>
      <c r="C247" s="24"/>
      <c r="D247" s="21"/>
      <c r="E247" s="140"/>
      <c r="F247" s="141"/>
      <c r="G247" s="142"/>
      <c r="H247" s="143"/>
      <c r="I247" s="144"/>
      <c r="J247" s="145"/>
      <c r="K247" s="146"/>
      <c r="L247" s="228"/>
      <c r="M247" s="228"/>
      <c r="N247" s="229"/>
      <c r="O247" s="230"/>
      <c r="P247" s="231"/>
      <c r="Q247" s="230"/>
      <c r="R247" s="229"/>
      <c r="S247" s="229"/>
      <c r="T247" s="229"/>
      <c r="U247" s="147"/>
      <c r="V247" s="273"/>
      <c r="W247" s="273"/>
      <c r="X247" s="433"/>
      <c r="Y247" s="232"/>
      <c r="Z247" s="421"/>
      <c r="AA247" s="408"/>
      <c r="AB247" s="552"/>
      <c r="AC247" s="408"/>
      <c r="AD247" s="368"/>
      <c r="AE247" s="381"/>
      <c r="AF247" s="395"/>
      <c r="AG247" s="229"/>
      <c r="AH247" s="229"/>
      <c r="AI247" s="229"/>
      <c r="AJ247" s="229"/>
      <c r="AK247" s="229"/>
      <c r="AL247" s="229"/>
    </row>
    <row r="248" spans="2:38" s="19" customFormat="1" x14ac:dyDescent="0.3">
      <c r="B248" s="59"/>
      <c r="C248" s="28"/>
      <c r="D248" s="30"/>
      <c r="E248" s="140"/>
      <c r="F248" s="141"/>
      <c r="G248" s="142"/>
      <c r="H248" s="143"/>
      <c r="I248" s="144"/>
      <c r="J248" s="145"/>
      <c r="K248" s="146"/>
      <c r="L248" s="228"/>
      <c r="M248" s="228"/>
      <c r="N248" s="229"/>
      <c r="O248" s="230"/>
      <c r="P248" s="231"/>
      <c r="Q248" s="230"/>
      <c r="R248" s="229"/>
      <c r="S248" s="229"/>
      <c r="T248" s="229"/>
      <c r="U248" s="147"/>
      <c r="V248" s="273"/>
      <c r="W248" s="273"/>
      <c r="X248" s="433"/>
      <c r="Y248" s="232"/>
      <c r="Z248" s="421"/>
      <c r="AA248" s="408"/>
      <c r="AB248" s="552"/>
      <c r="AC248" s="408"/>
      <c r="AD248" s="368"/>
      <c r="AE248" s="381"/>
      <c r="AF248" s="395"/>
      <c r="AG248" s="229"/>
      <c r="AH248" s="229"/>
      <c r="AI248" s="229"/>
      <c r="AJ248" s="229"/>
      <c r="AK248" s="229"/>
      <c r="AL248" s="229"/>
    </row>
    <row r="249" spans="2:38" s="19" customFormat="1" x14ac:dyDescent="0.3">
      <c r="B249" s="59"/>
      <c r="C249" s="28"/>
      <c r="D249" s="30"/>
      <c r="E249" s="121"/>
      <c r="F249" s="122"/>
      <c r="G249" s="123"/>
      <c r="H249" s="124"/>
      <c r="I249" s="125"/>
      <c r="J249" s="126"/>
      <c r="K249" s="127"/>
      <c r="L249" s="220"/>
      <c r="M249" s="220"/>
      <c r="N249" s="221"/>
      <c r="O249" s="217"/>
      <c r="P249" s="218"/>
      <c r="Q249" s="217"/>
      <c r="R249" s="221"/>
      <c r="S249" s="221"/>
      <c r="T249" s="221"/>
      <c r="U249" s="128"/>
      <c r="V249" s="134"/>
      <c r="W249" s="134"/>
      <c r="X249" s="432"/>
      <c r="Y249" s="219"/>
      <c r="Z249" s="418"/>
      <c r="AA249" s="405"/>
      <c r="AB249" s="549"/>
      <c r="AC249" s="405"/>
      <c r="AD249" s="365"/>
      <c r="AE249" s="378"/>
      <c r="AF249" s="392"/>
      <c r="AG249" s="221"/>
      <c r="AH249" s="221"/>
      <c r="AI249" s="221"/>
      <c r="AJ249" s="221"/>
      <c r="AK249" s="221"/>
      <c r="AL249" s="221"/>
    </row>
    <row r="250" spans="2:38" s="19" customFormat="1" x14ac:dyDescent="0.3">
      <c r="B250" s="59"/>
      <c r="C250" s="20"/>
      <c r="D250" s="21"/>
      <c r="E250" s="116"/>
      <c r="F250" s="117"/>
      <c r="G250" s="118"/>
      <c r="H250" s="119"/>
      <c r="I250" s="120"/>
      <c r="J250" s="113"/>
      <c r="K250" s="114"/>
      <c r="L250" s="215"/>
      <c r="M250" s="215"/>
      <c r="N250" s="216"/>
      <c r="O250" s="217"/>
      <c r="P250" s="218"/>
      <c r="Q250" s="217"/>
      <c r="R250" s="216"/>
      <c r="S250" s="216"/>
      <c r="T250" s="216"/>
      <c r="U250" s="115"/>
      <c r="V250" s="272"/>
      <c r="W250" s="272"/>
      <c r="X250" s="431"/>
      <c r="Y250" s="219"/>
      <c r="Z250" s="418"/>
      <c r="AA250" s="405"/>
      <c r="AB250" s="549"/>
      <c r="AC250" s="405"/>
      <c r="AD250" s="365"/>
      <c r="AE250" s="378"/>
      <c r="AF250" s="392"/>
      <c r="AG250" s="216"/>
      <c r="AH250" s="216"/>
      <c r="AI250" s="216"/>
      <c r="AJ250" s="216"/>
      <c r="AK250" s="216"/>
      <c r="AL250" s="216"/>
    </row>
    <row r="251" spans="2:38" s="19" customFormat="1" x14ac:dyDescent="0.3">
      <c r="B251" s="59"/>
      <c r="C251" s="20"/>
      <c r="D251" s="30"/>
      <c r="E251" s="116"/>
      <c r="F251" s="117"/>
      <c r="G251" s="118"/>
      <c r="H251" s="119"/>
      <c r="I251" s="120"/>
      <c r="J251" s="113"/>
      <c r="K251" s="114"/>
      <c r="L251" s="215"/>
      <c r="M251" s="215"/>
      <c r="N251" s="216"/>
      <c r="O251" s="217"/>
      <c r="P251" s="218"/>
      <c r="Q251" s="217"/>
      <c r="R251" s="216"/>
      <c r="S251" s="216"/>
      <c r="T251" s="216"/>
      <c r="U251" s="115"/>
      <c r="V251" s="272"/>
      <c r="W251" s="272"/>
      <c r="X251" s="431"/>
      <c r="Y251" s="219"/>
      <c r="Z251" s="418"/>
      <c r="AA251" s="405"/>
      <c r="AB251" s="549"/>
      <c r="AC251" s="405"/>
      <c r="AD251" s="365"/>
      <c r="AE251" s="378"/>
      <c r="AF251" s="392"/>
      <c r="AG251" s="216"/>
      <c r="AH251" s="216"/>
      <c r="AI251" s="216"/>
      <c r="AJ251" s="216"/>
      <c r="AK251" s="216"/>
      <c r="AL251" s="216"/>
    </row>
    <row r="252" spans="2:38" s="19" customFormat="1" x14ac:dyDescent="0.3">
      <c r="B252" s="59"/>
      <c r="C252" s="20"/>
      <c r="D252" s="30"/>
      <c r="E252" s="116"/>
      <c r="F252" s="117"/>
      <c r="G252" s="118"/>
      <c r="H252" s="119"/>
      <c r="I252" s="120"/>
      <c r="J252" s="113"/>
      <c r="K252" s="114"/>
      <c r="L252" s="215"/>
      <c r="M252" s="215"/>
      <c r="N252" s="216"/>
      <c r="O252" s="217"/>
      <c r="P252" s="218"/>
      <c r="Q252" s="217"/>
      <c r="R252" s="216"/>
      <c r="S252" s="216"/>
      <c r="T252" s="216"/>
      <c r="U252" s="115"/>
      <c r="V252" s="272"/>
      <c r="W252" s="272"/>
      <c r="X252" s="431"/>
      <c r="Y252" s="219"/>
      <c r="Z252" s="418"/>
      <c r="AA252" s="405"/>
      <c r="AB252" s="549"/>
      <c r="AC252" s="405"/>
      <c r="AD252" s="365"/>
      <c r="AE252" s="378"/>
      <c r="AF252" s="392"/>
      <c r="AG252" s="216"/>
      <c r="AH252" s="216"/>
      <c r="AI252" s="216"/>
      <c r="AJ252" s="216"/>
      <c r="AK252" s="216"/>
      <c r="AL252" s="216"/>
    </row>
    <row r="253" spans="2:38" s="19" customFormat="1" x14ac:dyDescent="0.3">
      <c r="B253" s="59"/>
      <c r="C253" s="20"/>
      <c r="D253" s="21"/>
      <c r="E253" s="116"/>
      <c r="F253" s="117"/>
      <c r="G253" s="118"/>
      <c r="H253" s="119"/>
      <c r="I253" s="120"/>
      <c r="J253" s="113"/>
      <c r="K253" s="114"/>
      <c r="L253" s="215"/>
      <c r="M253" s="215"/>
      <c r="N253" s="216"/>
      <c r="O253" s="217"/>
      <c r="P253" s="218"/>
      <c r="Q253" s="217"/>
      <c r="R253" s="216"/>
      <c r="S253" s="216"/>
      <c r="T253" s="216"/>
      <c r="U253" s="115"/>
      <c r="V253" s="272"/>
      <c r="W253" s="272"/>
      <c r="X253" s="431"/>
      <c r="Y253" s="219"/>
      <c r="Z253" s="418"/>
      <c r="AA253" s="405"/>
      <c r="AB253" s="549"/>
      <c r="AC253" s="405"/>
      <c r="AD253" s="365"/>
      <c r="AE253" s="378"/>
      <c r="AF253" s="392"/>
      <c r="AG253" s="216"/>
      <c r="AH253" s="216"/>
      <c r="AI253" s="216"/>
      <c r="AJ253" s="216"/>
      <c r="AK253" s="216"/>
      <c r="AL253" s="216"/>
    </row>
    <row r="254" spans="2:38" s="19" customFormat="1" x14ac:dyDescent="0.3">
      <c r="B254" s="59"/>
      <c r="C254" s="20"/>
      <c r="D254" s="30"/>
      <c r="E254" s="116"/>
      <c r="F254" s="117"/>
      <c r="G254" s="118"/>
      <c r="H254" s="119"/>
      <c r="I254" s="120"/>
      <c r="J254" s="113"/>
      <c r="K254" s="114"/>
      <c r="L254" s="215"/>
      <c r="M254" s="215"/>
      <c r="N254" s="216"/>
      <c r="O254" s="217"/>
      <c r="P254" s="218"/>
      <c r="Q254" s="217"/>
      <c r="R254" s="216"/>
      <c r="S254" s="216"/>
      <c r="T254" s="216"/>
      <c r="U254" s="115"/>
      <c r="V254" s="272"/>
      <c r="W254" s="272"/>
      <c r="X254" s="431"/>
      <c r="Y254" s="219"/>
      <c r="Z254" s="418"/>
      <c r="AA254" s="405"/>
      <c r="AB254" s="549"/>
      <c r="AC254" s="405"/>
      <c r="AD254" s="365"/>
      <c r="AE254" s="378"/>
      <c r="AF254" s="392"/>
      <c r="AG254" s="216"/>
      <c r="AH254" s="216"/>
      <c r="AI254" s="216"/>
      <c r="AJ254" s="216"/>
      <c r="AK254" s="216"/>
      <c r="AL254" s="216"/>
    </row>
    <row r="255" spans="2:38" s="19" customFormat="1" x14ac:dyDescent="0.3">
      <c r="B255" s="59"/>
      <c r="C255" s="20"/>
      <c r="D255" s="30"/>
      <c r="E255" s="116"/>
      <c r="F255" s="117"/>
      <c r="G255" s="118"/>
      <c r="H255" s="119"/>
      <c r="I255" s="120"/>
      <c r="J255" s="113"/>
      <c r="K255" s="114"/>
      <c r="L255" s="215"/>
      <c r="M255" s="215"/>
      <c r="N255" s="216"/>
      <c r="O255" s="217"/>
      <c r="P255" s="218"/>
      <c r="Q255" s="217"/>
      <c r="R255" s="216"/>
      <c r="S255" s="216"/>
      <c r="T255" s="216"/>
      <c r="U255" s="115"/>
      <c r="V255" s="272"/>
      <c r="W255" s="272"/>
      <c r="X255" s="431"/>
      <c r="Y255" s="219"/>
      <c r="Z255" s="418"/>
      <c r="AA255" s="405"/>
      <c r="AB255" s="549"/>
      <c r="AC255" s="405"/>
      <c r="AD255" s="365"/>
      <c r="AE255" s="378"/>
      <c r="AF255" s="392"/>
      <c r="AG255" s="216"/>
      <c r="AH255" s="216"/>
      <c r="AI255" s="216"/>
      <c r="AJ255" s="216"/>
      <c r="AK255" s="216"/>
      <c r="AL255" s="216"/>
    </row>
    <row r="256" spans="2:38" s="19" customFormat="1" x14ac:dyDescent="0.3">
      <c r="B256" s="59"/>
      <c r="C256" s="24"/>
      <c r="D256" s="21"/>
      <c r="E256" s="129"/>
      <c r="F256" s="72"/>
      <c r="G256" s="73"/>
      <c r="H256" s="74"/>
      <c r="I256" s="75"/>
      <c r="J256" s="76"/>
      <c r="K256" s="75"/>
      <c r="L256" s="198"/>
      <c r="M256" s="198"/>
      <c r="N256" s="198"/>
      <c r="O256" s="222"/>
      <c r="P256" s="223"/>
      <c r="Q256" s="222"/>
      <c r="R256" s="198"/>
      <c r="S256" s="198"/>
      <c r="T256" s="198"/>
      <c r="U256" s="133"/>
      <c r="V256" s="129"/>
      <c r="W256" s="129"/>
      <c r="X256" s="426"/>
      <c r="Y256" s="224"/>
      <c r="Z256" s="419"/>
      <c r="AA256" s="406"/>
      <c r="AB256" s="550"/>
      <c r="AC256" s="406"/>
      <c r="AD256" s="366"/>
      <c r="AE256" s="379"/>
      <c r="AF256" s="393"/>
      <c r="AG256" s="198"/>
      <c r="AH256" s="198"/>
      <c r="AI256" s="198"/>
      <c r="AJ256" s="198"/>
      <c r="AK256" s="198"/>
      <c r="AL256" s="198"/>
    </row>
    <row r="257" spans="2:38" s="19" customFormat="1" x14ac:dyDescent="0.3">
      <c r="B257" s="59"/>
      <c r="C257" s="28"/>
      <c r="D257" s="30"/>
      <c r="E257" s="129"/>
      <c r="F257" s="72"/>
      <c r="G257" s="73"/>
      <c r="H257" s="74"/>
      <c r="I257" s="75"/>
      <c r="J257" s="76"/>
      <c r="K257" s="75"/>
      <c r="L257" s="198"/>
      <c r="M257" s="198"/>
      <c r="N257" s="198"/>
      <c r="O257" s="222"/>
      <c r="P257" s="223"/>
      <c r="Q257" s="222"/>
      <c r="R257" s="198"/>
      <c r="S257" s="198"/>
      <c r="T257" s="198"/>
      <c r="U257" s="133"/>
      <c r="V257" s="129"/>
      <c r="W257" s="129"/>
      <c r="X257" s="426"/>
      <c r="Y257" s="224"/>
      <c r="Z257" s="419"/>
      <c r="AA257" s="406"/>
      <c r="AB257" s="550"/>
      <c r="AC257" s="406"/>
      <c r="AD257" s="366"/>
      <c r="AE257" s="379"/>
      <c r="AF257" s="393"/>
      <c r="AG257" s="198"/>
      <c r="AH257" s="198"/>
      <c r="AI257" s="198"/>
      <c r="AJ257" s="198"/>
      <c r="AK257" s="198"/>
      <c r="AL257" s="198"/>
    </row>
    <row r="258" spans="2:38" s="19" customFormat="1" x14ac:dyDescent="0.3">
      <c r="B258" s="59"/>
      <c r="C258" s="28"/>
      <c r="D258" s="30"/>
      <c r="E258" s="121"/>
      <c r="F258" s="122"/>
      <c r="G258" s="123"/>
      <c r="H258" s="124"/>
      <c r="I258" s="125"/>
      <c r="J258" s="126"/>
      <c r="K258" s="127"/>
      <c r="L258" s="220"/>
      <c r="M258" s="220"/>
      <c r="N258" s="221"/>
      <c r="O258" s="217"/>
      <c r="P258" s="218"/>
      <c r="Q258" s="217"/>
      <c r="R258" s="221"/>
      <c r="S258" s="221"/>
      <c r="T258" s="221"/>
      <c r="U258" s="128"/>
      <c r="V258" s="134"/>
      <c r="W258" s="134"/>
      <c r="X258" s="432"/>
      <c r="Y258" s="219"/>
      <c r="Z258" s="418"/>
      <c r="AA258" s="405"/>
      <c r="AB258" s="549"/>
      <c r="AC258" s="405"/>
      <c r="AD258" s="365"/>
      <c r="AE258" s="378"/>
      <c r="AF258" s="392"/>
      <c r="AG258" s="221"/>
      <c r="AH258" s="221"/>
      <c r="AI258" s="221"/>
      <c r="AJ258" s="221"/>
      <c r="AK258" s="221"/>
      <c r="AL258" s="221"/>
    </row>
    <row r="259" spans="2:38" s="19" customFormat="1" x14ac:dyDescent="0.3">
      <c r="B259" s="59"/>
      <c r="C259" s="28"/>
      <c r="D259" s="21"/>
      <c r="E259" s="129"/>
      <c r="F259" s="72"/>
      <c r="G259" s="73"/>
      <c r="H259" s="74"/>
      <c r="I259" s="75"/>
      <c r="J259" s="76"/>
      <c r="K259" s="75"/>
      <c r="L259" s="198"/>
      <c r="M259" s="198"/>
      <c r="N259" s="198"/>
      <c r="O259" s="222"/>
      <c r="P259" s="223"/>
      <c r="Q259" s="222"/>
      <c r="R259" s="198"/>
      <c r="S259" s="198"/>
      <c r="T259" s="198"/>
      <c r="U259" s="133"/>
      <c r="V259" s="129"/>
      <c r="W259" s="129"/>
      <c r="X259" s="426"/>
      <c r="Y259" s="224"/>
      <c r="Z259" s="419"/>
      <c r="AA259" s="406"/>
      <c r="AB259" s="550"/>
      <c r="AC259" s="406"/>
      <c r="AD259" s="366"/>
      <c r="AE259" s="379"/>
      <c r="AF259" s="393"/>
      <c r="AG259" s="198"/>
      <c r="AH259" s="198"/>
      <c r="AI259" s="198"/>
      <c r="AJ259" s="198"/>
      <c r="AK259" s="198"/>
      <c r="AL259" s="198"/>
    </row>
    <row r="260" spans="2:38" s="19" customFormat="1" x14ac:dyDescent="0.3">
      <c r="B260" s="59"/>
      <c r="C260" s="28"/>
      <c r="D260" s="30"/>
      <c r="E260" s="129"/>
      <c r="F260" s="72"/>
      <c r="G260" s="73"/>
      <c r="H260" s="74"/>
      <c r="I260" s="75"/>
      <c r="J260" s="76"/>
      <c r="K260" s="75"/>
      <c r="L260" s="198"/>
      <c r="M260" s="198"/>
      <c r="N260" s="198"/>
      <c r="O260" s="222"/>
      <c r="P260" s="223"/>
      <c r="Q260" s="222"/>
      <c r="R260" s="198"/>
      <c r="S260" s="198"/>
      <c r="T260" s="198"/>
      <c r="U260" s="133"/>
      <c r="V260" s="129"/>
      <c r="W260" s="129"/>
      <c r="X260" s="426"/>
      <c r="Y260" s="224"/>
      <c r="Z260" s="419"/>
      <c r="AA260" s="406"/>
      <c r="AB260" s="550"/>
      <c r="AC260" s="406"/>
      <c r="AD260" s="366"/>
      <c r="AE260" s="379"/>
      <c r="AF260" s="393"/>
      <c r="AG260" s="198"/>
      <c r="AH260" s="198"/>
      <c r="AI260" s="198"/>
      <c r="AJ260" s="198"/>
      <c r="AK260" s="198"/>
      <c r="AL260" s="198"/>
    </row>
    <row r="261" spans="2:38" s="19" customFormat="1" x14ac:dyDescent="0.3">
      <c r="B261" s="59"/>
      <c r="C261" s="28"/>
      <c r="D261" s="30"/>
      <c r="E261" s="121"/>
      <c r="F261" s="122"/>
      <c r="G261" s="123"/>
      <c r="H261" s="124"/>
      <c r="I261" s="125"/>
      <c r="J261" s="126"/>
      <c r="K261" s="127"/>
      <c r="L261" s="220"/>
      <c r="M261" s="220"/>
      <c r="N261" s="221"/>
      <c r="O261" s="217"/>
      <c r="P261" s="218"/>
      <c r="Q261" s="217"/>
      <c r="R261" s="221"/>
      <c r="S261" s="221"/>
      <c r="T261" s="221"/>
      <c r="U261" s="128"/>
      <c r="V261" s="134"/>
      <c r="W261" s="134"/>
      <c r="X261" s="432"/>
      <c r="Y261" s="219"/>
      <c r="Z261" s="418"/>
      <c r="AA261" s="405"/>
      <c r="AB261" s="549"/>
      <c r="AC261" s="405"/>
      <c r="AD261" s="365"/>
      <c r="AE261" s="378"/>
      <c r="AF261" s="392"/>
      <c r="AG261" s="221"/>
      <c r="AH261" s="221"/>
      <c r="AI261" s="221"/>
      <c r="AJ261" s="221"/>
      <c r="AK261" s="221"/>
      <c r="AL261" s="221"/>
    </row>
    <row r="262" spans="2:38" s="19" customFormat="1" x14ac:dyDescent="0.3">
      <c r="B262" s="59"/>
      <c r="C262" s="25"/>
      <c r="D262" s="21"/>
      <c r="E262" s="129"/>
      <c r="F262" s="72"/>
      <c r="G262" s="73"/>
      <c r="H262" s="74"/>
      <c r="I262" s="75"/>
      <c r="J262" s="76"/>
      <c r="K262" s="75"/>
      <c r="L262" s="198"/>
      <c r="M262" s="198"/>
      <c r="N262" s="198"/>
      <c r="O262" s="222"/>
      <c r="P262" s="223"/>
      <c r="Q262" s="222"/>
      <c r="R262" s="198"/>
      <c r="S262" s="198"/>
      <c r="T262" s="198"/>
      <c r="U262" s="133"/>
      <c r="V262" s="129"/>
      <c r="W262" s="129"/>
      <c r="X262" s="426"/>
      <c r="Y262" s="224"/>
      <c r="Z262" s="419"/>
      <c r="AA262" s="406"/>
      <c r="AB262" s="550"/>
      <c r="AC262" s="406"/>
      <c r="AD262" s="366"/>
      <c r="AE262" s="379"/>
      <c r="AF262" s="393"/>
      <c r="AG262" s="198"/>
      <c r="AH262" s="198"/>
      <c r="AI262" s="198"/>
      <c r="AJ262" s="198"/>
      <c r="AK262" s="198"/>
      <c r="AL262" s="198"/>
    </row>
    <row r="263" spans="2:38" s="19" customFormat="1" x14ac:dyDescent="0.3">
      <c r="B263" s="59"/>
      <c r="C263" s="28"/>
      <c r="D263" s="30"/>
      <c r="E263" s="129"/>
      <c r="F263" s="72"/>
      <c r="G263" s="73"/>
      <c r="H263" s="74"/>
      <c r="I263" s="75"/>
      <c r="J263" s="76"/>
      <c r="K263" s="75"/>
      <c r="L263" s="198"/>
      <c r="M263" s="198"/>
      <c r="N263" s="198"/>
      <c r="O263" s="222"/>
      <c r="P263" s="223"/>
      <c r="Q263" s="222"/>
      <c r="R263" s="198"/>
      <c r="S263" s="198"/>
      <c r="T263" s="198"/>
      <c r="U263" s="133"/>
      <c r="V263" s="129"/>
      <c r="W263" s="129"/>
      <c r="X263" s="426"/>
      <c r="Y263" s="224"/>
      <c r="Z263" s="419"/>
      <c r="AA263" s="406"/>
      <c r="AB263" s="550"/>
      <c r="AC263" s="406"/>
      <c r="AD263" s="366"/>
      <c r="AE263" s="379"/>
      <c r="AF263" s="393"/>
      <c r="AG263" s="198"/>
      <c r="AH263" s="198"/>
      <c r="AI263" s="198"/>
      <c r="AJ263" s="198"/>
      <c r="AK263" s="198"/>
      <c r="AL263" s="198"/>
    </row>
    <row r="264" spans="2:38" s="19" customFormat="1" x14ac:dyDescent="0.3">
      <c r="B264" s="59"/>
      <c r="C264" s="28"/>
      <c r="D264" s="30"/>
      <c r="E264" s="121"/>
      <c r="F264" s="122"/>
      <c r="G264" s="123"/>
      <c r="H264" s="124"/>
      <c r="I264" s="125"/>
      <c r="J264" s="126"/>
      <c r="K264" s="127"/>
      <c r="L264" s="220"/>
      <c r="M264" s="220"/>
      <c r="N264" s="221"/>
      <c r="O264" s="217"/>
      <c r="P264" s="218"/>
      <c r="Q264" s="217"/>
      <c r="R264" s="221"/>
      <c r="S264" s="221"/>
      <c r="T264" s="221"/>
      <c r="U264" s="128"/>
      <c r="V264" s="134"/>
      <c r="W264" s="134"/>
      <c r="X264" s="432"/>
      <c r="Y264" s="219"/>
      <c r="Z264" s="418"/>
      <c r="AA264" s="405"/>
      <c r="AB264" s="549"/>
      <c r="AC264" s="405"/>
      <c r="AD264" s="365"/>
      <c r="AE264" s="378"/>
      <c r="AF264" s="392"/>
      <c r="AG264" s="221"/>
      <c r="AH264" s="221"/>
      <c r="AI264" s="221"/>
      <c r="AJ264" s="221"/>
      <c r="AK264" s="221"/>
      <c r="AL264" s="221"/>
    </row>
    <row r="265" spans="2:38" s="19" customFormat="1" x14ac:dyDescent="0.3">
      <c r="B265" s="59"/>
      <c r="C265" s="20"/>
      <c r="D265" s="21"/>
      <c r="E265" s="129"/>
      <c r="F265" s="72"/>
      <c r="G265" s="73"/>
      <c r="H265" s="74"/>
      <c r="I265" s="75"/>
      <c r="J265" s="76"/>
      <c r="K265" s="75"/>
      <c r="L265" s="198"/>
      <c r="M265" s="198"/>
      <c r="N265" s="198"/>
      <c r="O265" s="222"/>
      <c r="P265" s="223"/>
      <c r="Q265" s="222"/>
      <c r="R265" s="198"/>
      <c r="S265" s="198"/>
      <c r="T265" s="198"/>
      <c r="U265" s="133"/>
      <c r="V265" s="129"/>
      <c r="W265" s="129"/>
      <c r="X265" s="426"/>
      <c r="Y265" s="224"/>
      <c r="Z265" s="419"/>
      <c r="AA265" s="406"/>
      <c r="AB265" s="550"/>
      <c r="AC265" s="406"/>
      <c r="AD265" s="366"/>
      <c r="AE265" s="379"/>
      <c r="AF265" s="393"/>
      <c r="AG265" s="198"/>
      <c r="AH265" s="198"/>
      <c r="AI265" s="198"/>
      <c r="AJ265" s="198"/>
      <c r="AK265" s="198"/>
      <c r="AL265" s="198"/>
    </row>
    <row r="266" spans="2:38" s="19" customFormat="1" x14ac:dyDescent="0.3">
      <c r="B266" s="59"/>
      <c r="C266" s="28"/>
      <c r="D266" s="30"/>
      <c r="E266" s="129"/>
      <c r="F266" s="72"/>
      <c r="G266" s="73"/>
      <c r="H266" s="74"/>
      <c r="I266" s="75"/>
      <c r="J266" s="76"/>
      <c r="K266" s="75"/>
      <c r="L266" s="198"/>
      <c r="M266" s="198"/>
      <c r="N266" s="198"/>
      <c r="O266" s="222"/>
      <c r="P266" s="223"/>
      <c r="Q266" s="222"/>
      <c r="R266" s="198"/>
      <c r="S266" s="198"/>
      <c r="T266" s="198"/>
      <c r="U266" s="133"/>
      <c r="V266" s="129"/>
      <c r="W266" s="129"/>
      <c r="X266" s="426"/>
      <c r="Y266" s="224"/>
      <c r="Z266" s="419"/>
      <c r="AA266" s="406"/>
      <c r="AB266" s="550"/>
      <c r="AC266" s="406"/>
      <c r="AD266" s="366"/>
      <c r="AE266" s="379"/>
      <c r="AF266" s="393"/>
      <c r="AG266" s="198"/>
      <c r="AH266" s="198"/>
      <c r="AI266" s="198"/>
      <c r="AJ266" s="198"/>
      <c r="AK266" s="198"/>
      <c r="AL266" s="198"/>
    </row>
    <row r="267" spans="2:38" s="19" customFormat="1" x14ac:dyDescent="0.3">
      <c r="B267" s="59"/>
      <c r="C267" s="28"/>
      <c r="D267" s="30"/>
      <c r="E267" s="121"/>
      <c r="F267" s="122"/>
      <c r="G267" s="123"/>
      <c r="H267" s="124"/>
      <c r="I267" s="125"/>
      <c r="J267" s="126"/>
      <c r="K267" s="127"/>
      <c r="L267" s="220"/>
      <c r="M267" s="220"/>
      <c r="N267" s="221"/>
      <c r="O267" s="217"/>
      <c r="P267" s="218"/>
      <c r="Q267" s="217"/>
      <c r="R267" s="221"/>
      <c r="S267" s="221"/>
      <c r="T267" s="221"/>
      <c r="U267" s="128"/>
      <c r="V267" s="134"/>
      <c r="W267" s="134"/>
      <c r="X267" s="432"/>
      <c r="Y267" s="219"/>
      <c r="Z267" s="418"/>
      <c r="AA267" s="405"/>
      <c r="AB267" s="549"/>
      <c r="AC267" s="405"/>
      <c r="AD267" s="365"/>
      <c r="AE267" s="378"/>
      <c r="AF267" s="392"/>
      <c r="AG267" s="221"/>
      <c r="AH267" s="221"/>
      <c r="AI267" s="221"/>
      <c r="AJ267" s="221"/>
      <c r="AK267" s="221"/>
      <c r="AL267" s="221"/>
    </row>
    <row r="268" spans="2:38" s="19" customFormat="1" x14ac:dyDescent="0.3">
      <c r="B268" s="59"/>
      <c r="C268" s="20"/>
      <c r="D268" s="21"/>
      <c r="E268" s="129"/>
      <c r="F268" s="72"/>
      <c r="G268" s="73"/>
      <c r="H268" s="74"/>
      <c r="I268" s="75"/>
      <c r="J268" s="76"/>
      <c r="K268" s="75"/>
      <c r="L268" s="198"/>
      <c r="M268" s="198"/>
      <c r="N268" s="198"/>
      <c r="O268" s="222"/>
      <c r="P268" s="223"/>
      <c r="Q268" s="222"/>
      <c r="R268" s="198"/>
      <c r="S268" s="198"/>
      <c r="T268" s="198"/>
      <c r="U268" s="133"/>
      <c r="V268" s="129"/>
      <c r="W268" s="129"/>
      <c r="X268" s="426"/>
      <c r="Y268" s="224"/>
      <c r="Z268" s="419"/>
      <c r="AA268" s="406"/>
      <c r="AB268" s="550"/>
      <c r="AC268" s="406"/>
      <c r="AD268" s="366"/>
      <c r="AE268" s="379"/>
      <c r="AF268" s="393"/>
      <c r="AG268" s="198"/>
      <c r="AH268" s="198"/>
      <c r="AI268" s="198"/>
      <c r="AJ268" s="198"/>
      <c r="AK268" s="198"/>
      <c r="AL268" s="198"/>
    </row>
    <row r="269" spans="2:38" s="19" customFormat="1" x14ac:dyDescent="0.3">
      <c r="B269" s="59"/>
      <c r="C269" s="28"/>
      <c r="D269" s="30"/>
      <c r="E269" s="129"/>
      <c r="F269" s="72"/>
      <c r="G269" s="73"/>
      <c r="H269" s="74"/>
      <c r="I269" s="75"/>
      <c r="J269" s="76"/>
      <c r="K269" s="75"/>
      <c r="L269" s="198"/>
      <c r="M269" s="198"/>
      <c r="N269" s="198"/>
      <c r="O269" s="222"/>
      <c r="P269" s="223"/>
      <c r="Q269" s="222"/>
      <c r="R269" s="198"/>
      <c r="S269" s="198"/>
      <c r="T269" s="198"/>
      <c r="U269" s="133"/>
      <c r="V269" s="129"/>
      <c r="W269" s="129"/>
      <c r="X269" s="426"/>
      <c r="Y269" s="224"/>
      <c r="Z269" s="419"/>
      <c r="AA269" s="406"/>
      <c r="AB269" s="550"/>
      <c r="AC269" s="406"/>
      <c r="AD269" s="366"/>
      <c r="AE269" s="379"/>
      <c r="AF269" s="393"/>
      <c r="AG269" s="198"/>
      <c r="AH269" s="198"/>
      <c r="AI269" s="198"/>
      <c r="AJ269" s="198"/>
      <c r="AK269" s="198"/>
      <c r="AL269" s="198"/>
    </row>
    <row r="270" spans="2:38" s="19" customFormat="1" x14ac:dyDescent="0.3">
      <c r="B270" s="59"/>
      <c r="C270" s="28"/>
      <c r="D270" s="30"/>
      <c r="E270" s="121"/>
      <c r="F270" s="122"/>
      <c r="G270" s="123"/>
      <c r="H270" s="124"/>
      <c r="I270" s="125"/>
      <c r="J270" s="126"/>
      <c r="K270" s="127"/>
      <c r="L270" s="220"/>
      <c r="M270" s="220"/>
      <c r="N270" s="221"/>
      <c r="O270" s="217"/>
      <c r="P270" s="218"/>
      <c r="Q270" s="217"/>
      <c r="R270" s="221"/>
      <c r="S270" s="221"/>
      <c r="T270" s="221"/>
      <c r="U270" s="128"/>
      <c r="V270" s="134"/>
      <c r="W270" s="134"/>
      <c r="X270" s="432"/>
      <c r="Y270" s="219"/>
      <c r="Z270" s="418"/>
      <c r="AA270" s="405"/>
      <c r="AB270" s="549"/>
      <c r="AC270" s="405"/>
      <c r="AD270" s="365"/>
      <c r="AE270" s="378"/>
      <c r="AF270" s="392"/>
      <c r="AG270" s="221"/>
      <c r="AH270" s="221"/>
      <c r="AI270" s="221"/>
      <c r="AJ270" s="221"/>
      <c r="AK270" s="221"/>
      <c r="AL270" s="221"/>
    </row>
    <row r="271" spans="2:38" s="19" customFormat="1" x14ac:dyDescent="0.3">
      <c r="B271" s="59"/>
      <c r="C271" s="28"/>
      <c r="D271" s="21"/>
      <c r="E271" s="129"/>
      <c r="F271" s="72"/>
      <c r="G271" s="73"/>
      <c r="H271" s="74"/>
      <c r="I271" s="75"/>
      <c r="J271" s="76"/>
      <c r="K271" s="75"/>
      <c r="L271" s="198"/>
      <c r="M271" s="198"/>
      <c r="N271" s="198"/>
      <c r="O271" s="222"/>
      <c r="P271" s="223"/>
      <c r="Q271" s="222"/>
      <c r="R271" s="198"/>
      <c r="S271" s="198"/>
      <c r="T271" s="198"/>
      <c r="U271" s="133"/>
      <c r="V271" s="129"/>
      <c r="W271" s="129"/>
      <c r="X271" s="426"/>
      <c r="Y271" s="224"/>
      <c r="Z271" s="419"/>
      <c r="AA271" s="406"/>
      <c r="AB271" s="550"/>
      <c r="AC271" s="406"/>
      <c r="AD271" s="366"/>
      <c r="AE271" s="379"/>
      <c r="AF271" s="393"/>
      <c r="AG271" s="198"/>
      <c r="AH271" s="198"/>
      <c r="AI271" s="198"/>
      <c r="AJ271" s="198"/>
      <c r="AK271" s="198"/>
      <c r="AL271" s="198"/>
    </row>
    <row r="272" spans="2:38" s="19" customFormat="1" x14ac:dyDescent="0.3">
      <c r="B272" s="59"/>
      <c r="C272" s="27"/>
      <c r="D272" s="30"/>
      <c r="E272" s="129"/>
      <c r="F272" s="72"/>
      <c r="G272" s="73"/>
      <c r="H272" s="74"/>
      <c r="I272" s="75"/>
      <c r="J272" s="76"/>
      <c r="K272" s="75"/>
      <c r="L272" s="198"/>
      <c r="M272" s="198"/>
      <c r="N272" s="198"/>
      <c r="O272" s="222"/>
      <c r="P272" s="223"/>
      <c r="Q272" s="222"/>
      <c r="R272" s="198"/>
      <c r="S272" s="198"/>
      <c r="T272" s="198"/>
      <c r="U272" s="133"/>
      <c r="V272" s="129"/>
      <c r="W272" s="129"/>
      <c r="X272" s="426"/>
      <c r="Y272" s="224"/>
      <c r="Z272" s="419"/>
      <c r="AA272" s="406"/>
      <c r="AB272" s="550"/>
      <c r="AC272" s="406"/>
      <c r="AD272" s="366"/>
      <c r="AE272" s="379"/>
      <c r="AF272" s="393"/>
      <c r="AG272" s="198"/>
      <c r="AH272" s="198"/>
      <c r="AI272" s="198"/>
      <c r="AJ272" s="198"/>
      <c r="AK272" s="198"/>
      <c r="AL272" s="198"/>
    </row>
    <row r="273" spans="2:38" s="19" customFormat="1" x14ac:dyDescent="0.3">
      <c r="B273" s="59"/>
      <c r="C273" s="27"/>
      <c r="D273" s="30"/>
      <c r="E273" s="121"/>
      <c r="F273" s="122"/>
      <c r="G273" s="123"/>
      <c r="H273" s="124"/>
      <c r="I273" s="125"/>
      <c r="J273" s="126"/>
      <c r="K273" s="127"/>
      <c r="L273" s="220"/>
      <c r="M273" s="220"/>
      <c r="N273" s="221"/>
      <c r="O273" s="217"/>
      <c r="P273" s="218"/>
      <c r="Q273" s="217"/>
      <c r="R273" s="221"/>
      <c r="S273" s="221"/>
      <c r="T273" s="221"/>
      <c r="U273" s="128"/>
      <c r="V273" s="134"/>
      <c r="W273" s="134"/>
      <c r="X273" s="432"/>
      <c r="Y273" s="219"/>
      <c r="Z273" s="418"/>
      <c r="AA273" s="405"/>
      <c r="AB273" s="549"/>
      <c r="AC273" s="405"/>
      <c r="AD273" s="365"/>
      <c r="AE273" s="378"/>
      <c r="AF273" s="392"/>
      <c r="AG273" s="221"/>
      <c r="AH273" s="221"/>
      <c r="AI273" s="221"/>
      <c r="AJ273" s="221"/>
      <c r="AK273" s="221"/>
      <c r="AL273" s="221"/>
    </row>
    <row r="274" spans="2:38" s="19" customFormat="1" x14ac:dyDescent="0.3">
      <c r="B274" s="59"/>
      <c r="C274" s="27"/>
      <c r="D274" s="21"/>
      <c r="E274" s="129"/>
      <c r="F274" s="72"/>
      <c r="G274" s="73"/>
      <c r="H274" s="74"/>
      <c r="I274" s="75"/>
      <c r="J274" s="76"/>
      <c r="K274" s="75"/>
      <c r="L274" s="198"/>
      <c r="M274" s="198"/>
      <c r="N274" s="198"/>
      <c r="O274" s="222"/>
      <c r="P274" s="223"/>
      <c r="Q274" s="222"/>
      <c r="R274" s="198"/>
      <c r="S274" s="198"/>
      <c r="T274" s="198"/>
      <c r="U274" s="133"/>
      <c r="V274" s="129"/>
      <c r="W274" s="129"/>
      <c r="X274" s="426"/>
      <c r="Y274" s="224"/>
      <c r="Z274" s="419"/>
      <c r="AA274" s="406"/>
      <c r="AB274" s="550"/>
      <c r="AC274" s="406"/>
      <c r="AD274" s="366"/>
      <c r="AE274" s="379"/>
      <c r="AF274" s="393"/>
      <c r="AG274" s="198"/>
      <c r="AH274" s="198"/>
      <c r="AI274" s="198"/>
      <c r="AJ274" s="198"/>
      <c r="AK274" s="198"/>
      <c r="AL274" s="198"/>
    </row>
    <row r="275" spans="2:38" s="19" customFormat="1" x14ac:dyDescent="0.3">
      <c r="B275" s="59"/>
      <c r="C275" s="28"/>
      <c r="D275" s="30"/>
      <c r="E275" s="129"/>
      <c r="F275" s="72"/>
      <c r="G275" s="73"/>
      <c r="H275" s="74"/>
      <c r="I275" s="75"/>
      <c r="J275" s="76"/>
      <c r="K275" s="75"/>
      <c r="L275" s="198"/>
      <c r="M275" s="198"/>
      <c r="N275" s="198"/>
      <c r="O275" s="222"/>
      <c r="P275" s="223"/>
      <c r="Q275" s="222"/>
      <c r="R275" s="198"/>
      <c r="S275" s="198"/>
      <c r="T275" s="198"/>
      <c r="U275" s="133"/>
      <c r="V275" s="129"/>
      <c r="W275" s="129"/>
      <c r="X275" s="426"/>
      <c r="Y275" s="224"/>
      <c r="Z275" s="419"/>
      <c r="AA275" s="406"/>
      <c r="AB275" s="550"/>
      <c r="AC275" s="406"/>
      <c r="AD275" s="366"/>
      <c r="AE275" s="379"/>
      <c r="AF275" s="393"/>
      <c r="AG275" s="198"/>
      <c r="AH275" s="198"/>
      <c r="AI275" s="198"/>
      <c r="AJ275" s="198"/>
      <c r="AK275" s="198"/>
      <c r="AL275" s="198"/>
    </row>
    <row r="276" spans="2:38" s="19" customFormat="1" x14ac:dyDescent="0.3">
      <c r="B276" s="59"/>
      <c r="C276" s="28"/>
      <c r="D276" s="30"/>
      <c r="E276" s="121"/>
      <c r="F276" s="122"/>
      <c r="G276" s="123"/>
      <c r="H276" s="124"/>
      <c r="I276" s="125"/>
      <c r="J276" s="126"/>
      <c r="K276" s="127"/>
      <c r="L276" s="220"/>
      <c r="M276" s="220"/>
      <c r="N276" s="221"/>
      <c r="O276" s="217"/>
      <c r="P276" s="218"/>
      <c r="Q276" s="217"/>
      <c r="R276" s="221"/>
      <c r="S276" s="221"/>
      <c r="T276" s="221"/>
      <c r="U276" s="128"/>
      <c r="V276" s="134"/>
      <c r="W276" s="134"/>
      <c r="X276" s="432"/>
      <c r="Y276" s="219"/>
      <c r="Z276" s="418"/>
      <c r="AA276" s="405"/>
      <c r="AB276" s="549"/>
      <c r="AC276" s="405"/>
      <c r="AD276" s="365"/>
      <c r="AE276" s="378"/>
      <c r="AF276" s="392"/>
      <c r="AG276" s="221"/>
      <c r="AH276" s="221"/>
      <c r="AI276" s="221"/>
      <c r="AJ276" s="221"/>
      <c r="AK276" s="221"/>
      <c r="AL276" s="221"/>
    </row>
    <row r="277" spans="2:38" s="19" customFormat="1" x14ac:dyDescent="0.3">
      <c r="B277" s="59"/>
      <c r="C277" s="28"/>
      <c r="D277" s="21"/>
      <c r="E277" s="129"/>
      <c r="F277" s="72"/>
      <c r="G277" s="73"/>
      <c r="H277" s="74"/>
      <c r="I277" s="75"/>
      <c r="J277" s="76"/>
      <c r="K277" s="75"/>
      <c r="L277" s="198"/>
      <c r="M277" s="198"/>
      <c r="N277" s="198"/>
      <c r="O277" s="222"/>
      <c r="P277" s="223"/>
      <c r="Q277" s="222"/>
      <c r="R277" s="198"/>
      <c r="S277" s="198"/>
      <c r="T277" s="198"/>
      <c r="U277" s="133"/>
      <c r="V277" s="129"/>
      <c r="W277" s="129"/>
      <c r="X277" s="426"/>
      <c r="Y277" s="224"/>
      <c r="Z277" s="419"/>
      <c r="AA277" s="406"/>
      <c r="AB277" s="550"/>
      <c r="AC277" s="406"/>
      <c r="AD277" s="366"/>
      <c r="AE277" s="379"/>
      <c r="AF277" s="393"/>
      <c r="AG277" s="198"/>
      <c r="AH277" s="198"/>
      <c r="AI277" s="198"/>
      <c r="AJ277" s="198"/>
      <c r="AK277" s="198"/>
      <c r="AL277" s="198"/>
    </row>
    <row r="278" spans="2:38" s="19" customFormat="1" x14ac:dyDescent="0.3">
      <c r="B278" s="59"/>
      <c r="C278" s="28"/>
      <c r="D278" s="30"/>
      <c r="E278" s="129"/>
      <c r="F278" s="72"/>
      <c r="G278" s="73"/>
      <c r="H278" s="74"/>
      <c r="I278" s="75"/>
      <c r="J278" s="76"/>
      <c r="K278" s="75"/>
      <c r="L278" s="198"/>
      <c r="M278" s="198"/>
      <c r="N278" s="198"/>
      <c r="O278" s="222"/>
      <c r="P278" s="223"/>
      <c r="Q278" s="222"/>
      <c r="R278" s="198"/>
      <c r="S278" s="198"/>
      <c r="T278" s="198"/>
      <c r="U278" s="133"/>
      <c r="V278" s="129"/>
      <c r="W278" s="129"/>
      <c r="X278" s="426"/>
      <c r="Y278" s="224"/>
      <c r="Z278" s="419"/>
      <c r="AA278" s="406"/>
      <c r="AB278" s="550"/>
      <c r="AC278" s="406"/>
      <c r="AD278" s="366"/>
      <c r="AE278" s="379"/>
      <c r="AF278" s="393"/>
      <c r="AG278" s="198"/>
      <c r="AH278" s="198"/>
      <c r="AI278" s="198"/>
      <c r="AJ278" s="198"/>
      <c r="AK278" s="198"/>
      <c r="AL278" s="198"/>
    </row>
    <row r="279" spans="2:38" s="19" customFormat="1" x14ac:dyDescent="0.3">
      <c r="B279" s="59"/>
      <c r="C279" s="28"/>
      <c r="D279" s="30"/>
      <c r="E279" s="121"/>
      <c r="F279" s="122"/>
      <c r="G279" s="123"/>
      <c r="H279" s="124"/>
      <c r="I279" s="125"/>
      <c r="J279" s="126"/>
      <c r="K279" s="127"/>
      <c r="L279" s="220"/>
      <c r="M279" s="220"/>
      <c r="N279" s="221"/>
      <c r="O279" s="217"/>
      <c r="P279" s="218"/>
      <c r="Q279" s="217"/>
      <c r="R279" s="221"/>
      <c r="S279" s="221"/>
      <c r="T279" s="221"/>
      <c r="U279" s="128"/>
      <c r="V279" s="134"/>
      <c r="W279" s="134"/>
      <c r="X279" s="432"/>
      <c r="Y279" s="219"/>
      <c r="Z279" s="418"/>
      <c r="AA279" s="405"/>
      <c r="AB279" s="549"/>
      <c r="AC279" s="405"/>
      <c r="AD279" s="365"/>
      <c r="AE279" s="378"/>
      <c r="AF279" s="392"/>
      <c r="AG279" s="221"/>
      <c r="AH279" s="221"/>
      <c r="AI279" s="221"/>
      <c r="AJ279" s="221"/>
      <c r="AK279" s="221"/>
      <c r="AL279" s="221"/>
    </row>
    <row r="280" spans="2:38" s="19" customFormat="1" x14ac:dyDescent="0.3">
      <c r="B280" s="629"/>
      <c r="C280" s="28"/>
      <c r="D280" s="21"/>
      <c r="E280" s="148"/>
      <c r="F280" s="149"/>
      <c r="G280" s="150"/>
      <c r="H280" s="151"/>
      <c r="I280" s="152"/>
      <c r="J280" s="153"/>
      <c r="K280" s="154"/>
      <c r="L280" s="233"/>
      <c r="M280" s="233"/>
      <c r="N280" s="234"/>
      <c r="O280" s="217"/>
      <c r="P280" s="218"/>
      <c r="Q280" s="217"/>
      <c r="R280" s="234"/>
      <c r="S280" s="234"/>
      <c r="T280" s="234"/>
      <c r="U280" s="155"/>
      <c r="V280" s="156"/>
      <c r="W280" s="156"/>
      <c r="X280" s="434"/>
      <c r="Y280" s="219"/>
      <c r="Z280" s="418"/>
      <c r="AA280" s="405"/>
      <c r="AB280" s="549"/>
      <c r="AC280" s="405"/>
      <c r="AD280" s="365"/>
      <c r="AE280" s="378"/>
      <c r="AF280" s="392"/>
      <c r="AG280" s="234"/>
      <c r="AH280" s="234"/>
      <c r="AI280" s="234"/>
      <c r="AJ280" s="234"/>
      <c r="AK280" s="234"/>
      <c r="AL280" s="234"/>
    </row>
    <row r="281" spans="2:38" s="19" customFormat="1" x14ac:dyDescent="0.3">
      <c r="B281" s="629"/>
      <c r="C281" s="28"/>
      <c r="D281" s="30"/>
      <c r="E281" s="148"/>
      <c r="F281" s="149"/>
      <c r="G281" s="150"/>
      <c r="H281" s="151"/>
      <c r="I281" s="152"/>
      <c r="J281" s="153"/>
      <c r="K281" s="154"/>
      <c r="L281" s="233"/>
      <c r="M281" s="233"/>
      <c r="N281" s="234"/>
      <c r="O281" s="217"/>
      <c r="P281" s="218"/>
      <c r="Q281" s="217"/>
      <c r="R281" s="234"/>
      <c r="S281" s="234"/>
      <c r="T281" s="234"/>
      <c r="U281" s="155"/>
      <c r="V281" s="156"/>
      <c r="W281" s="156"/>
      <c r="X281" s="434"/>
      <c r="Y281" s="219"/>
      <c r="Z281" s="418"/>
      <c r="AA281" s="405"/>
      <c r="AB281" s="549"/>
      <c r="AC281" s="405"/>
      <c r="AD281" s="365"/>
      <c r="AE281" s="378"/>
      <c r="AF281" s="392"/>
      <c r="AG281" s="234"/>
      <c r="AH281" s="234"/>
      <c r="AI281" s="234"/>
      <c r="AJ281" s="234"/>
      <c r="AK281" s="234"/>
      <c r="AL281" s="234"/>
    </row>
    <row r="282" spans="2:38" s="19" customFormat="1" x14ac:dyDescent="0.3">
      <c r="B282" s="31"/>
      <c r="C282" s="29"/>
      <c r="D282" s="30"/>
      <c r="E282" s="116"/>
      <c r="F282" s="117"/>
      <c r="G282" s="118"/>
      <c r="H282" s="119"/>
      <c r="I282" s="120"/>
      <c r="J282" s="113"/>
      <c r="K282" s="114"/>
      <c r="L282" s="215"/>
      <c r="M282" s="215"/>
      <c r="N282" s="216"/>
      <c r="O282" s="217"/>
      <c r="P282" s="218"/>
      <c r="Q282" s="217"/>
      <c r="R282" s="216"/>
      <c r="S282" s="216"/>
      <c r="T282" s="216"/>
      <c r="U282" s="115"/>
      <c r="V282" s="272"/>
      <c r="W282" s="272"/>
      <c r="X282" s="431"/>
      <c r="Y282" s="219"/>
      <c r="Z282" s="418"/>
      <c r="AA282" s="405"/>
      <c r="AB282" s="549"/>
      <c r="AC282" s="405"/>
      <c r="AD282" s="365"/>
      <c r="AE282" s="378"/>
      <c r="AF282" s="392"/>
      <c r="AG282" s="216"/>
      <c r="AH282" s="216"/>
      <c r="AI282" s="216"/>
      <c r="AJ282" s="216"/>
      <c r="AK282" s="216"/>
      <c r="AL282" s="216"/>
    </row>
    <row r="283" spans="2:38" s="19" customFormat="1" x14ac:dyDescent="0.3">
      <c r="B283" s="31"/>
      <c r="C283" s="32"/>
      <c r="D283" s="21"/>
      <c r="E283" s="156"/>
      <c r="F283" s="157"/>
      <c r="G283" s="158"/>
      <c r="H283" s="159"/>
      <c r="I283" s="154"/>
      <c r="J283" s="160"/>
      <c r="K283" s="154"/>
      <c r="L283" s="233"/>
      <c r="M283" s="233"/>
      <c r="N283" s="233"/>
      <c r="O283" s="225"/>
      <c r="P283" s="226"/>
      <c r="Q283" s="225"/>
      <c r="R283" s="233"/>
      <c r="S283" s="233"/>
      <c r="T283" s="233"/>
      <c r="U283" s="161"/>
      <c r="V283" s="156"/>
      <c r="W283" s="156"/>
      <c r="X283" s="434"/>
      <c r="Y283" s="227"/>
      <c r="Z283" s="420"/>
      <c r="AA283" s="407"/>
      <c r="AB283" s="551"/>
      <c r="AC283" s="407"/>
      <c r="AD283" s="367"/>
      <c r="AE283" s="380"/>
      <c r="AF283" s="394"/>
      <c r="AG283" s="233"/>
      <c r="AH283" s="233"/>
      <c r="AI283" s="233"/>
      <c r="AJ283" s="233"/>
      <c r="AK283" s="233"/>
      <c r="AL283" s="233"/>
    </row>
    <row r="284" spans="2:38" s="19" customFormat="1" x14ac:dyDescent="0.3">
      <c r="B284" s="31"/>
      <c r="C284" s="29"/>
      <c r="D284" s="21"/>
      <c r="E284" s="156"/>
      <c r="F284" s="157"/>
      <c r="G284" s="158"/>
      <c r="H284" s="159"/>
      <c r="I284" s="154"/>
      <c r="J284" s="160"/>
      <c r="K284" s="154"/>
      <c r="L284" s="233"/>
      <c r="M284" s="233"/>
      <c r="N284" s="233"/>
      <c r="O284" s="225"/>
      <c r="P284" s="226"/>
      <c r="Q284" s="225"/>
      <c r="R284" s="233"/>
      <c r="S284" s="233"/>
      <c r="T284" s="233"/>
      <c r="U284" s="161"/>
      <c r="V284" s="156"/>
      <c r="W284" s="156"/>
      <c r="X284" s="434"/>
      <c r="Y284" s="227"/>
      <c r="Z284" s="420"/>
      <c r="AA284" s="407"/>
      <c r="AB284" s="551"/>
      <c r="AC284" s="407"/>
      <c r="AD284" s="367"/>
      <c r="AE284" s="380"/>
      <c r="AF284" s="394"/>
      <c r="AG284" s="233"/>
      <c r="AH284" s="233"/>
      <c r="AI284" s="233"/>
      <c r="AJ284" s="233"/>
      <c r="AK284" s="233"/>
      <c r="AL284" s="233"/>
    </row>
    <row r="285" spans="2:38" s="19" customFormat="1" x14ac:dyDescent="0.3">
      <c r="B285" s="31"/>
      <c r="C285" s="29"/>
      <c r="D285" s="21"/>
      <c r="E285" s="116"/>
      <c r="F285" s="117"/>
      <c r="G285" s="118"/>
      <c r="H285" s="119"/>
      <c r="I285" s="120"/>
      <c r="J285" s="113"/>
      <c r="K285" s="114"/>
      <c r="L285" s="215"/>
      <c r="M285" s="215"/>
      <c r="N285" s="216"/>
      <c r="O285" s="217"/>
      <c r="P285" s="218"/>
      <c r="Q285" s="217"/>
      <c r="R285" s="216"/>
      <c r="S285" s="216"/>
      <c r="T285" s="216"/>
      <c r="U285" s="115"/>
      <c r="V285" s="272"/>
      <c r="W285" s="272"/>
      <c r="X285" s="431"/>
      <c r="Y285" s="219"/>
      <c r="Z285" s="418"/>
      <c r="AA285" s="405"/>
      <c r="AB285" s="549"/>
      <c r="AC285" s="405"/>
      <c r="AD285" s="365"/>
      <c r="AE285" s="378"/>
      <c r="AF285" s="392"/>
      <c r="AG285" s="216"/>
      <c r="AH285" s="216"/>
      <c r="AI285" s="216"/>
      <c r="AJ285" s="216"/>
      <c r="AK285" s="216"/>
      <c r="AL285" s="216"/>
    </row>
    <row r="286" spans="2:38" s="19" customFormat="1" x14ac:dyDescent="0.3">
      <c r="B286" s="629"/>
      <c r="C286" s="29"/>
      <c r="D286" s="21"/>
      <c r="E286" s="148"/>
      <c r="F286" s="149"/>
      <c r="G286" s="150"/>
      <c r="H286" s="151"/>
      <c r="I286" s="152"/>
      <c r="J286" s="153"/>
      <c r="K286" s="154"/>
      <c r="L286" s="233"/>
      <c r="M286" s="233"/>
      <c r="N286" s="234"/>
      <c r="O286" s="217"/>
      <c r="P286" s="218"/>
      <c r="Q286" s="217"/>
      <c r="R286" s="234"/>
      <c r="S286" s="234"/>
      <c r="T286" s="234"/>
      <c r="U286" s="155"/>
      <c r="V286" s="156"/>
      <c r="W286" s="156"/>
      <c r="X286" s="434"/>
      <c r="Y286" s="219"/>
      <c r="Z286" s="418"/>
      <c r="AA286" s="405"/>
      <c r="AB286" s="549"/>
      <c r="AC286" s="405"/>
      <c r="AD286" s="365"/>
      <c r="AE286" s="378"/>
      <c r="AF286" s="392"/>
      <c r="AG286" s="234"/>
      <c r="AH286" s="234"/>
      <c r="AI286" s="234"/>
      <c r="AJ286" s="234"/>
      <c r="AK286" s="234"/>
      <c r="AL286" s="234"/>
    </row>
    <row r="287" spans="2:38" s="19" customFormat="1" x14ac:dyDescent="0.3">
      <c r="B287" s="629"/>
      <c r="C287" s="29"/>
      <c r="D287" s="21"/>
      <c r="E287" s="134"/>
      <c r="F287" s="135"/>
      <c r="G287" s="136"/>
      <c r="H287" s="137"/>
      <c r="I287" s="127"/>
      <c r="J287" s="138"/>
      <c r="K287" s="127"/>
      <c r="L287" s="220"/>
      <c r="M287" s="220"/>
      <c r="N287" s="220"/>
      <c r="O287" s="225"/>
      <c r="P287" s="226"/>
      <c r="Q287" s="225"/>
      <c r="R287" s="220"/>
      <c r="S287" s="220"/>
      <c r="T287" s="220"/>
      <c r="U287" s="139"/>
      <c r="V287" s="134"/>
      <c r="W287" s="134"/>
      <c r="X287" s="432"/>
      <c r="Y287" s="227"/>
      <c r="Z287" s="420"/>
      <c r="AA287" s="407"/>
      <c r="AB287" s="551"/>
      <c r="AC287" s="407"/>
      <c r="AD287" s="367"/>
      <c r="AE287" s="380"/>
      <c r="AF287" s="394"/>
      <c r="AG287" s="220"/>
      <c r="AH287" s="220"/>
      <c r="AI287" s="220"/>
      <c r="AJ287" s="220"/>
      <c r="AK287" s="220"/>
      <c r="AL287" s="220"/>
    </row>
    <row r="288" spans="2:38" s="19" customFormat="1" x14ac:dyDescent="0.3">
      <c r="B288" s="629"/>
      <c r="C288" s="29"/>
      <c r="D288" s="21"/>
      <c r="E288" s="116"/>
      <c r="F288" s="117"/>
      <c r="G288" s="118"/>
      <c r="H288" s="119"/>
      <c r="I288" s="120"/>
      <c r="J288" s="113"/>
      <c r="K288" s="114"/>
      <c r="L288" s="215"/>
      <c r="M288" s="215"/>
      <c r="N288" s="216"/>
      <c r="O288" s="217"/>
      <c r="P288" s="218"/>
      <c r="Q288" s="217"/>
      <c r="R288" s="216"/>
      <c r="S288" s="216"/>
      <c r="T288" s="216"/>
      <c r="U288" s="115"/>
      <c r="V288" s="272"/>
      <c r="W288" s="272"/>
      <c r="X288" s="431"/>
      <c r="Y288" s="219"/>
      <c r="Z288" s="418"/>
      <c r="AA288" s="405"/>
      <c r="AB288" s="549"/>
      <c r="AC288" s="405"/>
      <c r="AD288" s="365"/>
      <c r="AE288" s="378"/>
      <c r="AF288" s="392"/>
      <c r="AG288" s="216"/>
      <c r="AH288" s="216"/>
      <c r="AI288" s="216"/>
      <c r="AJ288" s="216"/>
      <c r="AK288" s="216"/>
      <c r="AL288" s="216"/>
    </row>
    <row r="289" spans="2:38" s="19" customFormat="1" x14ac:dyDescent="0.3">
      <c r="B289" s="59"/>
      <c r="C289" s="32"/>
      <c r="D289" s="21"/>
      <c r="E289" s="162"/>
      <c r="F289" s="163"/>
      <c r="G289" s="164"/>
      <c r="H289" s="165"/>
      <c r="I289" s="166"/>
      <c r="J289" s="167"/>
      <c r="K289" s="166"/>
      <c r="L289" s="235"/>
      <c r="M289" s="235"/>
      <c r="N289" s="235"/>
      <c r="O289" s="225"/>
      <c r="P289" s="226"/>
      <c r="Q289" s="225"/>
      <c r="R289" s="235"/>
      <c r="S289" s="235"/>
      <c r="T289" s="235"/>
      <c r="U289" s="168"/>
      <c r="V289" s="162"/>
      <c r="W289" s="162"/>
      <c r="X289" s="435"/>
      <c r="Y289" s="227"/>
      <c r="Z289" s="420"/>
      <c r="AA289" s="407"/>
      <c r="AB289" s="551"/>
      <c r="AC289" s="407"/>
      <c r="AD289" s="367"/>
      <c r="AE289" s="380"/>
      <c r="AF289" s="394"/>
      <c r="AG289" s="235"/>
      <c r="AH289" s="235"/>
      <c r="AI289" s="235"/>
      <c r="AJ289" s="235"/>
      <c r="AK289" s="235"/>
      <c r="AL289" s="235"/>
    </row>
    <row r="290" spans="2:38" s="19" customFormat="1" x14ac:dyDescent="0.3">
      <c r="B290" s="59"/>
      <c r="C290" s="27"/>
      <c r="D290" s="21"/>
      <c r="E290" s="162"/>
      <c r="F290" s="163"/>
      <c r="G290" s="164"/>
      <c r="H290" s="165"/>
      <c r="I290" s="166"/>
      <c r="J290" s="167"/>
      <c r="K290" s="166"/>
      <c r="L290" s="235"/>
      <c r="M290" s="235"/>
      <c r="N290" s="235"/>
      <c r="O290" s="225"/>
      <c r="P290" s="226"/>
      <c r="Q290" s="225"/>
      <c r="R290" s="235"/>
      <c r="S290" s="235"/>
      <c r="T290" s="235"/>
      <c r="U290" s="168"/>
      <c r="V290" s="162"/>
      <c r="W290" s="162"/>
      <c r="X290" s="435"/>
      <c r="Y290" s="227"/>
      <c r="Z290" s="420"/>
      <c r="AA290" s="407"/>
      <c r="AB290" s="551"/>
      <c r="AC290" s="407"/>
      <c r="AD290" s="367"/>
      <c r="AE290" s="380"/>
      <c r="AF290" s="394"/>
      <c r="AG290" s="235"/>
      <c r="AH290" s="235"/>
      <c r="AI290" s="235"/>
      <c r="AJ290" s="235"/>
      <c r="AK290" s="235"/>
      <c r="AL290" s="235"/>
    </row>
    <row r="291" spans="2:38" s="19" customFormat="1" x14ac:dyDescent="0.3">
      <c r="B291" s="59"/>
      <c r="C291" s="27"/>
      <c r="D291" s="21"/>
      <c r="E291" s="116"/>
      <c r="F291" s="117"/>
      <c r="G291" s="118"/>
      <c r="H291" s="119"/>
      <c r="I291" s="120"/>
      <c r="J291" s="113"/>
      <c r="K291" s="114"/>
      <c r="L291" s="215"/>
      <c r="M291" s="215"/>
      <c r="N291" s="216"/>
      <c r="O291" s="217"/>
      <c r="P291" s="218"/>
      <c r="Q291" s="217"/>
      <c r="R291" s="216"/>
      <c r="S291" s="216"/>
      <c r="T291" s="216"/>
      <c r="U291" s="115"/>
      <c r="V291" s="272"/>
      <c r="W291" s="272"/>
      <c r="X291" s="431"/>
      <c r="Y291" s="219"/>
      <c r="Z291" s="418"/>
      <c r="AA291" s="405"/>
      <c r="AB291" s="549"/>
      <c r="AC291" s="405"/>
      <c r="AD291" s="365"/>
      <c r="AE291" s="378"/>
      <c r="AF291" s="392"/>
      <c r="AG291" s="216"/>
      <c r="AH291" s="216"/>
      <c r="AI291" s="216"/>
      <c r="AJ291" s="216"/>
      <c r="AK291" s="216"/>
      <c r="AL291" s="216"/>
    </row>
    <row r="292" spans="2:38" s="19" customFormat="1" x14ac:dyDescent="0.3">
      <c r="B292" s="59"/>
      <c r="C292" s="32"/>
      <c r="D292" s="21"/>
      <c r="E292" s="162"/>
      <c r="F292" s="163"/>
      <c r="G292" s="164"/>
      <c r="H292" s="165"/>
      <c r="I292" s="166"/>
      <c r="J292" s="167"/>
      <c r="K292" s="166"/>
      <c r="L292" s="235"/>
      <c r="M292" s="235"/>
      <c r="N292" s="235"/>
      <c r="O292" s="225"/>
      <c r="P292" s="226"/>
      <c r="Q292" s="225"/>
      <c r="R292" s="235"/>
      <c r="S292" s="235"/>
      <c r="T292" s="235"/>
      <c r="U292" s="168"/>
      <c r="V292" s="162"/>
      <c r="W292" s="162"/>
      <c r="X292" s="435"/>
      <c r="Y292" s="227"/>
      <c r="Z292" s="420"/>
      <c r="AA292" s="407"/>
      <c r="AB292" s="551"/>
      <c r="AC292" s="407"/>
      <c r="AD292" s="367"/>
      <c r="AE292" s="380"/>
      <c r="AF292" s="394"/>
      <c r="AG292" s="235"/>
      <c r="AH292" s="235"/>
      <c r="AI292" s="235"/>
      <c r="AJ292" s="235"/>
      <c r="AK292" s="235"/>
      <c r="AL292" s="235"/>
    </row>
    <row r="293" spans="2:38" s="19" customFormat="1" x14ac:dyDescent="0.3">
      <c r="B293" s="59"/>
      <c r="C293" s="33"/>
      <c r="D293" s="21"/>
      <c r="E293" s="162"/>
      <c r="F293" s="163"/>
      <c r="G293" s="164"/>
      <c r="H293" s="165"/>
      <c r="I293" s="166"/>
      <c r="J293" s="167"/>
      <c r="K293" s="166"/>
      <c r="L293" s="235"/>
      <c r="M293" s="235"/>
      <c r="N293" s="235"/>
      <c r="O293" s="225"/>
      <c r="P293" s="226"/>
      <c r="Q293" s="225"/>
      <c r="R293" s="235"/>
      <c r="S293" s="235"/>
      <c r="T293" s="235"/>
      <c r="U293" s="168"/>
      <c r="V293" s="162"/>
      <c r="W293" s="162"/>
      <c r="X293" s="435"/>
      <c r="Y293" s="227"/>
      <c r="Z293" s="420"/>
      <c r="AA293" s="407"/>
      <c r="AB293" s="551"/>
      <c r="AC293" s="407"/>
      <c r="AD293" s="367"/>
      <c r="AE293" s="380"/>
      <c r="AF293" s="394"/>
      <c r="AG293" s="235"/>
      <c r="AH293" s="235"/>
      <c r="AI293" s="235"/>
      <c r="AJ293" s="235"/>
      <c r="AK293" s="235"/>
      <c r="AL293" s="235"/>
    </row>
    <row r="294" spans="2:38" s="19" customFormat="1" x14ac:dyDescent="0.3">
      <c r="B294" s="59"/>
      <c r="C294" s="27"/>
      <c r="D294" s="21"/>
      <c r="E294" s="116"/>
      <c r="F294" s="117"/>
      <c r="G294" s="118"/>
      <c r="H294" s="119"/>
      <c r="I294" s="120"/>
      <c r="J294" s="113"/>
      <c r="K294" s="114"/>
      <c r="L294" s="215"/>
      <c r="M294" s="215"/>
      <c r="N294" s="216"/>
      <c r="O294" s="217"/>
      <c r="P294" s="218"/>
      <c r="Q294" s="217"/>
      <c r="R294" s="216"/>
      <c r="S294" s="216"/>
      <c r="T294" s="216"/>
      <c r="U294" s="115"/>
      <c r="V294" s="272"/>
      <c r="W294" s="272"/>
      <c r="X294" s="431"/>
      <c r="Y294" s="219"/>
      <c r="Z294" s="418"/>
      <c r="AA294" s="405"/>
      <c r="AB294" s="549"/>
      <c r="AC294" s="405"/>
      <c r="AD294" s="365"/>
      <c r="AE294" s="378"/>
      <c r="AF294" s="392"/>
      <c r="AG294" s="216"/>
      <c r="AH294" s="216"/>
      <c r="AI294" s="216"/>
      <c r="AJ294" s="216"/>
      <c r="AK294" s="216"/>
      <c r="AL294" s="216"/>
    </row>
    <row r="295" spans="2:38" s="19" customFormat="1" x14ac:dyDescent="0.3">
      <c r="B295" s="59"/>
      <c r="C295" s="32"/>
      <c r="D295" s="21"/>
      <c r="E295" s="162"/>
      <c r="F295" s="163"/>
      <c r="G295" s="164"/>
      <c r="H295" s="165"/>
      <c r="I295" s="166"/>
      <c r="J295" s="167"/>
      <c r="K295" s="166"/>
      <c r="L295" s="235"/>
      <c r="M295" s="235"/>
      <c r="N295" s="235"/>
      <c r="O295" s="225"/>
      <c r="P295" s="226"/>
      <c r="Q295" s="225"/>
      <c r="R295" s="235"/>
      <c r="S295" s="235"/>
      <c r="T295" s="235"/>
      <c r="U295" s="168"/>
      <c r="V295" s="162"/>
      <c r="W295" s="162"/>
      <c r="X295" s="435"/>
      <c r="Y295" s="227"/>
      <c r="Z295" s="420"/>
      <c r="AA295" s="407"/>
      <c r="AB295" s="551"/>
      <c r="AC295" s="407"/>
      <c r="AD295" s="367"/>
      <c r="AE295" s="380"/>
      <c r="AF295" s="394"/>
      <c r="AG295" s="235"/>
      <c r="AH295" s="235"/>
      <c r="AI295" s="235"/>
      <c r="AJ295" s="235"/>
      <c r="AK295" s="235"/>
      <c r="AL295" s="235"/>
    </row>
    <row r="296" spans="2:38" s="19" customFormat="1" x14ac:dyDescent="0.3">
      <c r="B296" s="59"/>
      <c r="C296" s="33"/>
      <c r="D296" s="21"/>
      <c r="E296" s="162"/>
      <c r="F296" s="163"/>
      <c r="G296" s="164"/>
      <c r="H296" s="165"/>
      <c r="I296" s="166"/>
      <c r="J296" s="167"/>
      <c r="K296" s="166"/>
      <c r="L296" s="235"/>
      <c r="M296" s="235"/>
      <c r="N296" s="235"/>
      <c r="O296" s="225"/>
      <c r="P296" s="226"/>
      <c r="Q296" s="225"/>
      <c r="R296" s="235"/>
      <c r="S296" s="235"/>
      <c r="T296" s="235"/>
      <c r="U296" s="168"/>
      <c r="V296" s="162"/>
      <c r="W296" s="162"/>
      <c r="X296" s="435"/>
      <c r="Y296" s="227"/>
      <c r="Z296" s="420"/>
      <c r="AA296" s="407"/>
      <c r="AB296" s="551"/>
      <c r="AC296" s="407"/>
      <c r="AD296" s="367"/>
      <c r="AE296" s="380"/>
      <c r="AF296" s="394"/>
      <c r="AG296" s="235"/>
      <c r="AH296" s="235"/>
      <c r="AI296" s="235"/>
      <c r="AJ296" s="235"/>
      <c r="AK296" s="235"/>
      <c r="AL296" s="235"/>
    </row>
    <row r="297" spans="2:38" s="19" customFormat="1" x14ac:dyDescent="0.3">
      <c r="B297" s="59"/>
      <c r="C297" s="27"/>
      <c r="D297" s="21"/>
      <c r="E297" s="116"/>
      <c r="F297" s="117"/>
      <c r="G297" s="118"/>
      <c r="H297" s="119"/>
      <c r="I297" s="120"/>
      <c r="J297" s="113"/>
      <c r="K297" s="114"/>
      <c r="L297" s="215"/>
      <c r="M297" s="215"/>
      <c r="N297" s="216"/>
      <c r="O297" s="217"/>
      <c r="P297" s="218"/>
      <c r="Q297" s="217"/>
      <c r="R297" s="216"/>
      <c r="S297" s="216"/>
      <c r="T297" s="216"/>
      <c r="U297" s="115"/>
      <c r="V297" s="272"/>
      <c r="W297" s="272"/>
      <c r="X297" s="431"/>
      <c r="Y297" s="219"/>
      <c r="Z297" s="418"/>
      <c r="AA297" s="405"/>
      <c r="AB297" s="549"/>
      <c r="AC297" s="405"/>
      <c r="AD297" s="365"/>
      <c r="AE297" s="378"/>
      <c r="AF297" s="392"/>
      <c r="AG297" s="216"/>
      <c r="AH297" s="216"/>
      <c r="AI297" s="216"/>
      <c r="AJ297" s="216"/>
      <c r="AK297" s="216"/>
      <c r="AL297" s="216"/>
    </row>
    <row r="298" spans="2:38" s="19" customFormat="1" x14ac:dyDescent="0.3">
      <c r="B298" s="59"/>
      <c r="C298" s="29"/>
      <c r="D298" s="21"/>
      <c r="E298" s="116"/>
      <c r="F298" s="117"/>
      <c r="G298" s="118"/>
      <c r="H298" s="119"/>
      <c r="I298" s="120"/>
      <c r="J298" s="113"/>
      <c r="K298" s="114"/>
      <c r="L298" s="215"/>
      <c r="M298" s="215"/>
      <c r="N298" s="216"/>
      <c r="O298" s="217"/>
      <c r="P298" s="218"/>
      <c r="Q298" s="217"/>
      <c r="R298" s="216"/>
      <c r="S298" s="216"/>
      <c r="T298" s="216"/>
      <c r="U298" s="115"/>
      <c r="V298" s="272"/>
      <c r="W298" s="272"/>
      <c r="X298" s="431"/>
      <c r="Y298" s="219"/>
      <c r="Z298" s="418"/>
      <c r="AA298" s="405"/>
      <c r="AB298" s="549"/>
      <c r="AC298" s="405"/>
      <c r="AD298" s="365"/>
      <c r="AE298" s="378"/>
      <c r="AF298" s="392"/>
      <c r="AG298" s="216"/>
      <c r="AH298" s="216"/>
      <c r="AI298" s="216"/>
      <c r="AJ298" s="216"/>
      <c r="AK298" s="216"/>
      <c r="AL298" s="216"/>
    </row>
    <row r="299" spans="2:38" s="19" customFormat="1" x14ac:dyDescent="0.3">
      <c r="B299" s="59"/>
      <c r="C299" s="29"/>
      <c r="D299" s="21"/>
      <c r="E299" s="116"/>
      <c r="F299" s="117"/>
      <c r="G299" s="118"/>
      <c r="H299" s="119"/>
      <c r="I299" s="120"/>
      <c r="J299" s="113"/>
      <c r="K299" s="114"/>
      <c r="L299" s="215"/>
      <c r="M299" s="215"/>
      <c r="N299" s="216"/>
      <c r="O299" s="217"/>
      <c r="P299" s="218"/>
      <c r="Q299" s="217"/>
      <c r="R299" s="216"/>
      <c r="S299" s="216"/>
      <c r="T299" s="216"/>
      <c r="U299" s="115"/>
      <c r="V299" s="272"/>
      <c r="W299" s="272"/>
      <c r="X299" s="431"/>
      <c r="Y299" s="219"/>
      <c r="Z299" s="418"/>
      <c r="AA299" s="405"/>
      <c r="AB299" s="549"/>
      <c r="AC299" s="405"/>
      <c r="AD299" s="365"/>
      <c r="AE299" s="378"/>
      <c r="AF299" s="392"/>
      <c r="AG299" s="216"/>
      <c r="AH299" s="216"/>
      <c r="AI299" s="216"/>
      <c r="AJ299" s="216"/>
      <c r="AK299" s="216"/>
      <c r="AL299" s="216"/>
    </row>
    <row r="300" spans="2:38" s="19" customFormat="1" x14ac:dyDescent="0.3">
      <c r="B300" s="59"/>
      <c r="C300" s="32"/>
      <c r="D300" s="21"/>
      <c r="E300" s="140"/>
      <c r="F300" s="141"/>
      <c r="G300" s="142"/>
      <c r="H300" s="143"/>
      <c r="I300" s="144"/>
      <c r="J300" s="145"/>
      <c r="K300" s="146"/>
      <c r="L300" s="228"/>
      <c r="M300" s="228"/>
      <c r="N300" s="229"/>
      <c r="O300" s="230"/>
      <c r="P300" s="231"/>
      <c r="Q300" s="230"/>
      <c r="R300" s="229"/>
      <c r="S300" s="229"/>
      <c r="T300" s="229"/>
      <c r="U300" s="147"/>
      <c r="V300" s="273"/>
      <c r="W300" s="273"/>
      <c r="X300" s="433"/>
      <c r="Y300" s="232"/>
      <c r="Z300" s="421"/>
      <c r="AA300" s="408"/>
      <c r="AB300" s="552"/>
      <c r="AC300" s="408"/>
      <c r="AD300" s="368"/>
      <c r="AE300" s="381"/>
      <c r="AF300" s="395"/>
      <c r="AG300" s="229"/>
      <c r="AH300" s="229"/>
      <c r="AI300" s="229"/>
      <c r="AJ300" s="229"/>
      <c r="AK300" s="229"/>
      <c r="AL300" s="229"/>
    </row>
    <row r="301" spans="2:38" s="19" customFormat="1" x14ac:dyDescent="0.3">
      <c r="B301" s="59"/>
      <c r="C301" s="33"/>
      <c r="D301" s="21"/>
      <c r="E301" s="169"/>
      <c r="F301" s="170"/>
      <c r="G301" s="171"/>
      <c r="H301" s="143"/>
      <c r="I301" s="144"/>
      <c r="J301" s="145"/>
      <c r="K301" s="75"/>
      <c r="L301" s="198"/>
      <c r="M301" s="198"/>
      <c r="N301" s="236"/>
      <c r="O301" s="230"/>
      <c r="P301" s="231"/>
      <c r="Q301" s="230"/>
      <c r="R301" s="236"/>
      <c r="S301" s="236"/>
      <c r="T301" s="236"/>
      <c r="U301" s="172"/>
      <c r="V301" s="129"/>
      <c r="W301" s="129"/>
      <c r="X301" s="426"/>
      <c r="Y301" s="232"/>
      <c r="Z301" s="421"/>
      <c r="AA301" s="408"/>
      <c r="AB301" s="552"/>
      <c r="AC301" s="408"/>
      <c r="AD301" s="368"/>
      <c r="AE301" s="381"/>
      <c r="AF301" s="395"/>
      <c r="AG301" s="236"/>
      <c r="AH301" s="236"/>
      <c r="AI301" s="236"/>
      <c r="AJ301" s="236"/>
      <c r="AK301" s="236"/>
      <c r="AL301" s="236"/>
    </row>
    <row r="302" spans="2:38" s="19" customFormat="1" x14ac:dyDescent="0.3">
      <c r="B302" s="59"/>
      <c r="C302" s="34"/>
      <c r="D302" s="21"/>
      <c r="E302" s="121"/>
      <c r="F302" s="122"/>
      <c r="G302" s="123"/>
      <c r="H302" s="124"/>
      <c r="I302" s="125"/>
      <c r="J302" s="126"/>
      <c r="K302" s="127"/>
      <c r="L302" s="220"/>
      <c r="M302" s="220"/>
      <c r="N302" s="221"/>
      <c r="O302" s="217"/>
      <c r="P302" s="218"/>
      <c r="Q302" s="217"/>
      <c r="R302" s="221"/>
      <c r="S302" s="221"/>
      <c r="T302" s="221"/>
      <c r="U302" s="128"/>
      <c r="V302" s="134"/>
      <c r="W302" s="134"/>
      <c r="X302" s="432"/>
      <c r="Y302" s="219"/>
      <c r="Z302" s="418"/>
      <c r="AA302" s="405"/>
      <c r="AB302" s="549"/>
      <c r="AC302" s="405"/>
      <c r="AD302" s="365"/>
      <c r="AE302" s="378"/>
      <c r="AF302" s="392"/>
      <c r="AG302" s="221"/>
      <c r="AH302" s="221"/>
      <c r="AI302" s="221"/>
      <c r="AJ302" s="221"/>
      <c r="AK302" s="221"/>
      <c r="AL302" s="221"/>
    </row>
    <row r="303" spans="2:38" s="19" customFormat="1" x14ac:dyDescent="0.3">
      <c r="B303" s="59"/>
      <c r="C303" s="20"/>
      <c r="D303" s="21"/>
      <c r="E303" s="134"/>
      <c r="F303" s="135"/>
      <c r="G303" s="136"/>
      <c r="H303" s="137"/>
      <c r="I303" s="127"/>
      <c r="J303" s="138"/>
      <c r="K303" s="127"/>
      <c r="L303" s="220"/>
      <c r="M303" s="220"/>
      <c r="N303" s="220"/>
      <c r="O303" s="225"/>
      <c r="P303" s="226"/>
      <c r="Q303" s="225"/>
      <c r="R303" s="220"/>
      <c r="S303" s="220"/>
      <c r="T303" s="220"/>
      <c r="U303" s="139"/>
      <c r="V303" s="134"/>
      <c r="W303" s="134"/>
      <c r="X303" s="432"/>
      <c r="Y303" s="227"/>
      <c r="Z303" s="420"/>
      <c r="AA303" s="407"/>
      <c r="AB303" s="551"/>
      <c r="AC303" s="407"/>
      <c r="AD303" s="367"/>
      <c r="AE303" s="380"/>
      <c r="AF303" s="394"/>
      <c r="AG303" s="220"/>
      <c r="AH303" s="220"/>
      <c r="AI303" s="220"/>
      <c r="AJ303" s="220"/>
      <c r="AK303" s="220"/>
      <c r="AL303" s="220"/>
    </row>
    <row r="304" spans="2:38" s="19" customFormat="1" x14ac:dyDescent="0.3">
      <c r="B304" s="59"/>
      <c r="C304" s="20"/>
      <c r="D304" s="21"/>
      <c r="E304" s="134"/>
      <c r="F304" s="135"/>
      <c r="G304" s="136"/>
      <c r="H304" s="137"/>
      <c r="I304" s="127"/>
      <c r="J304" s="138"/>
      <c r="K304" s="127"/>
      <c r="L304" s="220"/>
      <c r="M304" s="220"/>
      <c r="N304" s="220"/>
      <c r="O304" s="225"/>
      <c r="P304" s="226"/>
      <c r="Q304" s="225"/>
      <c r="R304" s="220"/>
      <c r="S304" s="220"/>
      <c r="T304" s="220"/>
      <c r="U304" s="139"/>
      <c r="V304" s="134"/>
      <c r="W304" s="134"/>
      <c r="X304" s="432"/>
      <c r="Y304" s="227"/>
      <c r="Z304" s="420"/>
      <c r="AA304" s="407"/>
      <c r="AB304" s="551"/>
      <c r="AC304" s="407"/>
      <c r="AD304" s="367"/>
      <c r="AE304" s="380"/>
      <c r="AF304" s="394"/>
      <c r="AG304" s="220"/>
      <c r="AH304" s="220"/>
      <c r="AI304" s="220"/>
      <c r="AJ304" s="220"/>
      <c r="AK304" s="220"/>
      <c r="AL304" s="220"/>
    </row>
    <row r="305" spans="2:38" s="19" customFormat="1" x14ac:dyDescent="0.3">
      <c r="B305" s="59"/>
      <c r="C305" s="20"/>
      <c r="D305" s="21"/>
      <c r="E305" s="121"/>
      <c r="F305" s="122"/>
      <c r="G305" s="123"/>
      <c r="H305" s="124"/>
      <c r="I305" s="125"/>
      <c r="J305" s="126"/>
      <c r="K305" s="127"/>
      <c r="L305" s="220"/>
      <c r="M305" s="220"/>
      <c r="N305" s="221"/>
      <c r="O305" s="217"/>
      <c r="P305" s="218"/>
      <c r="Q305" s="217"/>
      <c r="R305" s="221"/>
      <c r="S305" s="221"/>
      <c r="T305" s="221"/>
      <c r="U305" s="128"/>
      <c r="V305" s="134"/>
      <c r="W305" s="134"/>
      <c r="X305" s="432"/>
      <c r="Y305" s="219"/>
      <c r="Z305" s="418"/>
      <c r="AA305" s="405"/>
      <c r="AB305" s="549"/>
      <c r="AC305" s="405"/>
      <c r="AD305" s="365"/>
      <c r="AE305" s="378"/>
      <c r="AF305" s="392"/>
      <c r="AG305" s="221"/>
      <c r="AH305" s="221"/>
      <c r="AI305" s="221"/>
      <c r="AJ305" s="221"/>
      <c r="AK305" s="221"/>
      <c r="AL305" s="221"/>
    </row>
    <row r="306" spans="2:38" s="19" customFormat="1" x14ac:dyDescent="0.3">
      <c r="B306" s="59"/>
      <c r="C306" s="20"/>
      <c r="D306" s="21"/>
      <c r="E306" s="134"/>
      <c r="F306" s="135"/>
      <c r="G306" s="136"/>
      <c r="H306" s="137"/>
      <c r="I306" s="127"/>
      <c r="J306" s="138"/>
      <c r="K306" s="127"/>
      <c r="L306" s="220"/>
      <c r="M306" s="220"/>
      <c r="N306" s="220"/>
      <c r="O306" s="225"/>
      <c r="P306" s="226"/>
      <c r="Q306" s="225"/>
      <c r="R306" s="220"/>
      <c r="S306" s="220"/>
      <c r="T306" s="220"/>
      <c r="U306" s="139"/>
      <c r="V306" s="134"/>
      <c r="W306" s="134"/>
      <c r="X306" s="432"/>
      <c r="Y306" s="227"/>
      <c r="Z306" s="420"/>
      <c r="AA306" s="407"/>
      <c r="AB306" s="551"/>
      <c r="AC306" s="407"/>
      <c r="AD306" s="367"/>
      <c r="AE306" s="380"/>
      <c r="AF306" s="394"/>
      <c r="AG306" s="220"/>
      <c r="AH306" s="220"/>
      <c r="AI306" s="220"/>
      <c r="AJ306" s="220"/>
      <c r="AK306" s="220"/>
      <c r="AL306" s="220"/>
    </row>
    <row r="307" spans="2:38" s="19" customFormat="1" x14ac:dyDescent="0.3">
      <c r="B307" s="59"/>
      <c r="C307" s="34"/>
      <c r="D307" s="21"/>
      <c r="E307" s="134"/>
      <c r="F307" s="135"/>
      <c r="G307" s="136"/>
      <c r="H307" s="137"/>
      <c r="I307" s="127"/>
      <c r="J307" s="138"/>
      <c r="K307" s="127"/>
      <c r="L307" s="220"/>
      <c r="M307" s="220"/>
      <c r="N307" s="220"/>
      <c r="O307" s="225"/>
      <c r="P307" s="226"/>
      <c r="Q307" s="225"/>
      <c r="R307" s="220"/>
      <c r="S307" s="220"/>
      <c r="T307" s="220"/>
      <c r="U307" s="139"/>
      <c r="V307" s="134"/>
      <c r="W307" s="134"/>
      <c r="X307" s="432"/>
      <c r="Y307" s="227"/>
      <c r="Z307" s="420"/>
      <c r="AA307" s="407"/>
      <c r="AB307" s="551"/>
      <c r="AC307" s="407"/>
      <c r="AD307" s="367"/>
      <c r="AE307" s="380"/>
      <c r="AF307" s="394"/>
      <c r="AG307" s="220"/>
      <c r="AH307" s="220"/>
      <c r="AI307" s="220"/>
      <c r="AJ307" s="220"/>
      <c r="AK307" s="220"/>
      <c r="AL307" s="220"/>
    </row>
    <row r="308" spans="2:38" s="19" customFormat="1" x14ac:dyDescent="0.3">
      <c r="B308" s="59"/>
      <c r="C308" s="34"/>
      <c r="D308" s="21"/>
      <c r="E308" s="121"/>
      <c r="F308" s="122"/>
      <c r="G308" s="123"/>
      <c r="H308" s="124"/>
      <c r="I308" s="125"/>
      <c r="J308" s="126"/>
      <c r="K308" s="127"/>
      <c r="L308" s="220"/>
      <c r="M308" s="220"/>
      <c r="N308" s="221"/>
      <c r="O308" s="217"/>
      <c r="P308" s="218"/>
      <c r="Q308" s="217"/>
      <c r="R308" s="221"/>
      <c r="S308" s="221"/>
      <c r="T308" s="221"/>
      <c r="U308" s="128"/>
      <c r="V308" s="134"/>
      <c r="W308" s="134"/>
      <c r="X308" s="432"/>
      <c r="Y308" s="219"/>
      <c r="Z308" s="418"/>
      <c r="AA308" s="405"/>
      <c r="AB308" s="549"/>
      <c r="AC308" s="405"/>
      <c r="AD308" s="365"/>
      <c r="AE308" s="378"/>
      <c r="AF308" s="392"/>
      <c r="AG308" s="221"/>
      <c r="AH308" s="221"/>
      <c r="AI308" s="221"/>
      <c r="AJ308" s="221"/>
      <c r="AK308" s="221"/>
      <c r="AL308" s="221"/>
    </row>
    <row r="309" spans="2:38" s="19" customFormat="1" x14ac:dyDescent="0.3">
      <c r="B309" s="59"/>
      <c r="C309" s="32"/>
      <c r="D309" s="21"/>
      <c r="E309" s="140"/>
      <c r="F309" s="141"/>
      <c r="G309" s="142"/>
      <c r="H309" s="143"/>
      <c r="I309" s="144"/>
      <c r="J309" s="145"/>
      <c r="K309" s="146"/>
      <c r="L309" s="228"/>
      <c r="M309" s="228"/>
      <c r="N309" s="229"/>
      <c r="O309" s="230"/>
      <c r="P309" s="231"/>
      <c r="Q309" s="230"/>
      <c r="R309" s="229"/>
      <c r="S309" s="229"/>
      <c r="T309" s="229"/>
      <c r="U309" s="147"/>
      <c r="V309" s="273"/>
      <c r="W309" s="273"/>
      <c r="X309" s="433"/>
      <c r="Y309" s="232"/>
      <c r="Z309" s="421"/>
      <c r="AA309" s="408"/>
      <c r="AB309" s="552"/>
      <c r="AC309" s="408"/>
      <c r="AD309" s="368"/>
      <c r="AE309" s="381"/>
      <c r="AF309" s="395"/>
      <c r="AG309" s="229"/>
      <c r="AH309" s="229"/>
      <c r="AI309" s="229"/>
      <c r="AJ309" s="229"/>
      <c r="AK309" s="229"/>
      <c r="AL309" s="229"/>
    </row>
    <row r="310" spans="2:38" s="19" customFormat="1" x14ac:dyDescent="0.3">
      <c r="B310" s="59"/>
      <c r="C310" s="34"/>
      <c r="D310" s="21"/>
      <c r="E310" s="140"/>
      <c r="F310" s="141"/>
      <c r="G310" s="142"/>
      <c r="H310" s="143"/>
      <c r="I310" s="144"/>
      <c r="J310" s="145"/>
      <c r="K310" s="146"/>
      <c r="L310" s="228"/>
      <c r="M310" s="228"/>
      <c r="N310" s="229"/>
      <c r="O310" s="230"/>
      <c r="P310" s="231"/>
      <c r="Q310" s="230"/>
      <c r="R310" s="229"/>
      <c r="S310" s="229"/>
      <c r="T310" s="229"/>
      <c r="U310" s="147"/>
      <c r="V310" s="273"/>
      <c r="W310" s="273"/>
      <c r="X310" s="433"/>
      <c r="Y310" s="232"/>
      <c r="Z310" s="421"/>
      <c r="AA310" s="408"/>
      <c r="AB310" s="552"/>
      <c r="AC310" s="408"/>
      <c r="AD310" s="368"/>
      <c r="AE310" s="381"/>
      <c r="AF310" s="395"/>
      <c r="AG310" s="229"/>
      <c r="AH310" s="229"/>
      <c r="AI310" s="229"/>
      <c r="AJ310" s="229"/>
      <c r="AK310" s="229"/>
      <c r="AL310" s="229"/>
    </row>
    <row r="311" spans="2:38" s="19" customFormat="1" x14ac:dyDescent="0.3">
      <c r="B311" s="59"/>
      <c r="C311" s="34"/>
      <c r="D311" s="21"/>
      <c r="E311" s="121"/>
      <c r="F311" s="122"/>
      <c r="G311" s="123"/>
      <c r="H311" s="124"/>
      <c r="I311" s="125"/>
      <c r="J311" s="126"/>
      <c r="K311" s="127"/>
      <c r="L311" s="220"/>
      <c r="M311" s="220"/>
      <c r="N311" s="221"/>
      <c r="O311" s="217"/>
      <c r="P311" s="218"/>
      <c r="Q311" s="217"/>
      <c r="R311" s="221"/>
      <c r="S311" s="221"/>
      <c r="T311" s="221"/>
      <c r="U311" s="128"/>
      <c r="V311" s="134"/>
      <c r="W311" s="134"/>
      <c r="X311" s="432"/>
      <c r="Y311" s="219"/>
      <c r="Z311" s="418"/>
      <c r="AA311" s="405"/>
      <c r="AB311" s="549"/>
      <c r="AC311" s="405"/>
      <c r="AD311" s="365"/>
      <c r="AE311" s="378"/>
      <c r="AF311" s="392"/>
      <c r="AG311" s="221"/>
      <c r="AH311" s="221"/>
      <c r="AI311" s="221"/>
      <c r="AJ311" s="221"/>
      <c r="AK311" s="221"/>
      <c r="AL311" s="221"/>
    </row>
    <row r="312" spans="2:38" s="19" customFormat="1" x14ac:dyDescent="0.3">
      <c r="B312" s="59"/>
      <c r="C312" s="20"/>
      <c r="D312" s="21"/>
      <c r="E312" s="134"/>
      <c r="F312" s="135"/>
      <c r="G312" s="136"/>
      <c r="H312" s="137"/>
      <c r="I312" s="127"/>
      <c r="J312" s="138"/>
      <c r="K312" s="127"/>
      <c r="L312" s="220"/>
      <c r="M312" s="220"/>
      <c r="N312" s="220"/>
      <c r="O312" s="225"/>
      <c r="P312" s="226"/>
      <c r="Q312" s="225"/>
      <c r="R312" s="220"/>
      <c r="S312" s="220"/>
      <c r="T312" s="220"/>
      <c r="U312" s="139"/>
      <c r="V312" s="134"/>
      <c r="W312" s="134"/>
      <c r="X312" s="432"/>
      <c r="Y312" s="227"/>
      <c r="Z312" s="420"/>
      <c r="AA312" s="407"/>
      <c r="AB312" s="551"/>
      <c r="AC312" s="407"/>
      <c r="AD312" s="367"/>
      <c r="AE312" s="380"/>
      <c r="AF312" s="394"/>
      <c r="AG312" s="220"/>
      <c r="AH312" s="220"/>
      <c r="AI312" s="220"/>
      <c r="AJ312" s="220"/>
      <c r="AK312" s="220"/>
      <c r="AL312" s="220"/>
    </row>
    <row r="313" spans="2:38" s="19" customFormat="1" x14ac:dyDescent="0.3">
      <c r="B313" s="59"/>
      <c r="C313" s="20"/>
      <c r="D313" s="21"/>
      <c r="E313" s="134"/>
      <c r="F313" s="135"/>
      <c r="G313" s="136"/>
      <c r="H313" s="137"/>
      <c r="I313" s="127"/>
      <c r="J313" s="138"/>
      <c r="K313" s="127"/>
      <c r="L313" s="220"/>
      <c r="M313" s="220"/>
      <c r="N313" s="220"/>
      <c r="O313" s="225"/>
      <c r="P313" s="226"/>
      <c r="Q313" s="225"/>
      <c r="R313" s="220"/>
      <c r="S313" s="220"/>
      <c r="T313" s="220"/>
      <c r="U313" s="139"/>
      <c r="V313" s="134"/>
      <c r="W313" s="134"/>
      <c r="X313" s="432"/>
      <c r="Y313" s="227"/>
      <c r="Z313" s="420"/>
      <c r="AA313" s="407"/>
      <c r="AB313" s="551"/>
      <c r="AC313" s="407"/>
      <c r="AD313" s="367"/>
      <c r="AE313" s="380"/>
      <c r="AF313" s="394"/>
      <c r="AG313" s="220"/>
      <c r="AH313" s="220"/>
      <c r="AI313" s="220"/>
      <c r="AJ313" s="220"/>
      <c r="AK313" s="220"/>
      <c r="AL313" s="220"/>
    </row>
    <row r="314" spans="2:38" s="19" customFormat="1" x14ac:dyDescent="0.3">
      <c r="B314" s="59"/>
      <c r="C314" s="20"/>
      <c r="D314" s="21"/>
      <c r="E314" s="121"/>
      <c r="F314" s="122"/>
      <c r="G314" s="123"/>
      <c r="H314" s="124"/>
      <c r="I314" s="125"/>
      <c r="J314" s="126"/>
      <c r="K314" s="127"/>
      <c r="L314" s="220"/>
      <c r="M314" s="220"/>
      <c r="N314" s="221"/>
      <c r="O314" s="217"/>
      <c r="P314" s="218"/>
      <c r="Q314" s="217"/>
      <c r="R314" s="221"/>
      <c r="S314" s="221"/>
      <c r="T314" s="221"/>
      <c r="U314" s="128"/>
      <c r="V314" s="134"/>
      <c r="W314" s="134"/>
      <c r="X314" s="432"/>
      <c r="Y314" s="219"/>
      <c r="Z314" s="418"/>
      <c r="AA314" s="405"/>
      <c r="AB314" s="549"/>
      <c r="AC314" s="405"/>
      <c r="AD314" s="365"/>
      <c r="AE314" s="378"/>
      <c r="AF314" s="392"/>
      <c r="AG314" s="221"/>
      <c r="AH314" s="221"/>
      <c r="AI314" s="221"/>
      <c r="AJ314" s="221"/>
      <c r="AK314" s="221"/>
      <c r="AL314" s="221"/>
    </row>
    <row r="315" spans="2:38" s="19" customFormat="1" x14ac:dyDescent="0.3">
      <c r="B315" s="59"/>
      <c r="C315" s="20"/>
      <c r="D315" s="21"/>
      <c r="E315" s="134"/>
      <c r="F315" s="135"/>
      <c r="G315" s="136"/>
      <c r="H315" s="137"/>
      <c r="I315" s="127"/>
      <c r="J315" s="138"/>
      <c r="K315" s="127"/>
      <c r="L315" s="220"/>
      <c r="M315" s="220"/>
      <c r="N315" s="220"/>
      <c r="O315" s="225"/>
      <c r="P315" s="226"/>
      <c r="Q315" s="225"/>
      <c r="R315" s="220"/>
      <c r="S315" s="220"/>
      <c r="T315" s="220"/>
      <c r="U315" s="139"/>
      <c r="V315" s="134"/>
      <c r="W315" s="134"/>
      <c r="X315" s="432"/>
      <c r="Y315" s="227"/>
      <c r="Z315" s="420"/>
      <c r="AA315" s="407"/>
      <c r="AB315" s="551"/>
      <c r="AC315" s="407"/>
      <c r="AD315" s="367"/>
      <c r="AE315" s="380"/>
      <c r="AF315" s="394"/>
      <c r="AG315" s="220"/>
      <c r="AH315" s="220"/>
      <c r="AI315" s="220"/>
      <c r="AJ315" s="220"/>
      <c r="AK315" s="220"/>
      <c r="AL315" s="220"/>
    </row>
    <row r="316" spans="2:38" s="19" customFormat="1" x14ac:dyDescent="0.3">
      <c r="B316" s="59"/>
      <c r="C316" s="20"/>
      <c r="D316" s="21"/>
      <c r="E316" s="134"/>
      <c r="F316" s="135"/>
      <c r="G316" s="136"/>
      <c r="H316" s="137"/>
      <c r="I316" s="127"/>
      <c r="J316" s="138"/>
      <c r="K316" s="127"/>
      <c r="L316" s="220"/>
      <c r="M316" s="220"/>
      <c r="N316" s="220"/>
      <c r="O316" s="225"/>
      <c r="P316" s="226"/>
      <c r="Q316" s="225"/>
      <c r="R316" s="220"/>
      <c r="S316" s="220"/>
      <c r="T316" s="220"/>
      <c r="U316" s="139"/>
      <c r="V316" s="134"/>
      <c r="W316" s="134"/>
      <c r="X316" s="432"/>
      <c r="Y316" s="227"/>
      <c r="Z316" s="420"/>
      <c r="AA316" s="407"/>
      <c r="AB316" s="551"/>
      <c r="AC316" s="407"/>
      <c r="AD316" s="367"/>
      <c r="AE316" s="380"/>
      <c r="AF316" s="394"/>
      <c r="AG316" s="220"/>
      <c r="AH316" s="220"/>
      <c r="AI316" s="220"/>
      <c r="AJ316" s="220"/>
      <c r="AK316" s="220"/>
      <c r="AL316" s="220"/>
    </row>
    <row r="317" spans="2:38" s="19" customFormat="1" x14ac:dyDescent="0.3">
      <c r="B317" s="59"/>
      <c r="C317" s="34"/>
      <c r="D317" s="21"/>
      <c r="E317" s="121"/>
      <c r="F317" s="122"/>
      <c r="G317" s="123"/>
      <c r="H317" s="124"/>
      <c r="I317" s="125"/>
      <c r="J317" s="126"/>
      <c r="K317" s="127"/>
      <c r="L317" s="220"/>
      <c r="M317" s="220"/>
      <c r="N317" s="221"/>
      <c r="O317" s="217"/>
      <c r="P317" s="218"/>
      <c r="Q317" s="217"/>
      <c r="R317" s="221"/>
      <c r="S317" s="221"/>
      <c r="T317" s="221"/>
      <c r="U317" s="128"/>
      <c r="V317" s="134"/>
      <c r="W317" s="134"/>
      <c r="X317" s="432"/>
      <c r="Y317" s="219"/>
      <c r="Z317" s="418"/>
      <c r="AA317" s="405"/>
      <c r="AB317" s="549"/>
      <c r="AC317" s="405"/>
      <c r="AD317" s="365"/>
      <c r="AE317" s="378"/>
      <c r="AF317" s="392"/>
      <c r="AG317" s="221"/>
      <c r="AH317" s="221"/>
      <c r="AI317" s="221"/>
      <c r="AJ317" s="221"/>
      <c r="AK317" s="221"/>
      <c r="AL317" s="221"/>
    </row>
    <row r="318" spans="2:38" s="19" customFormat="1" x14ac:dyDescent="0.3">
      <c r="B318" s="59"/>
      <c r="C318" s="32"/>
      <c r="D318" s="21"/>
      <c r="E318" s="129"/>
      <c r="F318" s="72"/>
      <c r="G318" s="73"/>
      <c r="H318" s="74"/>
      <c r="I318" s="75"/>
      <c r="J318" s="76"/>
      <c r="K318" s="75"/>
      <c r="L318" s="198"/>
      <c r="M318" s="198"/>
      <c r="N318" s="198"/>
      <c r="O318" s="222"/>
      <c r="P318" s="223"/>
      <c r="Q318" s="222"/>
      <c r="R318" s="198"/>
      <c r="S318" s="198"/>
      <c r="T318" s="198"/>
      <c r="U318" s="133"/>
      <c r="V318" s="129"/>
      <c r="W318" s="129"/>
      <c r="X318" s="426"/>
      <c r="Y318" s="224"/>
      <c r="Z318" s="419"/>
      <c r="AA318" s="406"/>
      <c r="AB318" s="550"/>
      <c r="AC318" s="406"/>
      <c r="AD318" s="366"/>
      <c r="AE318" s="379"/>
      <c r="AF318" s="393"/>
      <c r="AG318" s="198"/>
      <c r="AH318" s="198"/>
      <c r="AI318" s="198"/>
      <c r="AJ318" s="198"/>
      <c r="AK318" s="198"/>
      <c r="AL318" s="198"/>
    </row>
    <row r="319" spans="2:38" s="19" customFormat="1" x14ac:dyDescent="0.3">
      <c r="B319" s="59"/>
      <c r="C319" s="34"/>
      <c r="D319" s="21"/>
      <c r="E319" s="129"/>
      <c r="F319" s="72"/>
      <c r="G319" s="73"/>
      <c r="H319" s="74"/>
      <c r="I319" s="75"/>
      <c r="J319" s="76"/>
      <c r="K319" s="75"/>
      <c r="L319" s="198"/>
      <c r="M319" s="198"/>
      <c r="N319" s="198"/>
      <c r="O319" s="222"/>
      <c r="P319" s="223"/>
      <c r="Q319" s="222"/>
      <c r="R319" s="198"/>
      <c r="S319" s="198"/>
      <c r="T319" s="198"/>
      <c r="U319" s="133"/>
      <c r="V319" s="129"/>
      <c r="W319" s="129"/>
      <c r="X319" s="426"/>
      <c r="Y319" s="224"/>
      <c r="Z319" s="419"/>
      <c r="AA319" s="406"/>
      <c r="AB319" s="550"/>
      <c r="AC319" s="406"/>
      <c r="AD319" s="366"/>
      <c r="AE319" s="379"/>
      <c r="AF319" s="393"/>
      <c r="AG319" s="198"/>
      <c r="AH319" s="198"/>
      <c r="AI319" s="198"/>
      <c r="AJ319" s="198"/>
      <c r="AK319" s="198"/>
      <c r="AL319" s="198"/>
    </row>
    <row r="320" spans="2:38" s="19" customFormat="1" x14ac:dyDescent="0.3">
      <c r="B320" s="59"/>
      <c r="C320" s="34"/>
      <c r="D320" s="21"/>
      <c r="E320" s="121"/>
      <c r="F320" s="122"/>
      <c r="G320" s="123"/>
      <c r="H320" s="124"/>
      <c r="I320" s="125"/>
      <c r="J320" s="126"/>
      <c r="K320" s="127"/>
      <c r="L320" s="220"/>
      <c r="M320" s="220"/>
      <c r="N320" s="221"/>
      <c r="O320" s="217"/>
      <c r="P320" s="218"/>
      <c r="Q320" s="217"/>
      <c r="R320" s="221"/>
      <c r="S320" s="221"/>
      <c r="T320" s="221"/>
      <c r="U320" s="128"/>
      <c r="V320" s="134"/>
      <c r="W320" s="134"/>
      <c r="X320" s="432"/>
      <c r="Y320" s="219"/>
      <c r="Z320" s="418"/>
      <c r="AA320" s="405"/>
      <c r="AB320" s="549"/>
      <c r="AC320" s="405"/>
      <c r="AD320" s="365"/>
      <c r="AE320" s="378"/>
      <c r="AF320" s="392"/>
      <c r="AG320" s="221"/>
      <c r="AH320" s="221"/>
      <c r="AI320" s="221"/>
      <c r="AJ320" s="221"/>
      <c r="AK320" s="221"/>
      <c r="AL320" s="221"/>
    </row>
    <row r="321" spans="2:38" s="19" customFormat="1" x14ac:dyDescent="0.3">
      <c r="B321" s="59"/>
      <c r="C321" s="32"/>
      <c r="D321" s="21"/>
      <c r="E321" s="129"/>
      <c r="F321" s="72"/>
      <c r="G321" s="73"/>
      <c r="H321" s="74"/>
      <c r="I321" s="75"/>
      <c r="J321" s="76"/>
      <c r="K321" s="75"/>
      <c r="L321" s="198"/>
      <c r="M321" s="198"/>
      <c r="N321" s="198"/>
      <c r="O321" s="222"/>
      <c r="P321" s="223"/>
      <c r="Q321" s="222"/>
      <c r="R321" s="198"/>
      <c r="S321" s="198"/>
      <c r="T321" s="198"/>
      <c r="U321" s="133"/>
      <c r="V321" s="129"/>
      <c r="W321" s="129"/>
      <c r="X321" s="426"/>
      <c r="Y321" s="224"/>
      <c r="Z321" s="419"/>
      <c r="AA321" s="406"/>
      <c r="AB321" s="550"/>
      <c r="AC321" s="406"/>
      <c r="AD321" s="366"/>
      <c r="AE321" s="379"/>
      <c r="AF321" s="393"/>
      <c r="AG321" s="198"/>
      <c r="AH321" s="198"/>
      <c r="AI321" s="198"/>
      <c r="AJ321" s="198"/>
      <c r="AK321" s="198"/>
      <c r="AL321" s="198"/>
    </row>
    <row r="322" spans="2:38" s="19" customFormat="1" x14ac:dyDescent="0.3">
      <c r="B322" s="59"/>
      <c r="C322" s="34"/>
      <c r="D322" s="21"/>
      <c r="E322" s="129"/>
      <c r="F322" s="72"/>
      <c r="G322" s="73"/>
      <c r="H322" s="74"/>
      <c r="I322" s="75"/>
      <c r="J322" s="76"/>
      <c r="K322" s="75"/>
      <c r="L322" s="198"/>
      <c r="M322" s="198"/>
      <c r="N322" s="198"/>
      <c r="O322" s="222"/>
      <c r="P322" s="223"/>
      <c r="Q322" s="222"/>
      <c r="R322" s="198"/>
      <c r="S322" s="198"/>
      <c r="T322" s="198"/>
      <c r="U322" s="133"/>
      <c r="V322" s="129"/>
      <c r="W322" s="129"/>
      <c r="X322" s="426"/>
      <c r="Y322" s="224"/>
      <c r="Z322" s="419"/>
      <c r="AA322" s="406"/>
      <c r="AB322" s="550"/>
      <c r="AC322" s="406"/>
      <c r="AD322" s="366"/>
      <c r="AE322" s="379"/>
      <c r="AF322" s="393"/>
      <c r="AG322" s="198"/>
      <c r="AH322" s="198"/>
      <c r="AI322" s="198"/>
      <c r="AJ322" s="198"/>
      <c r="AK322" s="198"/>
      <c r="AL322" s="198"/>
    </row>
    <row r="323" spans="2:38" s="19" customFormat="1" x14ac:dyDescent="0.3">
      <c r="B323" s="59"/>
      <c r="C323" s="34"/>
      <c r="D323" s="21"/>
      <c r="E323" s="121"/>
      <c r="F323" s="122"/>
      <c r="G323" s="123"/>
      <c r="H323" s="124"/>
      <c r="I323" s="125"/>
      <c r="J323" s="126"/>
      <c r="K323" s="127"/>
      <c r="L323" s="220"/>
      <c r="M323" s="220"/>
      <c r="N323" s="221"/>
      <c r="O323" s="217"/>
      <c r="P323" s="218"/>
      <c r="Q323" s="217"/>
      <c r="R323" s="221"/>
      <c r="S323" s="221"/>
      <c r="T323" s="221"/>
      <c r="U323" s="128"/>
      <c r="V323" s="134"/>
      <c r="W323" s="134"/>
      <c r="X323" s="432"/>
      <c r="Y323" s="219"/>
      <c r="Z323" s="418"/>
      <c r="AA323" s="405"/>
      <c r="AB323" s="549"/>
      <c r="AC323" s="405"/>
      <c r="AD323" s="365"/>
      <c r="AE323" s="378"/>
      <c r="AF323" s="392"/>
      <c r="AG323" s="221"/>
      <c r="AH323" s="221"/>
      <c r="AI323" s="221"/>
      <c r="AJ323" s="221"/>
      <c r="AK323" s="221"/>
      <c r="AL323" s="221"/>
    </row>
    <row r="324" spans="2:38" s="19" customFormat="1" x14ac:dyDescent="0.3">
      <c r="B324" s="59"/>
      <c r="C324" s="32"/>
      <c r="D324" s="21"/>
      <c r="E324" s="129"/>
      <c r="F324" s="72"/>
      <c r="G324" s="73"/>
      <c r="H324" s="74"/>
      <c r="I324" s="75"/>
      <c r="J324" s="76"/>
      <c r="K324" s="75"/>
      <c r="L324" s="198"/>
      <c r="M324" s="198"/>
      <c r="N324" s="198"/>
      <c r="O324" s="222"/>
      <c r="P324" s="223"/>
      <c r="Q324" s="222"/>
      <c r="R324" s="198"/>
      <c r="S324" s="198"/>
      <c r="T324" s="198"/>
      <c r="U324" s="133"/>
      <c r="V324" s="129"/>
      <c r="W324" s="129"/>
      <c r="X324" s="426"/>
      <c r="Y324" s="224"/>
      <c r="Z324" s="419"/>
      <c r="AA324" s="406"/>
      <c r="AB324" s="550"/>
      <c r="AC324" s="406"/>
      <c r="AD324" s="366"/>
      <c r="AE324" s="379"/>
      <c r="AF324" s="393"/>
      <c r="AG324" s="198"/>
      <c r="AH324" s="198"/>
      <c r="AI324" s="198"/>
      <c r="AJ324" s="198"/>
      <c r="AK324" s="198"/>
      <c r="AL324" s="198"/>
    </row>
    <row r="325" spans="2:38" s="19" customFormat="1" x14ac:dyDescent="0.3">
      <c r="B325" s="59"/>
      <c r="C325" s="34"/>
      <c r="D325" s="21"/>
      <c r="E325" s="129"/>
      <c r="F325" s="72"/>
      <c r="G325" s="73"/>
      <c r="H325" s="74"/>
      <c r="I325" s="75"/>
      <c r="J325" s="76"/>
      <c r="K325" s="75"/>
      <c r="L325" s="198"/>
      <c r="M325" s="198"/>
      <c r="N325" s="198"/>
      <c r="O325" s="222"/>
      <c r="P325" s="223"/>
      <c r="Q325" s="222"/>
      <c r="R325" s="198"/>
      <c r="S325" s="198"/>
      <c r="T325" s="198"/>
      <c r="U325" s="133"/>
      <c r="V325" s="129"/>
      <c r="W325" s="129"/>
      <c r="X325" s="426"/>
      <c r="Y325" s="224"/>
      <c r="Z325" s="419"/>
      <c r="AA325" s="406"/>
      <c r="AB325" s="550"/>
      <c r="AC325" s="406"/>
      <c r="AD325" s="366"/>
      <c r="AE325" s="379"/>
      <c r="AF325" s="393"/>
      <c r="AG325" s="198"/>
      <c r="AH325" s="198"/>
      <c r="AI325" s="198"/>
      <c r="AJ325" s="198"/>
      <c r="AK325" s="198"/>
      <c r="AL325" s="198"/>
    </row>
    <row r="326" spans="2:38" s="19" customFormat="1" x14ac:dyDescent="0.3">
      <c r="B326" s="59"/>
      <c r="C326" s="34"/>
      <c r="D326" s="21"/>
      <c r="E326" s="121"/>
      <c r="F326" s="122"/>
      <c r="G326" s="123"/>
      <c r="H326" s="124"/>
      <c r="I326" s="125"/>
      <c r="J326" s="126"/>
      <c r="K326" s="127"/>
      <c r="L326" s="220"/>
      <c r="M326" s="220"/>
      <c r="N326" s="221"/>
      <c r="O326" s="217"/>
      <c r="P326" s="218"/>
      <c r="Q326" s="217"/>
      <c r="R326" s="221"/>
      <c r="S326" s="221"/>
      <c r="T326" s="221"/>
      <c r="U326" s="128"/>
      <c r="V326" s="134"/>
      <c r="W326" s="134"/>
      <c r="X326" s="432"/>
      <c r="Y326" s="219"/>
      <c r="Z326" s="418"/>
      <c r="AA326" s="405"/>
      <c r="AB326" s="549"/>
      <c r="AC326" s="405"/>
      <c r="AD326" s="365"/>
      <c r="AE326" s="378"/>
      <c r="AF326" s="392"/>
      <c r="AG326" s="221"/>
      <c r="AH326" s="221"/>
      <c r="AI326" s="221"/>
      <c r="AJ326" s="221"/>
      <c r="AK326" s="221"/>
      <c r="AL326" s="221"/>
    </row>
    <row r="327" spans="2:38" s="19" customFormat="1" x14ac:dyDescent="0.3">
      <c r="B327" s="59"/>
      <c r="C327" s="32"/>
      <c r="D327" s="21"/>
      <c r="E327" s="129"/>
      <c r="F327" s="72"/>
      <c r="G327" s="73"/>
      <c r="H327" s="74"/>
      <c r="I327" s="75"/>
      <c r="J327" s="76"/>
      <c r="K327" s="75"/>
      <c r="L327" s="198"/>
      <c r="M327" s="198"/>
      <c r="N327" s="198"/>
      <c r="O327" s="222"/>
      <c r="P327" s="223"/>
      <c r="Q327" s="222"/>
      <c r="R327" s="198"/>
      <c r="S327" s="198"/>
      <c r="T327" s="198"/>
      <c r="U327" s="133"/>
      <c r="V327" s="129"/>
      <c r="W327" s="129"/>
      <c r="X327" s="426"/>
      <c r="Y327" s="224"/>
      <c r="Z327" s="419"/>
      <c r="AA327" s="406"/>
      <c r="AB327" s="550"/>
      <c r="AC327" s="406"/>
      <c r="AD327" s="366"/>
      <c r="AE327" s="379"/>
      <c r="AF327" s="393"/>
      <c r="AG327" s="198"/>
      <c r="AH327" s="198"/>
      <c r="AI327" s="198"/>
      <c r="AJ327" s="198"/>
      <c r="AK327" s="198"/>
      <c r="AL327" s="198"/>
    </row>
    <row r="328" spans="2:38" s="19" customFormat="1" x14ac:dyDescent="0.3">
      <c r="B328" s="59"/>
      <c r="C328" s="34"/>
      <c r="D328" s="21"/>
      <c r="E328" s="129"/>
      <c r="F328" s="72"/>
      <c r="G328" s="73"/>
      <c r="H328" s="74"/>
      <c r="I328" s="75"/>
      <c r="J328" s="76"/>
      <c r="K328" s="75"/>
      <c r="L328" s="198"/>
      <c r="M328" s="198"/>
      <c r="N328" s="198"/>
      <c r="O328" s="222"/>
      <c r="P328" s="223"/>
      <c r="Q328" s="222"/>
      <c r="R328" s="198"/>
      <c r="S328" s="198"/>
      <c r="T328" s="198"/>
      <c r="U328" s="133"/>
      <c r="V328" s="129"/>
      <c r="W328" s="129"/>
      <c r="X328" s="426"/>
      <c r="Y328" s="224"/>
      <c r="Z328" s="419"/>
      <c r="AA328" s="406"/>
      <c r="AB328" s="550"/>
      <c r="AC328" s="406"/>
      <c r="AD328" s="366"/>
      <c r="AE328" s="379"/>
      <c r="AF328" s="393"/>
      <c r="AG328" s="198"/>
      <c r="AH328" s="198"/>
      <c r="AI328" s="198"/>
      <c r="AJ328" s="198"/>
      <c r="AK328" s="198"/>
      <c r="AL328" s="198"/>
    </row>
    <row r="329" spans="2:38" s="19" customFormat="1" x14ac:dyDescent="0.3">
      <c r="B329" s="59"/>
      <c r="C329" s="34"/>
      <c r="D329" s="21"/>
      <c r="E329" s="121"/>
      <c r="F329" s="122"/>
      <c r="G329" s="123"/>
      <c r="H329" s="124"/>
      <c r="I329" s="125"/>
      <c r="J329" s="126"/>
      <c r="K329" s="127"/>
      <c r="L329" s="220"/>
      <c r="M329" s="220"/>
      <c r="N329" s="221"/>
      <c r="O329" s="217"/>
      <c r="P329" s="218"/>
      <c r="Q329" s="217"/>
      <c r="R329" s="221"/>
      <c r="S329" s="221"/>
      <c r="T329" s="221"/>
      <c r="U329" s="128"/>
      <c r="V329" s="134"/>
      <c r="W329" s="134"/>
      <c r="X329" s="432"/>
      <c r="Y329" s="219"/>
      <c r="Z329" s="418"/>
      <c r="AA329" s="405"/>
      <c r="AB329" s="549"/>
      <c r="AC329" s="405"/>
      <c r="AD329" s="365"/>
      <c r="AE329" s="378"/>
      <c r="AF329" s="392"/>
      <c r="AG329" s="221"/>
      <c r="AH329" s="221"/>
      <c r="AI329" s="221"/>
      <c r="AJ329" s="221"/>
      <c r="AK329" s="221"/>
      <c r="AL329" s="221"/>
    </row>
    <row r="330" spans="2:38" s="19" customFormat="1" x14ac:dyDescent="0.3">
      <c r="B330" s="59"/>
      <c r="C330" s="32"/>
      <c r="D330" s="21"/>
      <c r="E330" s="129"/>
      <c r="F330" s="72"/>
      <c r="G330" s="73"/>
      <c r="H330" s="74"/>
      <c r="I330" s="75"/>
      <c r="J330" s="76"/>
      <c r="K330" s="75"/>
      <c r="L330" s="198"/>
      <c r="M330" s="198"/>
      <c r="N330" s="198"/>
      <c r="O330" s="222"/>
      <c r="P330" s="223"/>
      <c r="Q330" s="222"/>
      <c r="R330" s="198"/>
      <c r="S330" s="198"/>
      <c r="T330" s="198"/>
      <c r="U330" s="133"/>
      <c r="V330" s="129"/>
      <c r="W330" s="129"/>
      <c r="X330" s="426"/>
      <c r="Y330" s="224"/>
      <c r="Z330" s="419"/>
      <c r="AA330" s="406"/>
      <c r="AB330" s="550"/>
      <c r="AC330" s="406"/>
      <c r="AD330" s="366"/>
      <c r="AE330" s="379"/>
      <c r="AF330" s="393"/>
      <c r="AG330" s="198"/>
      <c r="AH330" s="198"/>
      <c r="AI330" s="198"/>
      <c r="AJ330" s="198"/>
      <c r="AK330" s="198"/>
      <c r="AL330" s="198"/>
    </row>
    <row r="331" spans="2:38" s="19" customFormat="1" x14ac:dyDescent="0.3">
      <c r="B331" s="59"/>
      <c r="C331" s="32"/>
      <c r="D331" s="21"/>
      <c r="E331" s="129"/>
      <c r="F331" s="72"/>
      <c r="G331" s="73"/>
      <c r="H331" s="74"/>
      <c r="I331" s="75"/>
      <c r="J331" s="76"/>
      <c r="K331" s="75"/>
      <c r="L331" s="198"/>
      <c r="M331" s="198"/>
      <c r="N331" s="198"/>
      <c r="O331" s="222"/>
      <c r="P331" s="223"/>
      <c r="Q331" s="222"/>
      <c r="R331" s="198"/>
      <c r="S331" s="198"/>
      <c r="T331" s="198"/>
      <c r="U331" s="133"/>
      <c r="V331" s="129"/>
      <c r="W331" s="129"/>
      <c r="X331" s="426"/>
      <c r="Y331" s="224"/>
      <c r="Z331" s="419"/>
      <c r="AA331" s="406"/>
      <c r="AB331" s="550"/>
      <c r="AC331" s="406"/>
      <c r="AD331" s="366"/>
      <c r="AE331" s="379"/>
      <c r="AF331" s="393"/>
      <c r="AG331" s="198"/>
      <c r="AH331" s="198"/>
      <c r="AI331" s="198"/>
      <c r="AJ331" s="198"/>
      <c r="AK331" s="198"/>
      <c r="AL331" s="198"/>
    </row>
    <row r="332" spans="2:38" s="19" customFormat="1" x14ac:dyDescent="0.3">
      <c r="B332" s="59"/>
      <c r="C332" s="32"/>
      <c r="D332" s="21"/>
      <c r="E332" s="121"/>
      <c r="F332" s="122"/>
      <c r="G332" s="123"/>
      <c r="H332" s="124"/>
      <c r="I332" s="125"/>
      <c r="J332" s="126"/>
      <c r="K332" s="127"/>
      <c r="L332" s="220"/>
      <c r="M332" s="220"/>
      <c r="N332" s="221"/>
      <c r="O332" s="217"/>
      <c r="P332" s="218"/>
      <c r="Q332" s="217"/>
      <c r="R332" s="221"/>
      <c r="S332" s="221"/>
      <c r="T332" s="221"/>
      <c r="U332" s="128"/>
      <c r="V332" s="134"/>
      <c r="W332" s="134"/>
      <c r="X332" s="432"/>
      <c r="Y332" s="219"/>
      <c r="Z332" s="418"/>
      <c r="AA332" s="405"/>
      <c r="AB332" s="549"/>
      <c r="AC332" s="405"/>
      <c r="AD332" s="365"/>
      <c r="AE332" s="378"/>
      <c r="AF332" s="392"/>
      <c r="AG332" s="221"/>
      <c r="AH332" s="221"/>
      <c r="AI332" s="221"/>
      <c r="AJ332" s="221"/>
      <c r="AK332" s="221"/>
      <c r="AL332" s="221"/>
    </row>
    <row r="333" spans="2:38" s="19" customFormat="1" x14ac:dyDescent="0.3">
      <c r="B333" s="59"/>
      <c r="C333" s="32"/>
      <c r="D333" s="21"/>
      <c r="E333" s="129"/>
      <c r="F333" s="72"/>
      <c r="G333" s="73"/>
      <c r="H333" s="74"/>
      <c r="I333" s="75"/>
      <c r="J333" s="76"/>
      <c r="K333" s="75"/>
      <c r="L333" s="198"/>
      <c r="M333" s="198"/>
      <c r="N333" s="198"/>
      <c r="O333" s="222"/>
      <c r="P333" s="223"/>
      <c r="Q333" s="222"/>
      <c r="R333" s="198"/>
      <c r="S333" s="198"/>
      <c r="T333" s="198"/>
      <c r="U333" s="133"/>
      <c r="V333" s="129"/>
      <c r="W333" s="129"/>
      <c r="X333" s="426"/>
      <c r="Y333" s="224"/>
      <c r="Z333" s="419"/>
      <c r="AA333" s="406"/>
      <c r="AB333" s="550"/>
      <c r="AC333" s="406"/>
      <c r="AD333" s="366"/>
      <c r="AE333" s="379"/>
      <c r="AF333" s="393"/>
      <c r="AG333" s="198"/>
      <c r="AH333" s="198"/>
      <c r="AI333" s="198"/>
      <c r="AJ333" s="198"/>
      <c r="AK333" s="198"/>
      <c r="AL333" s="198"/>
    </row>
    <row r="334" spans="2:38" s="19" customFormat="1" x14ac:dyDescent="0.3">
      <c r="B334" s="59"/>
      <c r="C334" s="33"/>
      <c r="D334" s="21"/>
      <c r="E334" s="129"/>
      <c r="F334" s="72"/>
      <c r="G334" s="73"/>
      <c r="H334" s="74"/>
      <c r="I334" s="75"/>
      <c r="J334" s="76"/>
      <c r="K334" s="75"/>
      <c r="L334" s="198"/>
      <c r="M334" s="198"/>
      <c r="N334" s="198"/>
      <c r="O334" s="222"/>
      <c r="P334" s="223"/>
      <c r="Q334" s="222"/>
      <c r="R334" s="198"/>
      <c r="S334" s="198"/>
      <c r="T334" s="198"/>
      <c r="U334" s="133"/>
      <c r="V334" s="129"/>
      <c r="W334" s="129"/>
      <c r="X334" s="426"/>
      <c r="Y334" s="224"/>
      <c r="Z334" s="419"/>
      <c r="AA334" s="406"/>
      <c r="AB334" s="550"/>
      <c r="AC334" s="406"/>
      <c r="AD334" s="366"/>
      <c r="AE334" s="379"/>
      <c r="AF334" s="393"/>
      <c r="AG334" s="198"/>
      <c r="AH334" s="198"/>
      <c r="AI334" s="198"/>
      <c r="AJ334" s="198"/>
      <c r="AK334" s="198"/>
      <c r="AL334" s="198"/>
    </row>
    <row r="335" spans="2:38" s="19" customFormat="1" x14ac:dyDescent="0.3">
      <c r="B335" s="59"/>
      <c r="C335" s="34"/>
      <c r="D335" s="21"/>
      <c r="E335" s="121"/>
      <c r="F335" s="122"/>
      <c r="G335" s="123"/>
      <c r="H335" s="124"/>
      <c r="I335" s="125"/>
      <c r="J335" s="126"/>
      <c r="K335" s="127"/>
      <c r="L335" s="220"/>
      <c r="M335" s="220"/>
      <c r="N335" s="221"/>
      <c r="O335" s="217"/>
      <c r="P335" s="218"/>
      <c r="Q335" s="217"/>
      <c r="R335" s="221"/>
      <c r="S335" s="221"/>
      <c r="T335" s="221"/>
      <c r="U335" s="128"/>
      <c r="V335" s="134"/>
      <c r="W335" s="134"/>
      <c r="X335" s="432"/>
      <c r="Y335" s="219"/>
      <c r="Z335" s="418"/>
      <c r="AA335" s="405"/>
      <c r="AB335" s="549"/>
      <c r="AC335" s="405"/>
      <c r="AD335" s="365"/>
      <c r="AE335" s="378"/>
      <c r="AF335" s="392"/>
      <c r="AG335" s="221"/>
      <c r="AH335" s="221"/>
      <c r="AI335" s="221"/>
      <c r="AJ335" s="221"/>
      <c r="AK335" s="221"/>
      <c r="AL335" s="221"/>
    </row>
    <row r="336" spans="2:38" s="19" customFormat="1" x14ac:dyDescent="0.3">
      <c r="B336" s="59"/>
      <c r="C336" s="32"/>
      <c r="D336" s="21"/>
      <c r="E336" s="129"/>
      <c r="F336" s="72"/>
      <c r="G336" s="73"/>
      <c r="H336" s="74"/>
      <c r="I336" s="75"/>
      <c r="J336" s="76"/>
      <c r="K336" s="75"/>
      <c r="L336" s="198"/>
      <c r="M336" s="198"/>
      <c r="N336" s="198"/>
      <c r="O336" s="222"/>
      <c r="P336" s="223"/>
      <c r="Q336" s="222"/>
      <c r="R336" s="198"/>
      <c r="S336" s="198"/>
      <c r="T336" s="198"/>
      <c r="U336" s="133"/>
      <c r="V336" s="129"/>
      <c r="W336" s="129"/>
      <c r="X336" s="426"/>
      <c r="Y336" s="224"/>
      <c r="Z336" s="419"/>
      <c r="AA336" s="406"/>
      <c r="AB336" s="550"/>
      <c r="AC336" s="406"/>
      <c r="AD336" s="366"/>
      <c r="AE336" s="379"/>
      <c r="AF336" s="393"/>
      <c r="AG336" s="198"/>
      <c r="AH336" s="198"/>
      <c r="AI336" s="198"/>
      <c r="AJ336" s="198"/>
      <c r="AK336" s="198"/>
      <c r="AL336" s="198"/>
    </row>
    <row r="337" spans="2:38" s="19" customFormat="1" x14ac:dyDescent="0.3">
      <c r="B337" s="59"/>
      <c r="C337" s="32"/>
      <c r="D337" s="21"/>
      <c r="E337" s="129"/>
      <c r="F337" s="72"/>
      <c r="G337" s="73"/>
      <c r="H337" s="74"/>
      <c r="I337" s="75"/>
      <c r="J337" s="76"/>
      <c r="K337" s="75"/>
      <c r="L337" s="198"/>
      <c r="M337" s="198"/>
      <c r="N337" s="198"/>
      <c r="O337" s="222"/>
      <c r="P337" s="223"/>
      <c r="Q337" s="222"/>
      <c r="R337" s="198"/>
      <c r="S337" s="198"/>
      <c r="T337" s="198"/>
      <c r="U337" s="133"/>
      <c r="V337" s="129"/>
      <c r="W337" s="129"/>
      <c r="X337" s="426"/>
      <c r="Y337" s="224"/>
      <c r="Z337" s="419"/>
      <c r="AA337" s="406"/>
      <c r="AB337" s="550"/>
      <c r="AC337" s="406"/>
      <c r="AD337" s="366"/>
      <c r="AE337" s="379"/>
      <c r="AF337" s="393"/>
      <c r="AG337" s="198"/>
      <c r="AH337" s="198"/>
      <c r="AI337" s="198"/>
      <c r="AJ337" s="198"/>
      <c r="AK337" s="198"/>
      <c r="AL337" s="198"/>
    </row>
    <row r="338" spans="2:38" s="19" customFormat="1" x14ac:dyDescent="0.3">
      <c r="B338" s="59"/>
      <c r="C338" s="32"/>
      <c r="D338" s="21"/>
      <c r="E338" s="121"/>
      <c r="F338" s="122"/>
      <c r="G338" s="123"/>
      <c r="H338" s="124"/>
      <c r="I338" s="125"/>
      <c r="J338" s="126"/>
      <c r="K338" s="127"/>
      <c r="L338" s="220"/>
      <c r="M338" s="220"/>
      <c r="N338" s="221"/>
      <c r="O338" s="217"/>
      <c r="P338" s="218"/>
      <c r="Q338" s="217"/>
      <c r="R338" s="221"/>
      <c r="S338" s="221"/>
      <c r="T338" s="221"/>
      <c r="U338" s="128"/>
      <c r="V338" s="134"/>
      <c r="W338" s="134"/>
      <c r="X338" s="432"/>
      <c r="Y338" s="219"/>
      <c r="Z338" s="418"/>
      <c r="AA338" s="405"/>
      <c r="AB338" s="549"/>
      <c r="AC338" s="405"/>
      <c r="AD338" s="365"/>
      <c r="AE338" s="378"/>
      <c r="AF338" s="392"/>
      <c r="AG338" s="221"/>
      <c r="AH338" s="221"/>
      <c r="AI338" s="221"/>
      <c r="AJ338" s="221"/>
      <c r="AK338" s="221"/>
      <c r="AL338" s="221"/>
    </row>
    <row r="339" spans="2:38" s="19" customFormat="1" x14ac:dyDescent="0.3">
      <c r="B339" s="59"/>
      <c r="C339" s="32"/>
      <c r="D339" s="21"/>
      <c r="E339" s="129"/>
      <c r="F339" s="72"/>
      <c r="G339" s="73"/>
      <c r="H339" s="74"/>
      <c r="I339" s="75"/>
      <c r="J339" s="76"/>
      <c r="K339" s="75"/>
      <c r="L339" s="198"/>
      <c r="M339" s="198"/>
      <c r="N339" s="198"/>
      <c r="O339" s="222"/>
      <c r="P339" s="223"/>
      <c r="Q339" s="222"/>
      <c r="R339" s="198"/>
      <c r="S339" s="198"/>
      <c r="T339" s="198"/>
      <c r="U339" s="133"/>
      <c r="V339" s="129"/>
      <c r="W339" s="129"/>
      <c r="X339" s="426"/>
      <c r="Y339" s="224"/>
      <c r="Z339" s="419"/>
      <c r="AA339" s="406"/>
      <c r="AB339" s="550"/>
      <c r="AC339" s="406"/>
      <c r="AD339" s="366"/>
      <c r="AE339" s="379"/>
      <c r="AF339" s="393"/>
      <c r="AG339" s="198"/>
      <c r="AH339" s="198"/>
      <c r="AI339" s="198"/>
      <c r="AJ339" s="198"/>
      <c r="AK339" s="198"/>
      <c r="AL339" s="198"/>
    </row>
    <row r="340" spans="2:38" s="19" customFormat="1" x14ac:dyDescent="0.3">
      <c r="B340" s="59"/>
      <c r="C340" s="34"/>
      <c r="D340" s="21"/>
      <c r="E340" s="129"/>
      <c r="F340" s="72"/>
      <c r="G340" s="73"/>
      <c r="H340" s="74"/>
      <c r="I340" s="75"/>
      <c r="J340" s="76"/>
      <c r="K340" s="75"/>
      <c r="L340" s="198"/>
      <c r="M340" s="198"/>
      <c r="N340" s="198"/>
      <c r="O340" s="222"/>
      <c r="P340" s="223"/>
      <c r="Q340" s="222"/>
      <c r="R340" s="198"/>
      <c r="S340" s="198"/>
      <c r="T340" s="198"/>
      <c r="U340" s="133"/>
      <c r="V340" s="129"/>
      <c r="W340" s="129"/>
      <c r="X340" s="426"/>
      <c r="Y340" s="224"/>
      <c r="Z340" s="419"/>
      <c r="AA340" s="406"/>
      <c r="AB340" s="550"/>
      <c r="AC340" s="406"/>
      <c r="AD340" s="366"/>
      <c r="AE340" s="379"/>
      <c r="AF340" s="393"/>
      <c r="AG340" s="198"/>
      <c r="AH340" s="198"/>
      <c r="AI340" s="198"/>
      <c r="AJ340" s="198"/>
      <c r="AK340" s="198"/>
      <c r="AL340" s="198"/>
    </row>
    <row r="341" spans="2:38" s="19" customFormat="1" x14ac:dyDescent="0.3">
      <c r="B341" s="59"/>
      <c r="C341" s="34"/>
      <c r="D341" s="21"/>
      <c r="E341" s="121"/>
      <c r="F341" s="122"/>
      <c r="G341" s="123"/>
      <c r="H341" s="124"/>
      <c r="I341" s="125"/>
      <c r="J341" s="126"/>
      <c r="K341" s="127"/>
      <c r="L341" s="220"/>
      <c r="M341" s="220"/>
      <c r="N341" s="221"/>
      <c r="O341" s="217"/>
      <c r="P341" s="218"/>
      <c r="Q341" s="217"/>
      <c r="R341" s="221"/>
      <c r="S341" s="221"/>
      <c r="T341" s="221"/>
      <c r="U341" s="128"/>
      <c r="V341" s="134"/>
      <c r="W341" s="134"/>
      <c r="X341" s="432"/>
      <c r="Y341" s="219"/>
      <c r="Z341" s="418"/>
      <c r="AA341" s="405"/>
      <c r="AB341" s="549"/>
      <c r="AC341" s="405"/>
      <c r="AD341" s="365"/>
      <c r="AE341" s="378"/>
      <c r="AF341" s="392"/>
      <c r="AG341" s="221"/>
      <c r="AH341" s="221"/>
      <c r="AI341" s="221"/>
      <c r="AJ341" s="221"/>
      <c r="AK341" s="221"/>
      <c r="AL341" s="221"/>
    </row>
    <row r="342" spans="2:38" s="19" customFormat="1" x14ac:dyDescent="0.3">
      <c r="B342" s="59"/>
      <c r="C342" s="34"/>
      <c r="D342" s="21"/>
      <c r="E342" s="116"/>
      <c r="F342" s="117"/>
      <c r="G342" s="118"/>
      <c r="H342" s="119"/>
      <c r="I342" s="120"/>
      <c r="J342" s="113"/>
      <c r="K342" s="114"/>
      <c r="L342" s="215"/>
      <c r="M342" s="215"/>
      <c r="N342" s="216"/>
      <c r="O342" s="217"/>
      <c r="P342" s="218"/>
      <c r="Q342" s="217"/>
      <c r="R342" s="216"/>
      <c r="S342" s="216"/>
      <c r="T342" s="216"/>
      <c r="U342" s="115"/>
      <c r="V342" s="272"/>
      <c r="W342" s="272"/>
      <c r="X342" s="431"/>
      <c r="Y342" s="219"/>
      <c r="Z342" s="418"/>
      <c r="AA342" s="405"/>
      <c r="AB342" s="549"/>
      <c r="AC342" s="405"/>
      <c r="AD342" s="365"/>
      <c r="AE342" s="378"/>
      <c r="AF342" s="392"/>
      <c r="AG342" s="216"/>
      <c r="AH342" s="216"/>
      <c r="AI342" s="216"/>
      <c r="AJ342" s="216"/>
      <c r="AK342" s="216"/>
      <c r="AL342" s="216"/>
    </row>
    <row r="343" spans="2:38" s="19" customFormat="1" x14ac:dyDescent="0.3">
      <c r="B343" s="630"/>
      <c r="C343" s="33"/>
      <c r="D343" s="21"/>
      <c r="E343" s="116"/>
      <c r="F343" s="117"/>
      <c r="G343" s="118"/>
      <c r="H343" s="119"/>
      <c r="I343" s="120"/>
      <c r="J343" s="113"/>
      <c r="K343" s="114"/>
      <c r="L343" s="215"/>
      <c r="M343" s="215"/>
      <c r="N343" s="216"/>
      <c r="O343" s="217"/>
      <c r="P343" s="218"/>
      <c r="Q343" s="217"/>
      <c r="R343" s="216"/>
      <c r="S343" s="216"/>
      <c r="T343" s="216"/>
      <c r="U343" s="115"/>
      <c r="V343" s="272"/>
      <c r="W343" s="272"/>
      <c r="X343" s="431"/>
      <c r="Y343" s="219"/>
      <c r="Z343" s="418"/>
      <c r="AA343" s="405"/>
      <c r="AB343" s="549"/>
      <c r="AC343" s="405"/>
      <c r="AD343" s="365"/>
      <c r="AE343" s="378"/>
      <c r="AF343" s="392"/>
      <c r="AG343" s="216"/>
      <c r="AH343" s="216"/>
      <c r="AI343" s="216"/>
      <c r="AJ343" s="216"/>
      <c r="AK343" s="216"/>
      <c r="AL343" s="216"/>
    </row>
    <row r="344" spans="2:38" s="19" customFormat="1" x14ac:dyDescent="0.3">
      <c r="B344" s="630"/>
      <c r="C344" s="29"/>
      <c r="D344" s="21"/>
      <c r="E344" s="116"/>
      <c r="F344" s="117"/>
      <c r="G344" s="118"/>
      <c r="H344" s="119"/>
      <c r="I344" s="120"/>
      <c r="J344" s="113"/>
      <c r="K344" s="114"/>
      <c r="L344" s="215"/>
      <c r="M344" s="215"/>
      <c r="N344" s="216"/>
      <c r="O344" s="217"/>
      <c r="P344" s="218"/>
      <c r="Q344" s="217"/>
      <c r="R344" s="216"/>
      <c r="S344" s="216"/>
      <c r="T344" s="216"/>
      <c r="U344" s="115"/>
      <c r="V344" s="272"/>
      <c r="W344" s="272"/>
      <c r="X344" s="431"/>
      <c r="Y344" s="219"/>
      <c r="Z344" s="418"/>
      <c r="AA344" s="405"/>
      <c r="AB344" s="549"/>
      <c r="AC344" s="405"/>
      <c r="AD344" s="365"/>
      <c r="AE344" s="378"/>
      <c r="AF344" s="392"/>
      <c r="AG344" s="216"/>
      <c r="AH344" s="216"/>
      <c r="AI344" s="216"/>
      <c r="AJ344" s="216"/>
      <c r="AK344" s="216"/>
      <c r="AL344" s="216"/>
    </row>
    <row r="345" spans="2:38" s="19" customFormat="1" x14ac:dyDescent="0.3">
      <c r="B345" s="630"/>
      <c r="C345" s="29"/>
      <c r="D345" s="21"/>
      <c r="E345" s="116"/>
      <c r="F345" s="117"/>
      <c r="G345" s="118"/>
      <c r="H345" s="119"/>
      <c r="I345" s="120"/>
      <c r="J345" s="113"/>
      <c r="K345" s="114"/>
      <c r="L345" s="215"/>
      <c r="M345" s="215"/>
      <c r="N345" s="216"/>
      <c r="O345" s="217"/>
      <c r="P345" s="218"/>
      <c r="Q345" s="217"/>
      <c r="R345" s="216"/>
      <c r="S345" s="216"/>
      <c r="T345" s="216"/>
      <c r="U345" s="115"/>
      <c r="V345" s="272"/>
      <c r="W345" s="272"/>
      <c r="X345" s="431"/>
      <c r="Y345" s="219"/>
      <c r="Z345" s="418"/>
      <c r="AA345" s="405"/>
      <c r="AB345" s="549"/>
      <c r="AC345" s="405"/>
      <c r="AD345" s="365"/>
      <c r="AE345" s="378"/>
      <c r="AF345" s="392"/>
      <c r="AG345" s="216"/>
      <c r="AH345" s="216"/>
      <c r="AI345" s="216"/>
      <c r="AJ345" s="216"/>
      <c r="AK345" s="216"/>
      <c r="AL345" s="216"/>
    </row>
    <row r="346" spans="2:38" s="19" customFormat="1" x14ac:dyDescent="0.3">
      <c r="B346" s="60"/>
      <c r="D346" s="35"/>
      <c r="E346" s="173"/>
      <c r="F346" s="72"/>
      <c r="G346" s="73"/>
      <c r="H346" s="74"/>
      <c r="I346" s="75"/>
      <c r="J346" s="76"/>
      <c r="K346" s="75"/>
      <c r="L346" s="198"/>
      <c r="M346" s="198"/>
      <c r="N346" s="198"/>
      <c r="O346" s="237"/>
      <c r="P346" s="238"/>
      <c r="Q346" s="237"/>
      <c r="U346" s="174"/>
      <c r="V346" s="129"/>
      <c r="W346" s="129"/>
      <c r="X346" s="426"/>
      <c r="Y346" s="239"/>
      <c r="Z346" s="422"/>
      <c r="AA346" s="409"/>
      <c r="AB346" s="553"/>
      <c r="AC346" s="409"/>
      <c r="AD346" s="369"/>
      <c r="AE346" s="382"/>
      <c r="AF346" s="396"/>
    </row>
    <row r="347" spans="2:38" s="19" customFormat="1" x14ac:dyDescent="0.3">
      <c r="B347" s="60"/>
      <c r="D347" s="35"/>
      <c r="E347" s="173"/>
      <c r="F347" s="175"/>
      <c r="G347" s="176"/>
      <c r="H347" s="177"/>
      <c r="I347" s="66"/>
      <c r="J347" s="95"/>
      <c r="K347" s="66"/>
      <c r="L347" s="186"/>
      <c r="M347" s="186"/>
      <c r="N347" s="186"/>
      <c r="O347" s="237"/>
      <c r="P347" s="238"/>
      <c r="Q347" s="237"/>
      <c r="U347" s="174"/>
      <c r="V347" s="270"/>
      <c r="W347" s="270"/>
      <c r="X347" s="424"/>
      <c r="Y347" s="239"/>
      <c r="Z347" s="422"/>
      <c r="AA347" s="409"/>
      <c r="AB347" s="553"/>
      <c r="AC347" s="409"/>
      <c r="AD347" s="369"/>
      <c r="AE347" s="382"/>
      <c r="AF347" s="396"/>
    </row>
    <row r="348" spans="2:38" s="19" customFormat="1" x14ac:dyDescent="0.3">
      <c r="B348" s="60"/>
      <c r="D348" s="35"/>
      <c r="E348" s="173"/>
      <c r="F348" s="175"/>
      <c r="G348" s="176"/>
      <c r="H348" s="177"/>
      <c r="I348" s="66"/>
      <c r="J348" s="95"/>
      <c r="K348" s="66"/>
      <c r="L348" s="186"/>
      <c r="M348" s="186"/>
      <c r="N348" s="186"/>
      <c r="O348" s="237"/>
      <c r="P348" s="238"/>
      <c r="Q348" s="237"/>
      <c r="U348" s="174"/>
      <c r="V348" s="270"/>
      <c r="W348" s="270"/>
      <c r="X348" s="424"/>
      <c r="Y348" s="239"/>
      <c r="Z348" s="422"/>
      <c r="AA348" s="409"/>
      <c r="AB348" s="553"/>
      <c r="AC348" s="409"/>
      <c r="AD348" s="369"/>
      <c r="AE348" s="382"/>
      <c r="AF348" s="396"/>
    </row>
    <row r="349" spans="2:38" s="19" customFormat="1" x14ac:dyDescent="0.3">
      <c r="B349" s="60"/>
      <c r="C349" s="26"/>
      <c r="D349" s="36"/>
      <c r="E349" s="178"/>
      <c r="F349" s="179"/>
      <c r="G349" s="180"/>
      <c r="H349" s="181"/>
      <c r="I349" s="182"/>
      <c r="J349" s="183"/>
      <c r="K349" s="184"/>
      <c r="N349" s="26"/>
      <c r="O349" s="240"/>
      <c r="P349" s="238"/>
      <c r="Q349" s="237"/>
      <c r="R349" s="26"/>
      <c r="U349" s="185"/>
      <c r="V349" s="173"/>
      <c r="W349" s="173"/>
      <c r="X349" s="436"/>
      <c r="Y349" s="241"/>
      <c r="Z349" s="423"/>
      <c r="AA349" s="410"/>
      <c r="AB349" s="554"/>
      <c r="AC349" s="410"/>
      <c r="AD349" s="369"/>
      <c r="AE349" s="383"/>
      <c r="AF349" s="397"/>
    </row>
    <row r="350" spans="2:38" s="19" customFormat="1" x14ac:dyDescent="0.3">
      <c r="B350" s="60"/>
      <c r="C350" s="26"/>
      <c r="D350" s="36"/>
      <c r="E350" s="178"/>
      <c r="F350" s="179"/>
      <c r="G350" s="180"/>
      <c r="H350" s="181"/>
      <c r="I350" s="182"/>
      <c r="J350" s="183"/>
      <c r="K350" s="184"/>
      <c r="N350" s="26"/>
      <c r="O350" s="240"/>
      <c r="P350" s="238"/>
      <c r="Q350" s="237"/>
      <c r="R350" s="26"/>
      <c r="U350" s="185"/>
      <c r="V350" s="173"/>
      <c r="W350" s="173"/>
      <c r="X350" s="436"/>
      <c r="Y350" s="241"/>
      <c r="Z350" s="423"/>
      <c r="AA350" s="410"/>
      <c r="AB350" s="554"/>
      <c r="AC350" s="410"/>
      <c r="AD350" s="369"/>
      <c r="AE350" s="383"/>
      <c r="AF350" s="397"/>
    </row>
    <row r="351" spans="2:38" s="19" customFormat="1" x14ac:dyDescent="0.3">
      <c r="B351" s="60"/>
      <c r="C351" s="26"/>
      <c r="D351" s="36"/>
      <c r="E351" s="178"/>
      <c r="F351" s="179"/>
      <c r="G351" s="180"/>
      <c r="H351" s="181"/>
      <c r="I351" s="182"/>
      <c r="J351" s="183"/>
      <c r="K351" s="184"/>
      <c r="N351" s="26"/>
      <c r="O351" s="242"/>
      <c r="P351" s="243"/>
      <c r="Q351" s="244"/>
      <c r="R351" s="26"/>
      <c r="U351" s="185"/>
      <c r="V351" s="173"/>
      <c r="W351" s="173"/>
      <c r="X351" s="436"/>
      <c r="Y351" s="241"/>
      <c r="Z351" s="423"/>
      <c r="AA351" s="410"/>
      <c r="AB351" s="554"/>
      <c r="AC351" s="410"/>
      <c r="AD351" s="369"/>
      <c r="AE351" s="383"/>
      <c r="AF351" s="397"/>
    </row>
    <row r="352" spans="2:38" s="19" customFormat="1" x14ac:dyDescent="0.3">
      <c r="B352" s="60"/>
      <c r="D352" s="35"/>
      <c r="E352" s="173"/>
      <c r="F352" s="175"/>
      <c r="G352" s="176"/>
      <c r="H352" s="177"/>
      <c r="I352" s="66"/>
      <c r="J352" s="95"/>
      <c r="K352" s="66"/>
      <c r="L352" s="186"/>
      <c r="M352" s="186"/>
      <c r="N352" s="186"/>
      <c r="O352" s="244"/>
      <c r="P352" s="243"/>
      <c r="Q352" s="244"/>
      <c r="U352" s="174"/>
      <c r="V352" s="270"/>
      <c r="W352" s="270"/>
      <c r="X352" s="424"/>
      <c r="Y352" s="239"/>
      <c r="Z352" s="422"/>
      <c r="AA352" s="409"/>
      <c r="AB352" s="553"/>
      <c r="AC352" s="409"/>
      <c r="AD352" s="369"/>
      <c r="AE352" s="382"/>
      <c r="AF352" s="396"/>
    </row>
  </sheetData>
  <mergeCells count="8">
    <mergeCell ref="B280:B281"/>
    <mergeCell ref="B286:B288"/>
    <mergeCell ref="B343:B345"/>
    <mergeCell ref="C1:F1"/>
    <mergeCell ref="C2:G2"/>
    <mergeCell ref="B4:B5"/>
    <mergeCell ref="C4:C5"/>
    <mergeCell ref="D4:D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1"/>
  <sheetViews>
    <sheetView tabSelected="1" topLeftCell="A7" workbookViewId="0">
      <selection activeCell="J13" sqref="J13"/>
    </sheetView>
  </sheetViews>
  <sheetFormatPr defaultColWidth="9.140625" defaultRowHeight="15" x14ac:dyDescent="0.25"/>
  <cols>
    <col min="1" max="1" width="6" style="573" customWidth="1"/>
    <col min="2" max="2" width="33.140625" style="573" customWidth="1"/>
    <col min="3" max="3" width="24.85546875" style="573" customWidth="1"/>
    <col min="4" max="4" width="31.5703125" style="573" customWidth="1"/>
    <col min="5" max="5" width="40.28515625" style="573" customWidth="1"/>
    <col min="6" max="6" width="28.42578125" style="573" customWidth="1"/>
    <col min="7" max="7" width="22.28515625" style="573" customWidth="1"/>
    <col min="8" max="8" width="14.140625" style="573" customWidth="1"/>
    <col min="9" max="9" width="14.28515625" style="573" customWidth="1"/>
    <col min="10" max="10" width="16.42578125" style="573" customWidth="1"/>
    <col min="11" max="11" width="35" style="573" customWidth="1"/>
    <col min="12" max="12" width="13.42578125" style="573" customWidth="1"/>
    <col min="13" max="13" width="12.28515625" style="573" customWidth="1"/>
    <col min="14" max="14" width="9.5703125" style="573" customWidth="1"/>
    <col min="15" max="15" width="8.140625" style="573" customWidth="1"/>
    <col min="16" max="16" width="8" style="573" customWidth="1"/>
    <col min="17" max="19" width="10.7109375" style="573" bestFit="1" customWidth="1"/>
    <col min="20" max="20" width="9.140625" style="573"/>
    <col min="21" max="23" width="9.140625" style="573" hidden="1" customWidth="1"/>
    <col min="24" max="16384" width="9.140625" style="573"/>
  </cols>
  <sheetData>
    <row r="1" spans="1:23" ht="15.75" x14ac:dyDescent="0.25">
      <c r="A1" s="572" t="s">
        <v>238</v>
      </c>
      <c r="C1" s="572"/>
      <c r="D1" s="572"/>
      <c r="E1" s="572"/>
      <c r="F1" s="572"/>
      <c r="G1" s="572"/>
      <c r="H1" s="572"/>
      <c r="I1" s="572"/>
      <c r="J1" s="572"/>
      <c r="U1" s="574" t="s">
        <v>239</v>
      </c>
      <c r="V1" s="574" t="s">
        <v>240</v>
      </c>
      <c r="W1" s="574" t="s">
        <v>241</v>
      </c>
    </row>
    <row r="2" spans="1:23" x14ac:dyDescent="0.25">
      <c r="A2" s="575"/>
      <c r="C2" s="575"/>
      <c r="D2" s="575"/>
      <c r="E2" s="575"/>
      <c r="F2" s="575"/>
      <c r="G2" s="575"/>
      <c r="H2" s="575"/>
      <c r="I2" s="575"/>
      <c r="J2" s="575"/>
      <c r="U2" s="574" t="s">
        <v>242</v>
      </c>
      <c r="V2" s="574" t="s">
        <v>243</v>
      </c>
      <c r="W2" s="574"/>
    </row>
    <row r="3" spans="1:23" ht="15.75" customHeight="1" x14ac:dyDescent="0.25">
      <c r="A3" s="576" t="s">
        <v>244</v>
      </c>
      <c r="C3" s="577"/>
      <c r="D3" s="577"/>
      <c r="E3" s="577"/>
      <c r="F3" s="577"/>
      <c r="G3" s="575"/>
      <c r="H3" s="575"/>
      <c r="I3" s="575"/>
      <c r="J3" s="575"/>
      <c r="U3" s="574" t="s">
        <v>245</v>
      </c>
      <c r="V3" s="574" t="s">
        <v>246</v>
      </c>
      <c r="W3" s="574"/>
    </row>
    <row r="4" spans="1:23" ht="15.75" customHeight="1" x14ac:dyDescent="0.3">
      <c r="B4" s="578"/>
      <c r="C4" s="578"/>
      <c r="D4" s="578"/>
      <c r="E4" s="578"/>
      <c r="F4" s="578"/>
      <c r="G4" s="579"/>
      <c r="H4" s="579"/>
      <c r="I4" s="579"/>
      <c r="J4" s="579"/>
      <c r="U4" s="574" t="s">
        <v>247</v>
      </c>
      <c r="V4" s="574"/>
    </row>
    <row r="5" spans="1:23" ht="18.75" customHeight="1" x14ac:dyDescent="0.25">
      <c r="B5" s="580" t="s">
        <v>248</v>
      </c>
      <c r="C5" s="581">
        <f>'[1]2024-2026 mjcc'!G105</f>
        <v>1160</v>
      </c>
      <c r="E5" s="580" t="s">
        <v>249</v>
      </c>
      <c r="F5" s="582">
        <v>2017</v>
      </c>
      <c r="H5" s="579"/>
      <c r="I5" s="579"/>
      <c r="J5" s="579"/>
    </row>
    <row r="6" spans="1:23" ht="40.5" x14ac:dyDescent="0.25">
      <c r="B6" s="580" t="s">
        <v>250</v>
      </c>
      <c r="C6" s="583" t="str">
        <f>'[1]2024-2026 mjcc'!I105</f>
        <v xml:space="preserve"> Հաշմանդամություն ունեցող անձանց աջակցություն </v>
      </c>
      <c r="E6" s="580" t="s">
        <v>251</v>
      </c>
      <c r="F6" s="582" t="s">
        <v>252</v>
      </c>
      <c r="H6" s="579"/>
      <c r="I6" s="579"/>
      <c r="J6" s="579"/>
    </row>
    <row r="7" spans="1:23" ht="18" customHeight="1" x14ac:dyDescent="0.25">
      <c r="B7" s="580" t="s">
        <v>253</v>
      </c>
      <c r="C7" s="581">
        <v>12006</v>
      </c>
      <c r="H7" s="579"/>
      <c r="I7" s="579"/>
      <c r="J7" s="579"/>
    </row>
    <row r="8" spans="1:23" ht="78.75" customHeight="1" x14ac:dyDescent="0.25">
      <c r="B8" s="580" t="s">
        <v>254</v>
      </c>
      <c r="C8" s="583" t="s">
        <v>192</v>
      </c>
      <c r="H8" s="579"/>
      <c r="I8" s="579"/>
      <c r="J8" s="579"/>
    </row>
    <row r="9" spans="1:23" ht="17.25" x14ac:dyDescent="0.25">
      <c r="B9" s="575"/>
      <c r="C9" s="575"/>
      <c r="D9" s="575"/>
      <c r="E9" s="575"/>
      <c r="F9" s="579"/>
      <c r="G9" s="579"/>
      <c r="H9" s="579"/>
      <c r="I9" s="579"/>
      <c r="J9" s="579"/>
    </row>
    <row r="10" spans="1:23" ht="15.75" customHeight="1" x14ac:dyDescent="0.25">
      <c r="A10" s="576" t="s">
        <v>255</v>
      </c>
      <c r="C10" s="579"/>
      <c r="D10" s="579"/>
      <c r="E10" s="579"/>
      <c r="F10" s="579"/>
      <c r="G10" s="579"/>
      <c r="H10" s="579"/>
      <c r="I10" s="579"/>
      <c r="J10" s="579"/>
    </row>
    <row r="11" spans="1:23" ht="17.25" x14ac:dyDescent="0.25">
      <c r="B11" s="579"/>
      <c r="C11" s="579"/>
      <c r="D11" s="579"/>
      <c r="E11" s="579"/>
      <c r="F11" s="579"/>
      <c r="G11" s="579"/>
      <c r="H11" s="579"/>
      <c r="I11" s="579"/>
      <c r="J11" s="579"/>
    </row>
    <row r="12" spans="1:23" ht="55.5" x14ac:dyDescent="0.25">
      <c r="B12" s="584" t="s">
        <v>256</v>
      </c>
      <c r="C12" s="585" t="s">
        <v>257</v>
      </c>
      <c r="D12" s="585" t="s">
        <v>258</v>
      </c>
      <c r="E12" s="585" t="s">
        <v>259</v>
      </c>
      <c r="F12" s="579"/>
      <c r="G12" s="579"/>
      <c r="H12" s="579"/>
      <c r="I12" s="579"/>
      <c r="J12" s="579"/>
    </row>
    <row r="13" spans="1:23" ht="162.75" x14ac:dyDescent="0.3">
      <c r="B13" s="586" t="s">
        <v>260</v>
      </c>
      <c r="C13" s="587" t="s">
        <v>303</v>
      </c>
      <c r="D13" s="587" t="s">
        <v>262</v>
      </c>
      <c r="E13" s="588" t="s">
        <v>263</v>
      </c>
      <c r="F13" s="578"/>
      <c r="G13" s="579"/>
      <c r="H13" s="579"/>
      <c r="I13" s="579"/>
      <c r="J13" s="578"/>
    </row>
    <row r="14" spans="1:23" ht="17.25" x14ac:dyDescent="0.3">
      <c r="B14" s="589"/>
      <c r="C14" s="589"/>
      <c r="D14" s="589"/>
      <c r="E14" s="589"/>
      <c r="F14" s="579"/>
      <c r="G14" s="579"/>
      <c r="H14" s="579"/>
      <c r="I14" s="579"/>
      <c r="J14" s="578"/>
    </row>
    <row r="15" spans="1:23" ht="17.25" x14ac:dyDescent="0.3">
      <c r="A15" s="576" t="s">
        <v>264</v>
      </c>
      <c r="C15" s="579"/>
      <c r="D15" s="579"/>
      <c r="E15" s="579"/>
      <c r="F15" s="579"/>
      <c r="G15" s="579"/>
      <c r="H15" s="579"/>
      <c r="I15" s="579"/>
      <c r="J15" s="578"/>
    </row>
    <row r="16" spans="1:23" ht="17.25" x14ac:dyDescent="0.3">
      <c r="B16" s="589"/>
      <c r="C16" s="579"/>
      <c r="D16" s="579"/>
      <c r="E16" s="579"/>
      <c r="F16" s="579"/>
      <c r="G16" s="579"/>
      <c r="H16" s="579"/>
      <c r="I16" s="579"/>
      <c r="J16" s="578"/>
    </row>
    <row r="17" spans="1:11" ht="15" customHeight="1" x14ac:dyDescent="0.25">
      <c r="B17" s="622" t="s">
        <v>265</v>
      </c>
      <c r="C17" s="622" t="s">
        <v>266</v>
      </c>
      <c r="D17" s="622" t="s">
        <v>267</v>
      </c>
      <c r="E17" s="622" t="s">
        <v>268</v>
      </c>
      <c r="F17" s="619" t="s">
        <v>269</v>
      </c>
      <c r="G17" s="619"/>
      <c r="H17" s="619"/>
      <c r="I17" s="619"/>
      <c r="J17" s="619"/>
      <c r="K17" s="619" t="s">
        <v>270</v>
      </c>
    </row>
    <row r="18" spans="1:11" x14ac:dyDescent="0.25">
      <c r="B18" s="622"/>
      <c r="C18" s="622"/>
      <c r="D18" s="622"/>
      <c r="E18" s="622"/>
      <c r="F18" s="590" t="s">
        <v>271</v>
      </c>
      <c r="G18" s="590" t="s">
        <v>272</v>
      </c>
      <c r="H18" s="590" t="s">
        <v>273</v>
      </c>
      <c r="I18" s="590" t="s">
        <v>274</v>
      </c>
      <c r="J18" s="590" t="s">
        <v>275</v>
      </c>
      <c r="K18" s="619"/>
    </row>
    <row r="19" spans="1:11" ht="58.5" customHeight="1" x14ac:dyDescent="0.25">
      <c r="B19" s="591" t="s">
        <v>304</v>
      </c>
      <c r="C19" s="591" t="s">
        <v>280</v>
      </c>
      <c r="D19" s="591"/>
      <c r="E19" s="591"/>
      <c r="F19" s="592">
        <v>0</v>
      </c>
      <c r="G19" s="614">
        <v>5587</v>
      </c>
      <c r="H19" s="614">
        <v>5587</v>
      </c>
      <c r="I19" s="614">
        <v>5587</v>
      </c>
      <c r="J19" s="614">
        <v>5587</v>
      </c>
      <c r="K19" s="588" t="s">
        <v>263</v>
      </c>
    </row>
    <row r="20" spans="1:11" ht="17.25" x14ac:dyDescent="0.25">
      <c r="B20" s="579"/>
      <c r="C20" s="579"/>
      <c r="D20" s="579"/>
      <c r="E20" s="579"/>
      <c r="F20" s="579"/>
      <c r="G20" s="579"/>
      <c r="H20" s="579"/>
      <c r="I20" s="579"/>
      <c r="J20" s="579"/>
    </row>
    <row r="21" spans="1:11" ht="15.75" x14ac:dyDescent="0.25">
      <c r="A21" s="593" t="s">
        <v>281</v>
      </c>
      <c r="C21" s="594"/>
      <c r="D21" s="594"/>
      <c r="E21" s="594"/>
      <c r="F21" s="594"/>
      <c r="G21" s="594"/>
      <c r="H21" s="594"/>
      <c r="I21" s="594"/>
      <c r="J21" s="594"/>
    </row>
    <row r="22" spans="1:11" x14ac:dyDescent="0.25">
      <c r="A22" s="595"/>
      <c r="C22" s="596"/>
      <c r="D22" s="596"/>
      <c r="E22" s="596"/>
      <c r="F22" s="596"/>
      <c r="G22" s="597"/>
      <c r="H22" s="596"/>
      <c r="I22" s="596"/>
      <c r="J22" s="596"/>
    </row>
    <row r="23" spans="1:11" x14ac:dyDescent="0.25">
      <c r="A23" s="598" t="s">
        <v>282</v>
      </c>
      <c r="C23" s="599"/>
      <c r="D23" s="599"/>
      <c r="E23" s="594"/>
      <c r="F23" s="594"/>
      <c r="G23" s="600"/>
      <c r="H23" s="594"/>
      <c r="I23" s="594"/>
      <c r="J23" s="594"/>
    </row>
    <row r="24" spans="1:11" x14ac:dyDescent="0.25">
      <c r="B24" s="599"/>
      <c r="C24" s="599"/>
      <c r="D24" s="599"/>
      <c r="E24" s="594"/>
      <c r="F24" s="594"/>
      <c r="G24" s="594"/>
      <c r="H24" s="594"/>
      <c r="I24" s="594"/>
      <c r="J24" s="594"/>
    </row>
    <row r="25" spans="1:11" x14ac:dyDescent="0.25">
      <c r="B25" s="599"/>
      <c r="C25" s="599"/>
      <c r="D25" s="599"/>
      <c r="E25" s="594"/>
      <c r="F25" s="594"/>
      <c r="G25" s="594"/>
      <c r="H25" s="594"/>
      <c r="I25" s="594"/>
      <c r="J25" s="594"/>
    </row>
    <row r="26" spans="1:11" x14ac:dyDescent="0.25">
      <c r="B26" s="599"/>
      <c r="C26" s="599"/>
      <c r="D26" s="599"/>
      <c r="E26" s="594"/>
      <c r="F26" s="594"/>
      <c r="G26" s="594"/>
      <c r="H26" s="594"/>
      <c r="I26" s="594"/>
      <c r="J26" s="594"/>
    </row>
    <row r="27" spans="1:11" x14ac:dyDescent="0.25">
      <c r="B27" s="599"/>
      <c r="C27" s="599"/>
      <c r="D27" s="599"/>
      <c r="E27" s="594"/>
      <c r="F27" s="594"/>
      <c r="G27" s="594"/>
      <c r="H27" s="594"/>
      <c r="I27" s="594"/>
      <c r="J27" s="594"/>
    </row>
    <row r="28" spans="1:11" x14ac:dyDescent="0.25">
      <c r="A28" s="598" t="s">
        <v>283</v>
      </c>
      <c r="E28" s="594"/>
      <c r="F28" s="594"/>
      <c r="G28" s="594"/>
      <c r="H28" s="594"/>
      <c r="I28" s="594"/>
      <c r="J28" s="594"/>
    </row>
    <row r="29" spans="1:11" ht="21.75" customHeight="1" x14ac:dyDescent="0.25">
      <c r="B29" s="625"/>
      <c r="C29" s="626"/>
      <c r="D29" s="626"/>
      <c r="E29" s="627"/>
      <c r="F29" s="594"/>
      <c r="G29" s="594"/>
      <c r="H29" s="594"/>
      <c r="I29" s="594"/>
      <c r="J29" s="594"/>
    </row>
    <row r="30" spans="1:11" ht="17.25" x14ac:dyDescent="0.25">
      <c r="B30" s="579"/>
      <c r="C30" s="579"/>
      <c r="D30" s="579"/>
      <c r="E30" s="594"/>
      <c r="F30" s="594"/>
      <c r="G30" s="594"/>
      <c r="H30" s="594"/>
      <c r="I30" s="594"/>
      <c r="J30" s="594"/>
    </row>
    <row r="31" spans="1:11" x14ac:dyDescent="0.25">
      <c r="A31" s="576" t="s">
        <v>284</v>
      </c>
    </row>
    <row r="33" spans="2:19" ht="43.5" customHeight="1" x14ac:dyDescent="0.25">
      <c r="B33" s="628" t="s">
        <v>285</v>
      </c>
      <c r="C33" s="601" t="s">
        <v>286</v>
      </c>
      <c r="D33" s="601" t="s">
        <v>287</v>
      </c>
      <c r="E33" s="623" t="s">
        <v>288</v>
      </c>
      <c r="F33" s="623"/>
      <c r="G33" s="623"/>
      <c r="H33" s="623" t="s">
        <v>289</v>
      </c>
      <c r="I33" s="623"/>
      <c r="J33" s="623"/>
      <c r="K33" s="623" t="s">
        <v>290</v>
      </c>
      <c r="L33" s="623"/>
      <c r="M33" s="623"/>
      <c r="N33" s="623" t="s">
        <v>291</v>
      </c>
      <c r="O33" s="623"/>
      <c r="P33" s="623"/>
      <c r="Q33" s="624" t="s">
        <v>292</v>
      </c>
      <c r="R33" s="624"/>
      <c r="S33" s="624"/>
    </row>
    <row r="34" spans="2:19" ht="30" customHeight="1" x14ac:dyDescent="0.25">
      <c r="B34" s="628"/>
      <c r="C34" s="601" t="s">
        <v>293</v>
      </c>
      <c r="D34" s="601" t="s">
        <v>294</v>
      </c>
      <c r="E34" s="602" t="s">
        <v>273</v>
      </c>
      <c r="F34" s="602" t="s">
        <v>274</v>
      </c>
      <c r="G34" s="602" t="s">
        <v>275</v>
      </c>
      <c r="H34" s="602" t="s">
        <v>273</v>
      </c>
      <c r="I34" s="602" t="s">
        <v>274</v>
      </c>
      <c r="J34" s="602" t="s">
        <v>275</v>
      </c>
      <c r="K34" s="602" t="s">
        <v>295</v>
      </c>
      <c r="L34" s="602" t="s">
        <v>296</v>
      </c>
      <c r="M34" s="602" t="s">
        <v>297</v>
      </c>
      <c r="N34" s="602" t="s">
        <v>295</v>
      </c>
      <c r="O34" s="602" t="s">
        <v>296</v>
      </c>
      <c r="P34" s="602" t="s">
        <v>297</v>
      </c>
      <c r="Q34" s="603" t="s">
        <v>273</v>
      </c>
      <c r="R34" s="603" t="s">
        <v>274</v>
      </c>
      <c r="S34" s="603" t="s">
        <v>275</v>
      </c>
    </row>
    <row r="35" spans="2:19" x14ac:dyDescent="0.25">
      <c r="B35" s="591" t="s">
        <v>304</v>
      </c>
      <c r="C35" s="592">
        <v>0</v>
      </c>
      <c r="D35" s="614">
        <v>5587</v>
      </c>
      <c r="E35" s="614">
        <v>5587</v>
      </c>
      <c r="F35" s="614">
        <v>5587</v>
      </c>
      <c r="G35" s="614">
        <v>5587</v>
      </c>
      <c r="H35" s="605"/>
      <c r="I35" s="605"/>
      <c r="J35" s="605"/>
      <c r="K35" s="606">
        <f>C35+E35+H35</f>
        <v>5587</v>
      </c>
      <c r="L35" s="606">
        <f>C35+F35+I35</f>
        <v>5587</v>
      </c>
      <c r="M35" s="606">
        <f>C35+G35+J35</f>
        <v>5587</v>
      </c>
      <c r="N35" s="607"/>
      <c r="O35" s="607"/>
      <c r="P35" s="607"/>
      <c r="Q35" s="608">
        <f>K35+N35</f>
        <v>5587</v>
      </c>
      <c r="R35" s="608">
        <f>L35+O35</f>
        <v>5587</v>
      </c>
      <c r="S35" s="608">
        <f>M35+P35</f>
        <v>5587</v>
      </c>
    </row>
    <row r="36" spans="2:19" x14ac:dyDescent="0.25">
      <c r="B36" s="591"/>
      <c r="C36" s="592"/>
      <c r="D36" s="592"/>
      <c r="E36" s="592"/>
      <c r="F36" s="592"/>
      <c r="G36" s="604"/>
      <c r="H36" s="605"/>
      <c r="I36" s="605"/>
      <c r="J36" s="605"/>
      <c r="K36" s="606">
        <f t="shared" ref="K36:M38" si="0">C36+E36+H36</f>
        <v>0</v>
      </c>
      <c r="L36" s="606">
        <f t="shared" si="0"/>
        <v>0</v>
      </c>
      <c r="M36" s="606">
        <f t="shared" si="0"/>
        <v>0</v>
      </c>
      <c r="N36" s="607"/>
      <c r="O36" s="607"/>
      <c r="P36" s="607"/>
      <c r="Q36" s="608">
        <f t="shared" ref="Q36:S38" si="1">K36+N36</f>
        <v>0</v>
      </c>
      <c r="R36" s="608">
        <f t="shared" si="1"/>
        <v>0</v>
      </c>
      <c r="S36" s="608">
        <f t="shared" si="1"/>
        <v>0</v>
      </c>
    </row>
    <row r="37" spans="2:19" x14ac:dyDescent="0.25">
      <c r="B37" s="609"/>
      <c r="C37" s="609"/>
      <c r="D37" s="609"/>
      <c r="E37" s="610"/>
      <c r="F37" s="610"/>
      <c r="G37" s="610"/>
      <c r="H37" s="607"/>
      <c r="I37" s="607"/>
      <c r="J37" s="607"/>
      <c r="K37" s="606">
        <f t="shared" si="0"/>
        <v>0</v>
      </c>
      <c r="L37" s="606">
        <f t="shared" si="0"/>
        <v>0</v>
      </c>
      <c r="M37" s="606">
        <f t="shared" si="0"/>
        <v>0</v>
      </c>
      <c r="N37" s="607"/>
      <c r="O37" s="607"/>
      <c r="P37" s="607"/>
      <c r="Q37" s="608">
        <f t="shared" si="1"/>
        <v>0</v>
      </c>
      <c r="R37" s="608">
        <f t="shared" si="1"/>
        <v>0</v>
      </c>
      <c r="S37" s="608">
        <f t="shared" si="1"/>
        <v>0</v>
      </c>
    </row>
    <row r="38" spans="2:19" x14ac:dyDescent="0.25">
      <c r="B38" s="609"/>
      <c r="C38" s="609"/>
      <c r="D38" s="609"/>
      <c r="E38" s="610"/>
      <c r="F38" s="610"/>
      <c r="G38" s="610"/>
      <c r="H38" s="607"/>
      <c r="I38" s="607"/>
      <c r="J38" s="607"/>
      <c r="K38" s="606">
        <f t="shared" si="0"/>
        <v>0</v>
      </c>
      <c r="L38" s="606">
        <f t="shared" si="0"/>
        <v>0</v>
      </c>
      <c r="M38" s="606">
        <f t="shared" si="0"/>
        <v>0</v>
      </c>
      <c r="N38" s="607"/>
      <c r="O38" s="607"/>
      <c r="P38" s="607"/>
      <c r="Q38" s="608">
        <f t="shared" si="1"/>
        <v>0</v>
      </c>
      <c r="R38" s="608">
        <f t="shared" si="1"/>
        <v>0</v>
      </c>
      <c r="S38" s="608">
        <f t="shared" si="1"/>
        <v>0</v>
      </c>
    </row>
    <row r="39" spans="2:19" ht="28.5" x14ac:dyDescent="0.25">
      <c r="B39" s="611" t="s">
        <v>298</v>
      </c>
      <c r="C39" s="602">
        <f t="shared" ref="C39:D39" si="2">SUM(C35:C38)</f>
        <v>0</v>
      </c>
      <c r="D39" s="602">
        <f t="shared" si="2"/>
        <v>5587</v>
      </c>
      <c r="E39" s="602">
        <f>SUM(E35:E38)</f>
        <v>5587</v>
      </c>
      <c r="F39" s="602">
        <f t="shared" ref="F39:M39" si="3">SUM(F35:F38)</f>
        <v>5587</v>
      </c>
      <c r="G39" s="602">
        <f t="shared" si="3"/>
        <v>5587</v>
      </c>
      <c r="H39" s="606">
        <f t="shared" si="3"/>
        <v>0</v>
      </c>
      <c r="I39" s="606">
        <f t="shared" si="3"/>
        <v>0</v>
      </c>
      <c r="J39" s="606">
        <f t="shared" si="3"/>
        <v>0</v>
      </c>
      <c r="K39" s="606">
        <f t="shared" si="3"/>
        <v>5587</v>
      </c>
      <c r="L39" s="606">
        <f t="shared" si="3"/>
        <v>5587</v>
      </c>
      <c r="M39" s="606">
        <f t="shared" si="3"/>
        <v>5587</v>
      </c>
      <c r="N39" s="612" t="s">
        <v>299</v>
      </c>
      <c r="O39" s="612" t="s">
        <v>299</v>
      </c>
      <c r="P39" s="612" t="s">
        <v>299</v>
      </c>
      <c r="Q39" s="608" t="s">
        <v>299</v>
      </c>
      <c r="R39" s="608" t="s">
        <v>299</v>
      </c>
      <c r="S39" s="608" t="s">
        <v>299</v>
      </c>
    </row>
    <row r="40" spans="2:19" ht="28.5" x14ac:dyDescent="0.25">
      <c r="B40" s="611" t="s">
        <v>300</v>
      </c>
      <c r="C40" s="592"/>
      <c r="D40" s="609"/>
      <c r="E40" s="602" t="s">
        <v>301</v>
      </c>
      <c r="F40" s="602" t="s">
        <v>301</v>
      </c>
      <c r="G40" s="602" t="s">
        <v>301</v>
      </c>
      <c r="H40" s="606" t="s">
        <v>301</v>
      </c>
      <c r="I40" s="606" t="s">
        <v>301</v>
      </c>
      <c r="J40" s="606" t="s">
        <v>301</v>
      </c>
      <c r="K40" s="606"/>
      <c r="L40" s="606"/>
      <c r="M40" s="606"/>
      <c r="N40" s="612" t="s">
        <v>299</v>
      </c>
      <c r="O40" s="612" t="s">
        <v>299</v>
      </c>
      <c r="P40" s="612" t="s">
        <v>299</v>
      </c>
      <c r="Q40" s="608" t="s">
        <v>299</v>
      </c>
      <c r="R40" s="608" t="s">
        <v>299</v>
      </c>
      <c r="S40" s="608" t="s">
        <v>299</v>
      </c>
    </row>
    <row r="41" spans="2:19" x14ac:dyDescent="0.25">
      <c r="B41" s="611" t="s">
        <v>302</v>
      </c>
      <c r="C41" s="602">
        <f>SUM(C35:C38)</f>
        <v>0</v>
      </c>
      <c r="D41" s="602">
        <f>SUM(D35:D38)</f>
        <v>5587</v>
      </c>
      <c r="E41" s="602">
        <f>E39</f>
        <v>5587</v>
      </c>
      <c r="F41" s="602">
        <f t="shared" ref="F41:J41" si="4">F39</f>
        <v>5587</v>
      </c>
      <c r="G41" s="602">
        <f t="shared" si="4"/>
        <v>5587</v>
      </c>
      <c r="H41" s="606">
        <f t="shared" si="4"/>
        <v>0</v>
      </c>
      <c r="I41" s="606">
        <f t="shared" si="4"/>
        <v>0</v>
      </c>
      <c r="J41" s="606">
        <f t="shared" si="4"/>
        <v>0</v>
      </c>
      <c r="K41" s="612">
        <f>K39+K40</f>
        <v>5587</v>
      </c>
      <c r="L41" s="612">
        <f t="shared" ref="L41:M41" si="5">L39+L40</f>
        <v>5587</v>
      </c>
      <c r="M41" s="612">
        <f t="shared" si="5"/>
        <v>5587</v>
      </c>
      <c r="N41" s="612">
        <f>SUM(N35:N38)</f>
        <v>0</v>
      </c>
      <c r="O41" s="612">
        <f t="shared" ref="O41:P41" si="6">SUM(O35:O38)</f>
        <v>0</v>
      </c>
      <c r="P41" s="612">
        <f t="shared" si="6"/>
        <v>0</v>
      </c>
      <c r="Q41" s="608">
        <f>K41+N41</f>
        <v>5587</v>
      </c>
      <c r="R41" s="608">
        <f>L41+O41</f>
        <v>5587</v>
      </c>
      <c r="S41" s="608">
        <f>M41+P41</f>
        <v>5587</v>
      </c>
    </row>
  </sheetData>
  <mergeCells count="13">
    <mergeCell ref="K17:K18"/>
    <mergeCell ref="B17:B18"/>
    <mergeCell ref="C17:C18"/>
    <mergeCell ref="D17:D18"/>
    <mergeCell ref="E17:E18"/>
    <mergeCell ref="F17:J17"/>
    <mergeCell ref="N33:P33"/>
    <mergeCell ref="Q33:S33"/>
    <mergeCell ref="B29:E29"/>
    <mergeCell ref="B33:B34"/>
    <mergeCell ref="E33:G33"/>
    <mergeCell ref="H33:J33"/>
    <mergeCell ref="K33:M33"/>
  </mergeCells>
  <dataValidations count="4">
    <dataValidation type="custom" allowBlank="1" showInputMessage="1" showErrorMessage="1" sqref="N35:P38">
      <formula1>"-"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">
      <formula1>$V$2:$V$3</formula1>
    </dataValidation>
    <dataValidation showInputMessage="1" showErrorMessage="1" sqref="E19"/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0</xdr:rowOff>
                  </from>
                  <to>
                    <xdr:col>2</xdr:col>
                    <xdr:colOff>1171575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22</xdr:row>
                    <xdr:rowOff>171450</xdr:rowOff>
                  </from>
                  <to>
                    <xdr:col>3</xdr:col>
                    <xdr:colOff>266700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24</xdr:row>
                    <xdr:rowOff>28575</xdr:rowOff>
                  </from>
                  <to>
                    <xdr:col>3</xdr:col>
                    <xdr:colOff>266700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26</xdr:row>
                    <xdr:rowOff>9525</xdr:rowOff>
                  </from>
                  <to>
                    <xdr:col>2</xdr:col>
                    <xdr:colOff>571500</xdr:colOff>
                    <xdr:row>27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12001 </vt:lpstr>
      <vt:lpstr>set1 12001</vt:lpstr>
      <vt:lpstr>12006</vt:lpstr>
      <vt:lpstr>set1 12006</vt:lpstr>
      <vt:lpstr>'12001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2023-03-06T08:23:42Z</dcterms:modified>
</cp:coreProperties>
</file>