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28800" windowHeight="11730" firstSheet="6" activeTab="6"/>
  </bookViews>
  <sheets>
    <sheet name="1102" sheetId="9" r:id="rId1"/>
    <sheet name="սպայական" sheetId="12" r:id="rId2"/>
    <sheet name="շարքային" sheetId="13" r:id="rId3"/>
    <sheet name="աշխատանքային" sheetId="22" r:id="rId4"/>
    <sheet name="սոց երաշխիք" sheetId="20" r:id="rId5"/>
    <sheet name="կուտակային" sheetId="21" r:id="rId6"/>
    <sheet name="ՏՏ" sheetId="19" r:id="rId7"/>
    <sheet name="վճարման ծառայություն" sheetId="23" r:id="rId8"/>
    <sheet name="վճարման ծառ, հաշվարկ" sheetId="25" r:id="rId9"/>
    <sheet name="ՏՏ հաշվարկ" sheetId="26" r:id="rId10"/>
  </sheets>
  <definedNames>
    <definedName name="_xlnm._FilterDatabase" localSheetId="1" hidden="1">սպայական!$F$1:$F$50</definedName>
    <definedName name="_ftn1" localSheetId="0">'1102'!#REF!</definedName>
    <definedName name="_ftn2" localSheetId="0">'1102'!#REF!</definedName>
    <definedName name="_ftnref1" localSheetId="0">'1102'!$W$6</definedName>
    <definedName name="_ftnref2" localSheetId="0">'1102'!$X$6</definedName>
    <definedName name="_xlnm.Print_Titles" localSheetId="9">'ՏՏ հաշվարկ'!$7:$8</definedName>
  </definedNames>
  <calcPr calcId="162913"/>
</workbook>
</file>

<file path=xl/calcChain.xml><?xml version="1.0" encoding="utf-8"?>
<calcChain xmlns="http://schemas.openxmlformats.org/spreadsheetml/2006/main">
  <c r="H39" i="20" l="1"/>
  <c r="K39" i="20"/>
  <c r="Q39" i="20" s="1"/>
  <c r="I29" i="13" l="1"/>
  <c r="I36" i="13" s="1"/>
  <c r="J29" i="13"/>
  <c r="K29" i="13"/>
  <c r="L29" i="13"/>
  <c r="G29" i="13"/>
  <c r="H36" i="13" s="1"/>
  <c r="H29" i="13"/>
  <c r="K20" i="13"/>
  <c r="I20" i="13"/>
  <c r="G20" i="13"/>
  <c r="P28" i="12"/>
  <c r="Q27" i="12"/>
  <c r="Q28" i="12"/>
  <c r="Q26" i="12"/>
  <c r="I19" i="19" l="1"/>
  <c r="J19" i="19" s="1"/>
  <c r="I90" i="26"/>
  <c r="H90" i="26"/>
  <c r="H71" i="26" s="1"/>
  <c r="G90" i="26"/>
  <c r="F90" i="26"/>
  <c r="E90" i="26"/>
  <c r="D90" i="26"/>
  <c r="D71" i="26" s="1"/>
  <c r="C90" i="26"/>
  <c r="I72" i="26"/>
  <c r="I71" i="26" s="1"/>
  <c r="H72" i="26"/>
  <c r="G72" i="26"/>
  <c r="G71" i="26" s="1"/>
  <c r="F72" i="26"/>
  <c r="E72" i="26"/>
  <c r="E71" i="26" s="1"/>
  <c r="D72" i="26"/>
  <c r="C72" i="26"/>
  <c r="C71" i="26" s="1"/>
  <c r="F71" i="26"/>
  <c r="I67" i="26"/>
  <c r="E67" i="26"/>
  <c r="D67" i="26"/>
  <c r="C67" i="26"/>
  <c r="I61" i="26"/>
  <c r="H61" i="26"/>
  <c r="G61" i="26"/>
  <c r="F61" i="26"/>
  <c r="E61" i="26"/>
  <c r="D61" i="26"/>
  <c r="C61" i="26"/>
  <c r="I55" i="26"/>
  <c r="H55" i="26"/>
  <c r="G55" i="26"/>
  <c r="F55" i="26"/>
  <c r="E55" i="26"/>
  <c r="D55" i="26"/>
  <c r="C55" i="26"/>
  <c r="I48" i="26"/>
  <c r="H48" i="26"/>
  <c r="G48" i="26"/>
  <c r="F48" i="26"/>
  <c r="E48" i="26"/>
  <c r="E38" i="26" s="1"/>
  <c r="D48" i="26"/>
  <c r="C48" i="26"/>
  <c r="C38" i="26" s="1"/>
  <c r="I39" i="26"/>
  <c r="H39" i="26"/>
  <c r="H38" i="26" s="1"/>
  <c r="G39" i="26"/>
  <c r="F39" i="26"/>
  <c r="F38" i="26" s="1"/>
  <c r="E39" i="26"/>
  <c r="D39" i="26"/>
  <c r="D38" i="26" s="1"/>
  <c r="C39" i="26"/>
  <c r="I38" i="26"/>
  <c r="I35" i="26"/>
  <c r="I34" i="26" s="1"/>
  <c r="H35" i="26"/>
  <c r="H34" i="26" s="1"/>
  <c r="G35" i="26"/>
  <c r="G34" i="26" s="1"/>
  <c r="F35" i="26"/>
  <c r="F34" i="26" s="1"/>
  <c r="E35" i="26"/>
  <c r="E34" i="26" s="1"/>
  <c r="D35" i="26"/>
  <c r="D34" i="26" s="1"/>
  <c r="C35" i="26"/>
  <c r="C34" i="26"/>
  <c r="I22" i="26"/>
  <c r="H22" i="26"/>
  <c r="H21" i="26" s="1"/>
  <c r="G22" i="26"/>
  <c r="F22" i="26"/>
  <c r="F21" i="26" s="1"/>
  <c r="E22" i="26"/>
  <c r="D22" i="26"/>
  <c r="D21" i="26" s="1"/>
  <c r="C22" i="26"/>
  <c r="I21" i="26"/>
  <c r="G21" i="26"/>
  <c r="E21" i="26"/>
  <c r="C21" i="26"/>
  <c r="I15" i="26"/>
  <c r="H15" i="26"/>
  <c r="G15" i="26"/>
  <c r="F15" i="26"/>
  <c r="E15" i="26"/>
  <c r="D15" i="26"/>
  <c r="C15" i="26"/>
  <c r="E11" i="26" l="1"/>
  <c r="E10" i="26" s="1"/>
  <c r="E9" i="26" s="1"/>
  <c r="C11" i="26"/>
  <c r="C10" i="26" s="1"/>
  <c r="C9" i="26" s="1"/>
  <c r="G38" i="26"/>
  <c r="G11" i="26" s="1"/>
  <c r="G10" i="26" s="1"/>
  <c r="G9" i="26" s="1"/>
  <c r="I11" i="26"/>
  <c r="I10" i="26" s="1"/>
  <c r="I9" i="26" s="1"/>
  <c r="F11" i="26"/>
  <c r="F10" i="26" s="1"/>
  <c r="F9" i="26" s="1"/>
  <c r="D11" i="26"/>
  <c r="D10" i="26" s="1"/>
  <c r="D9" i="26" s="1"/>
  <c r="H11" i="26"/>
  <c r="H10" i="26" s="1"/>
  <c r="H9" i="26" s="1"/>
  <c r="I6" i="25" l="1"/>
  <c r="I7" i="25"/>
  <c r="W7" i="25" s="1"/>
  <c r="X7" i="25" s="1"/>
  <c r="I8" i="25"/>
  <c r="I9" i="25"/>
  <c r="I10" i="25"/>
  <c r="I11" i="25"/>
  <c r="W11" i="25" s="1"/>
  <c r="X11" i="25" s="1"/>
  <c r="I12" i="25"/>
  <c r="M9" i="25"/>
  <c r="N9" i="25" s="1"/>
  <c r="R9" i="25"/>
  <c r="S9" i="25" s="1"/>
  <c r="I21" i="23"/>
  <c r="J21" i="23"/>
  <c r="H21" i="23"/>
  <c r="G14" i="25"/>
  <c r="U13" i="25"/>
  <c r="T13" i="25"/>
  <c r="P13" i="25"/>
  <c r="O13" i="25"/>
  <c r="K13" i="25"/>
  <c r="J13" i="25"/>
  <c r="R12" i="25"/>
  <c r="S12" i="25" s="1"/>
  <c r="H12" i="25"/>
  <c r="L12" i="25" s="1"/>
  <c r="H11" i="25"/>
  <c r="Q11" i="25" s="1"/>
  <c r="M10" i="25"/>
  <c r="N10" i="25" s="1"/>
  <c r="R10" i="25"/>
  <c r="S10" i="25" s="1"/>
  <c r="H10" i="25"/>
  <c r="V10" i="25" s="1"/>
  <c r="H9" i="25"/>
  <c r="Q9" i="25" s="1"/>
  <c r="Q8" i="25"/>
  <c r="L8" i="25"/>
  <c r="R8" i="25"/>
  <c r="S8" i="25" s="1"/>
  <c r="H8" i="25"/>
  <c r="V8" i="25" s="1"/>
  <c r="H7" i="25"/>
  <c r="Q7" i="25" s="1"/>
  <c r="Q6" i="25"/>
  <c r="M6" i="25"/>
  <c r="N6" i="25" s="1"/>
  <c r="R6" i="25"/>
  <c r="S6" i="25" s="1"/>
  <c r="H6" i="25"/>
  <c r="V6" i="25" s="1"/>
  <c r="G5" i="25"/>
  <c r="G13" i="25" s="1"/>
  <c r="F5" i="25"/>
  <c r="F13" i="25" s="1"/>
  <c r="E5" i="25"/>
  <c r="E13" i="25" s="1"/>
  <c r="D5" i="25"/>
  <c r="D13" i="25" s="1"/>
  <c r="J33" i="23"/>
  <c r="K33" i="23" s="1"/>
  <c r="I33" i="23"/>
  <c r="L9" i="25" l="1"/>
  <c r="Q10" i="25"/>
  <c r="Q12" i="25"/>
  <c r="I5" i="25"/>
  <c r="M5" i="25" s="1"/>
  <c r="R11" i="25"/>
  <c r="S11" i="25" s="1"/>
  <c r="R7" i="25"/>
  <c r="S7" i="25" s="1"/>
  <c r="V7" i="25"/>
  <c r="W8" i="25"/>
  <c r="X8" i="25" s="1"/>
  <c r="H5" i="25"/>
  <c r="W6" i="25"/>
  <c r="X6" i="25" s="1"/>
  <c r="L7" i="25"/>
  <c r="M8" i="25"/>
  <c r="N8" i="25" s="1"/>
  <c r="V9" i="25"/>
  <c r="W10" i="25"/>
  <c r="X10" i="25" s="1"/>
  <c r="L11" i="25"/>
  <c r="M12" i="25"/>
  <c r="N12" i="25" s="1"/>
  <c r="L6" i="25"/>
  <c r="M7" i="25"/>
  <c r="N7" i="25" s="1"/>
  <c r="W9" i="25"/>
  <c r="X9" i="25" s="1"/>
  <c r="L10" i="25"/>
  <c r="M11" i="25"/>
  <c r="N11" i="25" s="1"/>
  <c r="V12" i="25"/>
  <c r="V11" i="25"/>
  <c r="W12" i="25"/>
  <c r="X12" i="25" s="1"/>
  <c r="W5" i="25" l="1"/>
  <c r="R5" i="25"/>
  <c r="L5" i="25"/>
  <c r="L13" i="25" s="1"/>
  <c r="Q5" i="25"/>
  <c r="Q13" i="25" s="1"/>
  <c r="V5" i="25"/>
  <c r="V13" i="25" s="1"/>
  <c r="S5" i="25" l="1"/>
  <c r="S13" i="25" s="1"/>
  <c r="R13" i="25"/>
  <c r="X5" i="25"/>
  <c r="X13" i="25" s="1"/>
  <c r="W13" i="25"/>
  <c r="M13" i="25"/>
  <c r="N5" i="25"/>
  <c r="N13" i="25" s="1"/>
  <c r="E13" i="9" l="1"/>
  <c r="H12" i="9"/>
  <c r="I12" i="9"/>
  <c r="J12" i="9"/>
  <c r="Q12" i="9"/>
  <c r="R12" i="9"/>
  <c r="S12" i="9"/>
  <c r="G25" i="21"/>
  <c r="H25" i="21" s="1"/>
  <c r="I25" i="21" s="1"/>
  <c r="J25" i="21" s="1"/>
  <c r="G24" i="21"/>
  <c r="H24" i="21" s="1"/>
  <c r="I24" i="21" s="1"/>
  <c r="J24" i="21" s="1"/>
  <c r="G21" i="21"/>
  <c r="H21" i="21" s="1"/>
  <c r="I21" i="21" s="1"/>
  <c r="J21" i="21" s="1"/>
  <c r="G19" i="21"/>
  <c r="H19" i="21" s="1"/>
  <c r="F23" i="21"/>
  <c r="F26" i="21" s="1"/>
  <c r="H23" i="21" l="1"/>
  <c r="I19" i="21"/>
  <c r="G23" i="21"/>
  <c r="G26" i="21" s="1"/>
  <c r="H26" i="21"/>
  <c r="J19" i="21" l="1"/>
  <c r="J23" i="21" s="1"/>
  <c r="J26" i="21" s="1"/>
  <c r="I23" i="21"/>
  <c r="I26" i="21" s="1"/>
  <c r="H30" i="20"/>
  <c r="I30" i="20" s="1"/>
  <c r="J30" i="20" s="1"/>
  <c r="K30" i="20" s="1"/>
  <c r="G30" i="20"/>
  <c r="G29" i="20"/>
  <c r="H29" i="20" s="1"/>
  <c r="I29" i="20" s="1"/>
  <c r="J29" i="20" s="1"/>
  <c r="K29" i="20" s="1"/>
  <c r="F19" i="20"/>
  <c r="H10" i="9" l="1"/>
  <c r="I10" i="9"/>
  <c r="J10" i="9"/>
  <c r="Q10" i="9"/>
  <c r="R10" i="9"/>
  <c r="S10" i="9"/>
  <c r="G10" i="9"/>
  <c r="F36" i="22"/>
  <c r="M36" i="22"/>
  <c r="G36" i="22"/>
  <c r="H36" i="22"/>
  <c r="J36" i="22"/>
  <c r="K36" i="22"/>
  <c r="L36" i="22"/>
  <c r="I43" i="22" l="1"/>
  <c r="L10" i="9" s="1"/>
  <c r="I36" i="22"/>
  <c r="H43" i="22" s="1"/>
  <c r="K10" i="9" s="1"/>
  <c r="I33" i="12" l="1"/>
  <c r="G20" i="22" l="1"/>
  <c r="H20" i="22"/>
  <c r="I20" i="22"/>
  <c r="J20" i="22"/>
  <c r="K20" i="22"/>
  <c r="L20" i="22"/>
  <c r="M20" i="22"/>
  <c r="F20" i="22"/>
  <c r="F29" i="13" l="1"/>
  <c r="M29" i="13"/>
  <c r="H20" i="13"/>
  <c r="J20" i="13"/>
  <c r="L20" i="13"/>
  <c r="M20" i="13"/>
  <c r="F20" i="13"/>
  <c r="G33" i="12"/>
  <c r="K24" i="12"/>
  <c r="Q29" i="12" s="1"/>
  <c r="J33" i="12"/>
  <c r="K33" i="12"/>
  <c r="L24" i="12" l="1"/>
  <c r="M24" i="12" s="1"/>
  <c r="N24" i="12" s="1"/>
  <c r="N33" i="12" s="1"/>
  <c r="M33" i="12"/>
  <c r="L33" i="12"/>
  <c r="H40" i="12"/>
  <c r="H33" i="12"/>
  <c r="G20" i="12"/>
  <c r="F20" i="12"/>
  <c r="F33" i="12"/>
  <c r="D8" i="9"/>
  <c r="H14" i="9"/>
  <c r="I14" i="9"/>
  <c r="J14" i="9"/>
  <c r="Q14" i="9"/>
  <c r="R14" i="9"/>
  <c r="S14" i="9"/>
  <c r="E14" i="9"/>
  <c r="P31" i="23"/>
  <c r="O31" i="23"/>
  <c r="N31" i="23"/>
  <c r="M30" i="23"/>
  <c r="L30" i="23"/>
  <c r="K30" i="23"/>
  <c r="G29" i="23"/>
  <c r="G31" i="23" s="1"/>
  <c r="F29" i="23"/>
  <c r="F31" i="23" s="1"/>
  <c r="E29" i="23"/>
  <c r="E31" i="23" s="1"/>
  <c r="J28" i="23"/>
  <c r="M28" i="23" s="1"/>
  <c r="S28" i="23" s="1"/>
  <c r="V14" i="9" s="1"/>
  <c r="D28" i="23"/>
  <c r="D31" i="23" s="1"/>
  <c r="C28" i="23"/>
  <c r="C31" i="23" s="1"/>
  <c r="I28" i="23"/>
  <c r="L14" i="9" s="1"/>
  <c r="H28" i="23"/>
  <c r="K14" i="9" s="1"/>
  <c r="C6" i="23"/>
  <c r="C5" i="23"/>
  <c r="H13" i="9"/>
  <c r="I13" i="9"/>
  <c r="J13" i="9"/>
  <c r="Q13" i="9"/>
  <c r="R13" i="9"/>
  <c r="S13" i="9"/>
  <c r="E10" i="9"/>
  <c r="D46" i="22"/>
  <c r="C46" i="22"/>
  <c r="C6" i="22"/>
  <c r="P46" i="22"/>
  <c r="O46" i="22"/>
  <c r="N46" i="22"/>
  <c r="M45" i="22"/>
  <c r="L45" i="22"/>
  <c r="K45" i="22"/>
  <c r="G44" i="22"/>
  <c r="G46" i="22" s="1"/>
  <c r="F44" i="22"/>
  <c r="F46" i="22" s="1"/>
  <c r="E44" i="22"/>
  <c r="E46" i="22" s="1"/>
  <c r="K43" i="22"/>
  <c r="C5" i="22"/>
  <c r="P14" i="9" l="1"/>
  <c r="M14" i="9"/>
  <c r="F14" i="9"/>
  <c r="G14" i="9"/>
  <c r="Q43" i="22"/>
  <c r="T10" i="9" s="1"/>
  <c r="N10" i="9"/>
  <c r="F10" i="9"/>
  <c r="I29" i="23"/>
  <c r="I31" i="23" s="1"/>
  <c r="L28" i="23"/>
  <c r="H29" i="23"/>
  <c r="H31" i="23" s="1"/>
  <c r="K28" i="23"/>
  <c r="J29" i="23"/>
  <c r="J31" i="23" s="1"/>
  <c r="J43" i="22"/>
  <c r="M10" i="9" s="1"/>
  <c r="I44" i="22"/>
  <c r="L43" i="22"/>
  <c r="O10" i="9" s="1"/>
  <c r="H44" i="22"/>
  <c r="H46" i="22" s="1"/>
  <c r="Q28" i="23" l="1"/>
  <c r="T14" i="9" s="1"/>
  <c r="N14" i="9"/>
  <c r="L29" i="23"/>
  <c r="L31" i="23" s="1"/>
  <c r="R31" i="23" s="1"/>
  <c r="R28" i="23"/>
  <c r="U14" i="9" s="1"/>
  <c r="O14" i="9"/>
  <c r="J44" i="22"/>
  <c r="J46" i="22" s="1"/>
  <c r="M43" i="22"/>
  <c r="R43" i="22"/>
  <c r="U10" i="9" s="1"/>
  <c r="M29" i="23"/>
  <c r="M31" i="23" s="1"/>
  <c r="S31" i="23" s="1"/>
  <c r="K29" i="23"/>
  <c r="K31" i="23" s="1"/>
  <c r="Q31" i="23" s="1"/>
  <c r="K44" i="22"/>
  <c r="K46" i="22" s="1"/>
  <c r="Q46" i="22" s="1"/>
  <c r="I46" i="22"/>
  <c r="L44" i="22"/>
  <c r="L46" i="22" s="1"/>
  <c r="R46" i="22" s="1"/>
  <c r="S43" i="22" l="1"/>
  <c r="V10" i="9" s="1"/>
  <c r="P10" i="9"/>
  <c r="M44" i="22"/>
  <c r="M46" i="22" s="1"/>
  <c r="S46" i="22" s="1"/>
  <c r="E12" i="9" l="1"/>
  <c r="H11" i="9"/>
  <c r="I11" i="9"/>
  <c r="J11" i="9"/>
  <c r="Q11" i="9"/>
  <c r="R11" i="9"/>
  <c r="S11" i="9"/>
  <c r="E11" i="9"/>
  <c r="P36" i="21"/>
  <c r="O36" i="21"/>
  <c r="N36" i="21"/>
  <c r="M35" i="21"/>
  <c r="L35" i="21"/>
  <c r="K35" i="21"/>
  <c r="G34" i="21"/>
  <c r="G36" i="21" s="1"/>
  <c r="F34" i="21"/>
  <c r="F36" i="21" s="1"/>
  <c r="E34" i="21"/>
  <c r="E36" i="21" s="1"/>
  <c r="C33" i="21"/>
  <c r="C36" i="21" s="1"/>
  <c r="C6" i="21"/>
  <c r="C5" i="21"/>
  <c r="P42" i="20"/>
  <c r="O42" i="20"/>
  <c r="N42" i="20"/>
  <c r="M41" i="20"/>
  <c r="L41" i="20"/>
  <c r="K41" i="20"/>
  <c r="G40" i="20"/>
  <c r="G42" i="20" s="1"/>
  <c r="F40" i="20"/>
  <c r="F42" i="20" s="1"/>
  <c r="E40" i="20"/>
  <c r="E42" i="20" s="1"/>
  <c r="C39" i="20"/>
  <c r="C42" i="20" s="1"/>
  <c r="C6" i="20"/>
  <c r="C5" i="20"/>
  <c r="F12" i="9" l="1"/>
  <c r="D39" i="20"/>
  <c r="D42" i="20" s="1"/>
  <c r="D33" i="21"/>
  <c r="H33" i="21"/>
  <c r="K12" i="9" s="1"/>
  <c r="F11" i="9"/>
  <c r="G11" i="9" l="1"/>
  <c r="K33" i="21"/>
  <c r="N12" i="9" s="1"/>
  <c r="D36" i="21"/>
  <c r="G12" i="9"/>
  <c r="H34" i="21"/>
  <c r="H36" i="21" s="1"/>
  <c r="I33" i="21"/>
  <c r="L12" i="9" s="1"/>
  <c r="J33" i="21"/>
  <c r="M12" i="9" s="1"/>
  <c r="K11" i="9"/>
  <c r="K34" i="21" l="1"/>
  <c r="K36" i="21" s="1"/>
  <c r="Q36" i="21" s="1"/>
  <c r="Q33" i="21"/>
  <c r="T12" i="9" s="1"/>
  <c r="M33" i="21"/>
  <c r="P12" i="9" s="1"/>
  <c r="J34" i="21"/>
  <c r="I34" i="21"/>
  <c r="L33" i="21"/>
  <c r="O12" i="9" s="1"/>
  <c r="I39" i="20"/>
  <c r="L11" i="9" s="1"/>
  <c r="J39" i="20"/>
  <c r="M11" i="9" s="1"/>
  <c r="H40" i="20"/>
  <c r="R33" i="21" l="1"/>
  <c r="U12" i="9" s="1"/>
  <c r="S33" i="21"/>
  <c r="V12" i="9" s="1"/>
  <c r="T11" i="9"/>
  <c r="N11" i="9"/>
  <c r="I36" i="21"/>
  <c r="L34" i="21"/>
  <c r="L36" i="21" s="1"/>
  <c r="R36" i="21" s="1"/>
  <c r="J36" i="21"/>
  <c r="M34" i="21"/>
  <c r="M36" i="21" s="1"/>
  <c r="S36" i="21" s="1"/>
  <c r="J40" i="20"/>
  <c r="M39" i="20"/>
  <c r="H42" i="20"/>
  <c r="K40" i="20"/>
  <c r="K42" i="20" s="1"/>
  <c r="Q42" i="20" s="1"/>
  <c r="L39" i="20"/>
  <c r="I40" i="20"/>
  <c r="S39" i="20" l="1"/>
  <c r="V11" i="9" s="1"/>
  <c r="P11" i="9"/>
  <c r="R39" i="20"/>
  <c r="U11" i="9" s="1"/>
  <c r="O11" i="9"/>
  <c r="I42" i="20"/>
  <c r="L40" i="20"/>
  <c r="L42" i="20" s="1"/>
  <c r="R42" i="20" s="1"/>
  <c r="J42" i="20"/>
  <c r="M40" i="20"/>
  <c r="M42" i="20" s="1"/>
  <c r="S42" i="20" s="1"/>
  <c r="C10" i="9" l="1"/>
  <c r="C11" i="9" s="1"/>
  <c r="C12" i="9" s="1"/>
  <c r="C14" i="9" s="1"/>
  <c r="P29" i="19" l="1"/>
  <c r="O29" i="19"/>
  <c r="N29" i="19"/>
  <c r="M28" i="19"/>
  <c r="L28" i="19"/>
  <c r="K28" i="19"/>
  <c r="G27" i="19"/>
  <c r="G29" i="19" s="1"/>
  <c r="F27" i="19"/>
  <c r="F29" i="19" s="1"/>
  <c r="E27" i="19"/>
  <c r="E29" i="19" s="1"/>
  <c r="C26" i="19"/>
  <c r="D26" i="19"/>
  <c r="C6" i="19"/>
  <c r="C5" i="19"/>
  <c r="C29" i="19" l="1"/>
  <c r="F13" i="9"/>
  <c r="D29" i="19"/>
  <c r="G13" i="9"/>
  <c r="H26" i="19"/>
  <c r="K13" i="9" s="1"/>
  <c r="I26" i="19" l="1"/>
  <c r="L13" i="9" s="1"/>
  <c r="J26" i="19"/>
  <c r="M13" i="9" s="1"/>
  <c r="H27" i="19"/>
  <c r="K26" i="19"/>
  <c r="Q26" i="19" l="1"/>
  <c r="T13" i="9" s="1"/>
  <c r="N13" i="9"/>
  <c r="H29" i="19"/>
  <c r="K27" i="19"/>
  <c r="K29" i="19" s="1"/>
  <c r="Q29" i="19" s="1"/>
  <c r="M26" i="19"/>
  <c r="J27" i="19"/>
  <c r="I27" i="19"/>
  <c r="L26" i="19"/>
  <c r="S26" i="19" l="1"/>
  <c r="V13" i="9" s="1"/>
  <c r="P13" i="9"/>
  <c r="R26" i="19"/>
  <c r="U13" i="9" s="1"/>
  <c r="O13" i="9"/>
  <c r="J29" i="19"/>
  <c r="M27" i="19"/>
  <c r="M29" i="19" s="1"/>
  <c r="S29" i="19" s="1"/>
  <c r="I29" i="19"/>
  <c r="L27" i="19"/>
  <c r="L29" i="19" s="1"/>
  <c r="R29" i="19" s="1"/>
  <c r="C6" i="13"/>
  <c r="C5" i="13"/>
  <c r="I40" i="12" l="1"/>
  <c r="H20" i="12"/>
  <c r="I20" i="12"/>
  <c r="J20" i="12"/>
  <c r="K20" i="12"/>
  <c r="L20" i="12"/>
  <c r="M20" i="12"/>
  <c r="N20" i="12"/>
  <c r="C8" i="9" l="1"/>
  <c r="D9" i="9"/>
  <c r="D10" i="9" s="1"/>
  <c r="D11" i="9" s="1"/>
  <c r="D12" i="9" s="1"/>
  <c r="D13" i="9" s="1"/>
  <c r="D14" i="9" s="1"/>
  <c r="J40" i="12" l="1"/>
  <c r="G8" i="9" l="1"/>
  <c r="B9" i="9" l="1"/>
  <c r="D39" i="13"/>
  <c r="B8" i="9" l="1"/>
  <c r="B10" i="9" s="1"/>
  <c r="B12" i="9" s="1"/>
  <c r="B14" i="9" s="1"/>
  <c r="B11" i="9"/>
  <c r="B13" i="9" s="1"/>
  <c r="G9" i="9"/>
  <c r="G15" i="9" s="1"/>
  <c r="H9" i="9"/>
  <c r="I9" i="9"/>
  <c r="J9" i="9"/>
  <c r="Q9" i="9"/>
  <c r="R9" i="9"/>
  <c r="S9" i="9"/>
  <c r="E9" i="9"/>
  <c r="C39" i="13" l="1"/>
  <c r="F9" i="9"/>
  <c r="P39" i="13"/>
  <c r="O39" i="13"/>
  <c r="N39" i="13"/>
  <c r="M38" i="13"/>
  <c r="L38" i="13"/>
  <c r="K38" i="13"/>
  <c r="G37" i="13"/>
  <c r="G39" i="13" s="1"/>
  <c r="F37" i="13"/>
  <c r="F39" i="13" s="1"/>
  <c r="E37" i="13"/>
  <c r="E39" i="13" s="1"/>
  <c r="J36" i="13"/>
  <c r="L9" i="9"/>
  <c r="I8" i="9"/>
  <c r="I15" i="9" s="1"/>
  <c r="J8" i="9"/>
  <c r="J15" i="9" s="1"/>
  <c r="Q8" i="9"/>
  <c r="Q15" i="9" s="1"/>
  <c r="R8" i="9"/>
  <c r="R15" i="9" s="1"/>
  <c r="S8" i="9"/>
  <c r="S15" i="9" s="1"/>
  <c r="W8" i="9"/>
  <c r="W15" i="9" s="1"/>
  <c r="X8" i="9"/>
  <c r="Y8" i="9"/>
  <c r="H8" i="9"/>
  <c r="H15" i="9" s="1"/>
  <c r="F8" i="9"/>
  <c r="E8" i="9"/>
  <c r="F15" i="9" l="1"/>
  <c r="M36" i="13"/>
  <c r="M9" i="9"/>
  <c r="H37" i="13"/>
  <c r="H39" i="13" s="1"/>
  <c r="K9" i="9"/>
  <c r="I37" i="13"/>
  <c r="I39" i="13" s="1"/>
  <c r="L36" i="13"/>
  <c r="J37" i="13"/>
  <c r="J39" i="13" s="1"/>
  <c r="K36" i="13"/>
  <c r="K37" i="13" l="1"/>
  <c r="K39" i="13" s="1"/>
  <c r="Q39" i="13" s="1"/>
  <c r="Q36" i="13"/>
  <c r="T9" i="9" s="1"/>
  <c r="N9" i="9"/>
  <c r="S36" i="13"/>
  <c r="V9" i="9" s="1"/>
  <c r="P9" i="9"/>
  <c r="R36" i="13"/>
  <c r="U9" i="9" s="1"/>
  <c r="O9" i="9"/>
  <c r="L37" i="13"/>
  <c r="L39" i="13" s="1"/>
  <c r="R39" i="13" s="1"/>
  <c r="M37" i="13"/>
  <c r="M39" i="13" s="1"/>
  <c r="S39" i="13" s="1"/>
  <c r="G41" i="12" l="1"/>
  <c r="G43" i="12" s="1"/>
  <c r="D43" i="12"/>
  <c r="P43" i="12"/>
  <c r="O43" i="12"/>
  <c r="N43" i="12"/>
  <c r="M42" i="12"/>
  <c r="L42" i="12"/>
  <c r="K42" i="12"/>
  <c r="F41" i="12"/>
  <c r="F43" i="12" s="1"/>
  <c r="E41" i="12"/>
  <c r="E43" i="12" s="1"/>
  <c r="K40" i="12" l="1"/>
  <c r="K8" i="9"/>
  <c r="K15" i="9" s="1"/>
  <c r="M8" i="9"/>
  <c r="M15" i="9" s="1"/>
  <c r="H41" i="12"/>
  <c r="H43" i="12" s="1"/>
  <c r="C43" i="12"/>
  <c r="L40" i="12" l="1"/>
  <c r="L8" i="9"/>
  <c r="L15" i="9" s="1"/>
  <c r="Q40" i="12"/>
  <c r="T8" i="9" s="1"/>
  <c r="T15" i="9" s="1"/>
  <c r="N8" i="9"/>
  <c r="N15" i="9" s="1"/>
  <c r="M40" i="12"/>
  <c r="J41" i="12"/>
  <c r="K41" i="12"/>
  <c r="K43" i="12" s="1"/>
  <c r="Q43" i="12" s="1"/>
  <c r="I41" i="12"/>
  <c r="S40" i="12" l="1"/>
  <c r="V8" i="9" s="1"/>
  <c r="V15" i="9" s="1"/>
  <c r="P8" i="9"/>
  <c r="P15" i="9" s="1"/>
  <c r="R40" i="12"/>
  <c r="U8" i="9" s="1"/>
  <c r="U15" i="9" s="1"/>
  <c r="O8" i="9"/>
  <c r="O15" i="9" s="1"/>
  <c r="I43" i="12"/>
  <c r="L41" i="12"/>
  <c r="L43" i="12" s="1"/>
  <c r="R43" i="12" s="1"/>
  <c r="J43" i="12"/>
  <c r="M41" i="12"/>
  <c r="M43" i="12" s="1"/>
  <c r="S43" i="12" s="1"/>
</calcChain>
</file>

<file path=xl/sharedStrings.xml><?xml version="1.0" encoding="utf-8"?>
<sst xmlns="http://schemas.openxmlformats.org/spreadsheetml/2006/main" count="1099" uniqueCount="302">
  <si>
    <t>2024թ.</t>
  </si>
  <si>
    <t>2025թ.</t>
  </si>
  <si>
    <t>X</t>
  </si>
  <si>
    <t>2026թ.</t>
  </si>
  <si>
    <t>2022թ.բազային (փաստացի) տարի</t>
  </si>
  <si>
    <t>Ծրագիր</t>
  </si>
  <si>
    <t>Միջոցառում</t>
  </si>
  <si>
    <t>Ծրագրի/ միջոցառման անվանումը</t>
  </si>
  <si>
    <t>2022թ.</t>
  </si>
  <si>
    <t>2023թ.</t>
  </si>
  <si>
    <t>2026թ</t>
  </si>
  <si>
    <t>2025թ</t>
  </si>
  <si>
    <t>2024թ</t>
  </si>
  <si>
    <t>List 1</t>
  </si>
  <si>
    <t>List 2</t>
  </si>
  <si>
    <t>List 3</t>
  </si>
  <si>
    <t>Պարտադիր</t>
  </si>
  <si>
    <t>Գնային</t>
  </si>
  <si>
    <t>1. Գոյություն ունեցող միջոցառումը՝</t>
  </si>
  <si>
    <t>Հայեցողական (շարունակական)</t>
  </si>
  <si>
    <t>Ոչ գնային</t>
  </si>
  <si>
    <t>Հայեցողական (ոչ շարունակական)</t>
  </si>
  <si>
    <t>2. Միջոցառման հիմքում դրված ծախսային պարտավորության բնույթը՝</t>
  </si>
  <si>
    <t xml:space="preserve">3. Միջոցառման ծախսակազմման հիմքում դրված հիմնական ծախսային գործոնները՝ </t>
  </si>
  <si>
    <t xml:space="preserve">2022թ.- բազային տարի (փաստ) </t>
  </si>
  <si>
    <t>2023թ. (սպասողական)</t>
  </si>
  <si>
    <t xml:space="preserve">5. Միջոցառման գծով ծախսերի ամփոփ հաշվարկը՝ </t>
  </si>
  <si>
    <t>Գնային գործոններով պայմանավորված ծախսերի ընդհանուր փոփոխությունը (+/-)</t>
  </si>
  <si>
    <t>Ոչ գնային գործոններով պայմանավորված ծախսերի ընդհանուր փոփոխությունը (+/-)</t>
  </si>
  <si>
    <t xml:space="preserve">Միջոցառման գծով ճշգրտված բազային բյուջեն </t>
  </si>
  <si>
    <r>
      <t>Ընդամենը փոփոխության չենթարկված ծախսեր (հազ. դրամ)</t>
    </r>
    <r>
      <rPr>
        <vertAlign val="superscript"/>
        <sz val="9"/>
        <color theme="1"/>
        <rFont val="GHEA Grapalat"/>
        <family val="3"/>
      </rPr>
      <t>16</t>
    </r>
  </si>
  <si>
    <r>
      <t>ԸՆԴԱՄԵՆԸ (հազ. դրամ)</t>
    </r>
    <r>
      <rPr>
        <vertAlign val="superscript"/>
        <sz val="9"/>
        <color theme="1"/>
        <rFont val="GHEA Grapalat"/>
        <family val="3"/>
      </rPr>
      <t>17</t>
    </r>
  </si>
  <si>
    <r>
      <t>Ծրագրային դասիչը</t>
    </r>
    <r>
      <rPr>
        <vertAlign val="superscript"/>
        <sz val="8"/>
        <color theme="1"/>
        <rFont val="GHEA Grapalat"/>
        <family val="3"/>
      </rPr>
      <t>[2]</t>
    </r>
  </si>
  <si>
    <r>
      <t>Ընդամենը ծախսեր (հազ. դրամ)</t>
    </r>
    <r>
      <rPr>
        <vertAlign val="superscript"/>
        <sz val="8"/>
        <color theme="1"/>
        <rFont val="GHEA Grapalat"/>
        <family val="3"/>
      </rPr>
      <t>14</t>
    </r>
  </si>
  <si>
    <r>
      <t>Միջոցառման հիմքում դրված ծախսային պարտավորության բնույթը՝ (ընտրել)</t>
    </r>
    <r>
      <rPr>
        <vertAlign val="superscript"/>
        <sz val="8"/>
        <color theme="1"/>
        <rFont val="GHEA Grapalat"/>
        <family val="3"/>
      </rPr>
      <t>4</t>
    </r>
  </si>
  <si>
    <t xml:space="preserve">Ծրագրի </t>
  </si>
  <si>
    <t>Բյուջետային ծախսերը (հազ. դրամ)</t>
  </si>
  <si>
    <t>2023թ.(պլանային)</t>
  </si>
  <si>
    <t>Ծախսային խնայողությունների գծով ամփոփ առաջարկը</t>
  </si>
  <si>
    <r>
      <t>Ձևաչափ N 2. Գոյություն ունեցող պարտավորությունների գծով ծախսակազմումների ամփոփ ձևաչափ</t>
    </r>
    <r>
      <rPr>
        <b/>
        <vertAlign val="superscript"/>
        <sz val="10"/>
        <color theme="1"/>
        <rFont val="GHEA Grapalat"/>
        <family val="3"/>
      </rPr>
      <t>1</t>
    </r>
  </si>
  <si>
    <t>x</t>
  </si>
  <si>
    <r>
      <t>Ընդամենը փոփոխության ենթարկված ծախսեր (հազ. դրամ)</t>
    </r>
    <r>
      <rPr>
        <vertAlign val="superscript"/>
        <sz val="9"/>
        <color theme="1"/>
        <rFont val="GHEA Grapalat"/>
        <family val="3"/>
      </rPr>
      <t>15</t>
    </r>
  </si>
  <si>
    <t>Ընդամենը</t>
  </si>
  <si>
    <t>Ծրագրի /միջոցառման նախատեսվող ավարտը</t>
  </si>
  <si>
    <t>Ծրագրի /միջոցառման սկիզբը</t>
  </si>
  <si>
    <r>
      <t>Հավելված N 1. Գոյություն ունեցող պարտավորությունների գծով ծախսակազմումների ամփոփ ձևաչափ</t>
    </r>
    <r>
      <rPr>
        <b/>
        <vertAlign val="superscript"/>
        <sz val="12"/>
        <color theme="1"/>
        <rFont val="GHEA Grapalat"/>
        <family val="3"/>
      </rPr>
      <t>*</t>
    </r>
  </si>
  <si>
    <r>
      <t>Ձևաչափ N 1. Գոյություն ունեցող պարտավորությունների գծով ամփոփ տեղեկատվություն</t>
    </r>
    <r>
      <rPr>
        <b/>
        <vertAlign val="superscript"/>
        <sz val="10"/>
        <color theme="1"/>
        <rFont val="GHEA Grapalat"/>
        <family val="3"/>
      </rPr>
      <t>1</t>
    </r>
    <r>
      <rPr>
        <b/>
        <sz val="10"/>
        <color theme="1"/>
        <rFont val="GHEA Grapalat"/>
        <family val="3"/>
      </rPr>
      <t xml:space="preserve"> </t>
    </r>
  </si>
  <si>
    <r>
      <t>Ծրագրի դասիչը</t>
    </r>
    <r>
      <rPr>
        <vertAlign val="superscript"/>
        <sz val="9"/>
        <color theme="1"/>
        <rFont val="GHEA Grapalat"/>
        <family val="3"/>
      </rPr>
      <t>2</t>
    </r>
    <r>
      <rPr>
        <sz val="9"/>
        <color theme="1"/>
        <rFont val="GHEA Grapalat"/>
        <family val="3"/>
      </rPr>
      <t>՝</t>
    </r>
  </si>
  <si>
    <r>
      <t>Ծրագրի անվանումը</t>
    </r>
    <r>
      <rPr>
        <vertAlign val="superscript"/>
        <sz val="9"/>
        <color theme="1"/>
        <rFont val="GHEA Grapalat"/>
        <family val="3"/>
      </rPr>
      <t>3</t>
    </r>
    <r>
      <rPr>
        <sz val="9"/>
        <color theme="1"/>
        <rFont val="GHEA Grapalat"/>
        <family val="3"/>
      </rPr>
      <t>՝</t>
    </r>
  </si>
  <si>
    <r>
      <t>Միջոցառման դասիչը</t>
    </r>
    <r>
      <rPr>
        <vertAlign val="superscript"/>
        <sz val="9"/>
        <color theme="1"/>
        <rFont val="GHEA Grapalat"/>
        <family val="3"/>
      </rPr>
      <t>4</t>
    </r>
    <r>
      <rPr>
        <sz val="9"/>
        <color theme="1"/>
        <rFont val="GHEA Grapalat"/>
        <family val="3"/>
      </rPr>
      <t>՝</t>
    </r>
  </si>
  <si>
    <r>
      <t>Միջոցառման անվանումը</t>
    </r>
    <r>
      <rPr>
        <vertAlign val="superscript"/>
        <sz val="9"/>
        <color theme="1"/>
        <rFont val="GHEA Grapalat"/>
        <family val="3"/>
      </rPr>
      <t>5</t>
    </r>
    <r>
      <rPr>
        <sz val="9"/>
        <color theme="1"/>
        <rFont val="GHEA Grapalat"/>
        <family val="3"/>
      </rPr>
      <t>՝</t>
    </r>
  </si>
  <si>
    <r>
      <t>Ծրագրի /միջոցառման սկիզբը</t>
    </r>
    <r>
      <rPr>
        <vertAlign val="superscript"/>
        <sz val="9"/>
        <color theme="1"/>
        <rFont val="GHEA Grapalat"/>
        <family val="3"/>
      </rPr>
      <t>6</t>
    </r>
  </si>
  <si>
    <r>
      <t>Ծրագրի /միջոցառման նախատեսվող ավարտը</t>
    </r>
    <r>
      <rPr>
        <vertAlign val="superscript"/>
        <sz val="9"/>
        <color theme="1"/>
        <rFont val="GHEA Grapalat"/>
        <family val="3"/>
      </rPr>
      <t>7</t>
    </r>
  </si>
  <si>
    <r>
      <t>Ծախսային պարտավորության բնույթը</t>
    </r>
    <r>
      <rPr>
        <vertAlign val="superscript"/>
        <sz val="9"/>
        <color theme="1"/>
        <rFont val="GHEA Grapalat"/>
        <family val="3"/>
      </rPr>
      <t>8</t>
    </r>
  </si>
  <si>
    <r>
      <t>Պարտադիր կամ հայեցողական  պարտավորությունների շրջանակը</t>
    </r>
    <r>
      <rPr>
        <vertAlign val="superscript"/>
        <sz val="9"/>
        <color theme="1"/>
        <rFont val="GHEA Grapalat"/>
        <family val="3"/>
      </rPr>
      <t>9</t>
    </r>
  </si>
  <si>
    <r>
      <t>Պարտադիր պարտավորության շրջանակներում գործադիր մարմնի հայեցողական իրավասությունների շրջանակները</t>
    </r>
    <r>
      <rPr>
        <vertAlign val="superscript"/>
        <sz val="9"/>
        <color theme="1"/>
        <rFont val="GHEA Grapalat"/>
        <family val="3"/>
      </rPr>
      <t>10</t>
    </r>
  </si>
  <si>
    <r>
      <t>Պարտադիր կամ հայեցողական պարտավորությունը սահմանող օրենսդրական հիմքերը</t>
    </r>
    <r>
      <rPr>
        <vertAlign val="superscript"/>
        <sz val="9"/>
        <color theme="1"/>
        <rFont val="GHEA Grapalat"/>
        <family val="3"/>
      </rPr>
      <t>11</t>
    </r>
  </si>
  <si>
    <r>
      <t xml:space="preserve">Ծախսային գործոնը </t>
    </r>
    <r>
      <rPr>
        <vertAlign val="superscript"/>
        <sz val="9"/>
        <color theme="1"/>
        <rFont val="GHEA Grapalat"/>
        <family val="3"/>
      </rPr>
      <t xml:space="preserve">12 </t>
    </r>
  </si>
  <si>
    <r>
      <t>Չափի միավորը</t>
    </r>
    <r>
      <rPr>
        <vertAlign val="superscript"/>
        <sz val="9"/>
        <color theme="1"/>
        <rFont val="GHEA Grapalat"/>
        <family val="3"/>
      </rPr>
      <t>13</t>
    </r>
  </si>
  <si>
    <r>
      <t>Գործոնի տեսակը</t>
    </r>
    <r>
      <rPr>
        <vertAlign val="superscript"/>
        <sz val="9"/>
        <color theme="1"/>
        <rFont val="GHEA Grapalat"/>
        <family val="3"/>
      </rPr>
      <t xml:space="preserve">14 </t>
    </r>
  </si>
  <si>
    <r>
      <t>Ստանդարտի (նորմատիվի) առկայությունը</t>
    </r>
    <r>
      <rPr>
        <vertAlign val="superscript"/>
        <sz val="9"/>
        <color theme="1"/>
        <rFont val="GHEA Grapalat"/>
        <family val="3"/>
      </rPr>
      <t>15</t>
    </r>
  </si>
  <si>
    <r>
      <t>Ծախսային գործոնի մակարդակը</t>
    </r>
    <r>
      <rPr>
        <vertAlign val="superscript"/>
        <sz val="9"/>
        <color theme="1"/>
        <rFont val="GHEA Grapalat"/>
        <family val="3"/>
      </rPr>
      <t xml:space="preserve">16 </t>
    </r>
  </si>
  <si>
    <r>
      <t>Հիմնավորումներ/ Պատճառներ</t>
    </r>
    <r>
      <rPr>
        <vertAlign val="superscript"/>
        <sz val="9"/>
        <color theme="1"/>
        <rFont val="GHEA Grapalat"/>
        <family val="3"/>
      </rPr>
      <t xml:space="preserve">17 </t>
    </r>
  </si>
  <si>
    <r>
      <t>Ծախսային տարրերը</t>
    </r>
    <r>
      <rPr>
        <vertAlign val="superscript"/>
        <sz val="9"/>
        <color theme="1"/>
        <rFont val="GHEA Grapalat"/>
        <family val="3"/>
      </rPr>
      <t>21</t>
    </r>
  </si>
  <si>
    <r>
      <t>Բազային (փաստացի) տարի</t>
    </r>
    <r>
      <rPr>
        <vertAlign val="superscript"/>
        <sz val="9"/>
        <color theme="1"/>
        <rFont val="GHEA Grapalat"/>
        <family val="3"/>
      </rPr>
      <t>25</t>
    </r>
  </si>
  <si>
    <r>
      <t>Ընթացիկ տարի (պլանային)</t>
    </r>
    <r>
      <rPr>
        <vertAlign val="superscript"/>
        <sz val="9"/>
        <color theme="1"/>
        <rFont val="GHEA Grapalat"/>
        <family val="3"/>
      </rPr>
      <t>26</t>
    </r>
  </si>
  <si>
    <r>
      <t>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27</t>
    </r>
    <r>
      <rPr>
        <sz val="9"/>
        <color theme="1"/>
        <rFont val="GHEA Grapalat"/>
        <family val="3"/>
      </rPr>
      <t xml:space="preserve"> (+/-)</t>
    </r>
  </si>
  <si>
    <r>
      <t>Ոչ գնային գործոններով պայմանավորված ծախսերի ընդհանուր փոփոխությունը</t>
    </r>
    <r>
      <rPr>
        <vertAlign val="superscript"/>
        <sz val="9"/>
        <color theme="1"/>
        <rFont val="GHEA Grapalat"/>
        <family val="3"/>
      </rPr>
      <t>28</t>
    </r>
    <r>
      <rPr>
        <sz val="9"/>
        <color theme="1"/>
        <rFont val="GHEA Grapalat"/>
        <family val="3"/>
      </rPr>
      <t xml:space="preserve"> (+/-)</t>
    </r>
  </si>
  <si>
    <r>
      <t>Միջոցառման գծով ճշգրտված բազային բյուջեն</t>
    </r>
    <r>
      <rPr>
        <vertAlign val="superscript"/>
        <sz val="9"/>
        <color theme="1"/>
        <rFont val="GHEA Grapalat"/>
        <family val="3"/>
      </rPr>
      <t>29</t>
    </r>
    <r>
      <rPr>
        <sz val="9"/>
        <color theme="1"/>
        <rFont val="GHEA Grapalat"/>
        <family val="3"/>
      </rPr>
      <t xml:space="preserve"> </t>
    </r>
  </si>
  <si>
    <r>
      <t>Ծախսային խնայողության գծով ամփոփ առաջարկը</t>
    </r>
    <r>
      <rPr>
        <vertAlign val="superscript"/>
        <sz val="9"/>
        <color theme="1"/>
        <rFont val="GHEA Grapalat"/>
        <family val="3"/>
      </rPr>
      <t>30</t>
    </r>
    <r>
      <rPr>
        <sz val="9"/>
        <color theme="1"/>
        <rFont val="GHEA Grapalat"/>
        <family val="3"/>
      </rPr>
      <t xml:space="preserve"> (-)</t>
    </r>
  </si>
  <si>
    <r>
      <t>Միջոցառման գծով ծախսերը</t>
    </r>
    <r>
      <rPr>
        <vertAlign val="superscript"/>
        <sz val="9"/>
        <color theme="1"/>
        <rFont val="GHEA Grapalat"/>
        <family val="3"/>
      </rPr>
      <t>31</t>
    </r>
    <r>
      <rPr>
        <sz val="9"/>
        <color theme="1"/>
        <rFont val="GHEA Grapalat"/>
        <family val="3"/>
      </rPr>
      <t xml:space="preserve"> </t>
    </r>
  </si>
  <si>
    <t>չի նախատեսվում</t>
  </si>
  <si>
    <t>դրամ</t>
  </si>
  <si>
    <t>հազար դրամ</t>
  </si>
  <si>
    <t xml:space="preserve">ԸՆԴԱՄԵՆԸ </t>
  </si>
  <si>
    <t>Ընդամենը ծախս</t>
  </si>
  <si>
    <t>ավելի քան 5 տարի</t>
  </si>
  <si>
    <t>նախորդող մեկ տարվա ժամանակահատվածում չստացողներ</t>
  </si>
  <si>
    <t>մարդ</t>
  </si>
  <si>
    <t>ոչ գնային</t>
  </si>
  <si>
    <t>«Պետական նպաստերի մասին օրենքի 8-րդ գլուխ</t>
  </si>
  <si>
    <t>1-ին կիսամյակ</t>
  </si>
  <si>
    <t>2-րդ կիսամյակ</t>
  </si>
  <si>
    <t>տարի</t>
  </si>
  <si>
    <t>հունվար-օգոստոս</t>
  </si>
  <si>
    <t>սեպտեմբեր-հոկտեմբեր</t>
  </si>
  <si>
    <t>Վնասի փոխհատուցում կերակրողը կորցրած անձանց</t>
  </si>
  <si>
    <t xml:space="preserve"> Կենսաթոշակային ապահովություն</t>
  </si>
  <si>
    <t>Սպայական անձնակազմի և նրանց ընտանիքների անդամների կենսաթոշակներ</t>
  </si>
  <si>
    <t>Կենսաթոշակները  նշանակում և  վճարում է ծառայությունը՝ օրենսդրությամբ սահմանված կարգով ժամկետներում:</t>
  </si>
  <si>
    <t>«Պետական կենսաթոշակների մասին օրենք
Կառավարության 2010 թվականի դեկտեմբերի 30-ի N 1734-Ն որոշում
Կառավարության 2011 թվականի մայիսի 5-ի  N 665-Ն որոշում
Կառավարության 2011 թվականի մայիսի 5-ի N 670-Ն որոշում</t>
  </si>
  <si>
    <t>Կնեսաթոշակառուների թիվը</t>
  </si>
  <si>
    <t xml:space="preserve"> Կենսաթոշակի միջին ամսական չափ
</t>
  </si>
  <si>
    <t>20 տարվա զինվորական ծառայության ստաժ ունեցող երկարամյա  զինվորական կենսաթոշակառուներ</t>
  </si>
  <si>
    <t>20 տարուց ավելի զինվորական ծառայության ստաժ ունեցող երկարամյա  զինվորական կենսաթոշակառուներ</t>
  </si>
  <si>
    <t>Հաշմանդամության զինվորական կենսաթոշակառուներ</t>
  </si>
  <si>
    <t>«Պետական կենսաթոշակների մասին օրենքի 17-23-րդ հոդվածներ</t>
  </si>
  <si>
    <t>Կերակրողին կորցնելու դեպքում զինվորական կենսաթոշակառուներ, այդ թվում</t>
  </si>
  <si>
    <t>Կերակրողին կորցնելու դեպքում զինվորական կենսաթոշակառուներ</t>
  </si>
  <si>
    <t>Կենսաթոշակի իրավունք ձեռք բերելուց հետո՝ օրենքով սահմանված ժամկետում դիմելիս կենսաթոշակը նշանակվում է իրավունք ձեռք բերելու օրվանից և անցած ժամանակահատվածի՝  դիմելուն նախորդող մասիների համար հետադարձով վճարվում է  միանվագ:</t>
  </si>
  <si>
    <t>զինվորական կենսաթոշակը հաշվարկելու համար հիմնական կենսաթոշակ</t>
  </si>
  <si>
    <t>զինծառայության ստաժի 1 տարվա արժեք</t>
  </si>
  <si>
    <t>Շարքային զինծառայողների և նրանց ընտանիքների անդամների կենսաթոշակներ</t>
  </si>
  <si>
    <t>Կենսաթոշակները  նշանակում են համապատասխան մարմինները, վճարում է ծառայությունը՝ օրենսդրությամբ սահմանված կարգով ժամկետներում:</t>
  </si>
  <si>
    <t>1-ին խմբի հաշմանդամներ</t>
  </si>
  <si>
    <t>2-րդ խմբի հաշմանդամներ</t>
  </si>
  <si>
    <t>3-րդ խմբի հաշմանդամներ</t>
  </si>
  <si>
    <t>«Պետական կենսաթոշակների մասին օրենքի 20-23-րդ հոդվածներ</t>
  </si>
  <si>
    <t>Կնեսաթոշակառուների չափը</t>
  </si>
  <si>
    <t>Կառավարության 2010 թվականի դեկտեմբերի 30-ի N 1734-Ն որոշում</t>
  </si>
  <si>
    <t xml:space="preserve">Օրենքով սահմանված պայմաններին բավարարելու դեպքում անձանց նշանակվում և վճարվում է աշխատանքային կենսաթոշակ </t>
  </si>
  <si>
    <t xml:space="preserve">սահմանված կարգով արձակված զինծառայողներին օրենքով սահմանված պայմաններին բավարարելու դեպքում անձանց նշանակվում և վճարվում է զինվորական կենսաթոշակ </t>
  </si>
  <si>
    <t xml:space="preserve">Շարքային կազմի ՀՄՊ վետերաններին օրենքով սահմանված պայմաններին բավարարելու դեպքում անձանց նշանակվում և վճարվում է զինվորական կենսաթոշակ </t>
  </si>
  <si>
    <t>Կենսաթոշակները  նշանակում և վճարում է ծառայությունը՝ օրենսդրությամբ սահմանված կարգով ժամկետներում:</t>
  </si>
  <si>
    <t>Կենսաթոշակառուների թիվը</t>
  </si>
  <si>
    <t>Տարիքային, մասնակի, երկարամյա, արտոնյալ պայմաններով</t>
  </si>
  <si>
    <t>Կերակրողին կորցնելու դեպքում (միակ ծնողին)</t>
  </si>
  <si>
    <t>Կերակրողին կորցնելու դեպքում երկու ծնողին)</t>
  </si>
  <si>
    <t>կենսաթոշակի միջին չափ</t>
  </si>
  <si>
    <t>«Պետական կենսաթոշակների մասին օրենք</t>
  </si>
  <si>
    <t>Աշխատանքային կենսաթոշակը հաշվարկելու համար հիմնական կենսաթոշակ</t>
  </si>
  <si>
    <t>աշխատանքային ստաժի 1 տարվա արժեք</t>
  </si>
  <si>
    <t>21000/31600</t>
  </si>
  <si>
    <t>950/500</t>
  </si>
  <si>
    <t> «Պաշտոնատար անձանց գործունեության ապահովման՝ սպասարկման և սոցիալական երաշխիքների մասին»  օրենքով սահմանված պաշտոններում պաշտոնավարած անձանց կենսաթոշակի տրամադրում</t>
  </si>
  <si>
    <t>Օրենքումնշված պաշտոններ զբաղերած անձինք օրենքով սահմանված պայմաններին բավարարելու դեպքում ձեռք են բերում  «Պաշտոնատար անձանց գործունեության ապահովման՝ սպասարկման և սոցիալական երաշխիքների մասին»  օրենքով սահմանված կենսաթոշակի իրավունք</t>
  </si>
  <si>
    <t>Կենսաթոշակը  նշանակում և վճարում է ծառայությունը՝ օրենսդրությամբ սահմանված կարգով ժամկետներում:</t>
  </si>
  <si>
    <t> «Պաշտոնատար անձանց գործունեության ապահովման՝ սպասարկման և սոցիալական երաշխիքների մասին»  օրենք
Կառավարության 2014 թվականի օգոստոսի 28-ի N 895-Ն որոշում</t>
  </si>
  <si>
    <t> «Պաշտոնատար անձանց գործունեության ապահովման՝ սպասարկման և սոցիալական երաշխիքների մասին»  օրենք</t>
  </si>
  <si>
    <t>ՀՀ պաշտոնաթող Նախագահ</t>
  </si>
  <si>
    <t>ՀՀ սահմանադրական դատարանի անդամներ</t>
  </si>
  <si>
    <t xml:space="preserve">Դատավորներ </t>
  </si>
  <si>
    <t xml:space="preserve">Դատախազներ </t>
  </si>
  <si>
    <t xml:space="preserve">Հատուկ քննչական ծառայության ծառայողներ </t>
  </si>
  <si>
    <t xml:space="preserve">Քննչական ծառայության կոմիտեի ծառայողներ </t>
  </si>
  <si>
    <t>ՀՀ Ազգային ժողովի պատգամավորներ կամ ՀՀ Գերագույն խորհրդի պատգամավորներ</t>
  </si>
  <si>
    <t>Իրենց պաշտոնեական պարտականությունները կատարելիս կամ դրանք կատարելու առնչությամբ ստացած վնասվածքի պատճառով աշխատանքային գործունեությամբ զբաղվելու կարողության 3-րդ աստիճանի սահմանափակում ունեցող հաշմանդամ ճանաչված պաշտոնյա</t>
  </si>
  <si>
    <t>«Պաշտոնատար անձանց գործունեության ապահովման, սպասարկման և սոցիալական երաշխիքների մասին» 3-րդ հոդվածի 1 կետի 3-րդ ենթակետի համաձայն</t>
  </si>
  <si>
    <t>Կառավարության 2014 թվականի օգոստոսի 28-ի N 895-Ն որոշում</t>
  </si>
  <si>
    <t>Կենսաթոշակը հաշվարկելու համար հիմնական կենսաթոշակ</t>
  </si>
  <si>
    <t>Մասնագիտական ստաժի 1 տարվա արժեք</t>
  </si>
  <si>
    <t> Կուտակային հատկացումներ մասնակցի կենսաթոշակային հաշվին</t>
  </si>
  <si>
    <t> &lt;&lt;Կուտակային կենսաթոշակների մասին&gt;&gt; ՀՀ օրենքով սահմանված կարգով մասնակցի կենսաթոշակային հաշվին կուտակային հատկացումների կատարում</t>
  </si>
  <si>
    <t>Հարկային մարմինը սոցիալական վճարների վերաբերյալ հաշվարկների հիման վրա վճարման հանձնարարական է ուղարկում գանձապետարան՝ սոցիալական վճար կատարած (կատարող) անձի համար (օգտին) Հայաստանի Հանրապետության պետական բյուջեից կուտակային հատկացում կատարելու (համապատասխան գումարները մասնակիցների ռեեստրը վարողին փոխանցելու) համարը: Կուտակային հատկացման գումարը ձևավորվում է սոցիալական վճարներից և սույն օրենքի համաձայն՝ Հայաստանի Հանրապետության պետական բյուջեից հատկացվող լրացուցիչ միջոցներից:</t>
  </si>
  <si>
    <t>«Կուտակային կենսաթոշակների մասին» օրենք</t>
  </si>
  <si>
    <t>մասնակիցների թիվ</t>
  </si>
  <si>
    <t>1 մասնակցի գումար, դրամ</t>
  </si>
  <si>
    <t>միջին ամսական աշխատավարձ/վճարի աճ</t>
  </si>
  <si>
    <t>տարեկան գումար, վարձու աշխատող</t>
  </si>
  <si>
    <t>տարեկան, Ա/Ձ</t>
  </si>
  <si>
    <t>տարեկան գումար</t>
  </si>
  <si>
    <t>տոկոս</t>
  </si>
  <si>
    <t>հաշվարկային</t>
  </si>
  <si>
    <t xml:space="preserve">Տարեկան,  խնամքի արձակուրդում գտնվող, նոտար և այլն </t>
  </si>
  <si>
    <t>մասնակիցների թվի աճ</t>
  </si>
  <si>
    <t>Կենսաթոշակների և այլ դրամական վճարների տրամադրման տեղեկատվական միասնական համակարգերի սպասարկում և շահագործում</t>
  </si>
  <si>
    <t> Կենսաթոշակների և այլ դրամական վճարների իրականացման ապահովում</t>
  </si>
  <si>
    <t>Նպաստների միջին ամսական  գումարը, որոնց նպաստը կվճարվի կանխիկ եղանակով</t>
  </si>
  <si>
    <t>երեխա</t>
  </si>
  <si>
    <t>ոչ</t>
  </si>
  <si>
    <t>Գումարը, որ պետք էվճարվի կանխիկ եղանակով</t>
  </si>
  <si>
    <t>ոչ գործոնային</t>
  </si>
  <si>
    <t>փետրվար 2023</t>
  </si>
  <si>
    <t>2024 ՄԺԾԾ հայտ</t>
  </si>
  <si>
    <t>2025 ՄԺԾԾ հայտ</t>
  </si>
  <si>
    <t>2026 ՄԺԾԾ հայտ</t>
  </si>
  <si>
    <t>որից կանխիկ ստացողներ</t>
  </si>
  <si>
    <t>Միջոցառման անվանումը</t>
  </si>
  <si>
    <t xml:space="preserve"> թվաքանակ</t>
  </si>
  <si>
    <t>գումար</t>
  </si>
  <si>
    <t>թվաքանակ</t>
  </si>
  <si>
    <t>վճարված գումար</t>
  </si>
  <si>
    <t xml:space="preserve">քանակի գործակից </t>
  </si>
  <si>
    <t xml:space="preserve">գումարի գործակից </t>
  </si>
  <si>
    <t>կանխիկի միջնորդա-վճար 1.63%</t>
  </si>
  <si>
    <t>Զինծառայողներին, ՀՄՊ մասնակիցներին, այլ պետություններում մարտական գործողությունների մասնակիցներին, զոհված (մահացած) զինծառայողի ընտանիքի անդամներին, ընտանիքներին տրվող պարգևավճարներ</t>
  </si>
  <si>
    <t>Վետերանների պատվովճարներ</t>
  </si>
  <si>
    <t xml:space="preserve">Աշխատանքային կենսաթոշակներ   </t>
  </si>
  <si>
    <t>ՀՀ օրենքներով նշանակված կենսաթոշակներ</t>
  </si>
  <si>
    <t>Ծերության, հաշմանդամության, կերակրողին կորցնելու դեպքում սոցիալական նպաստներ</t>
  </si>
  <si>
    <t>Աշխատողների աշխատանքային պարտականությունների կատարման հետ կապված խեղման, մասնագիտական հիվանդության և առողջության այլ վնասման հետևանքով պատճառված վնասի փոխհատուցում</t>
  </si>
  <si>
    <t xml:space="preserve">ծառայության գին </t>
  </si>
  <si>
    <t>Տեղեկանք</t>
  </si>
  <si>
    <t>Սոցիալական ապահովության ծառայության տեղեկատվական համակարգերի սպասարկման</t>
  </si>
  <si>
    <t>2024-2026 թվականների բյուջետային ծախսերի մասին</t>
  </si>
  <si>
    <t>ՀՀ հազար դրամ</t>
  </si>
  <si>
    <t>Հ/Հ</t>
  </si>
  <si>
    <t>2018թ. Փաստացի Բյուջե</t>
  </si>
  <si>
    <t>2019թ. Փաստացի Բյուջե</t>
  </si>
  <si>
    <t>2020թ. Փաստացի բյուջե</t>
  </si>
  <si>
    <t>2021թ. Փաստացի բյուջե</t>
  </si>
  <si>
    <t xml:space="preserve">2022 թ. Փաստացի Բյուջե </t>
  </si>
  <si>
    <t>2023թ. Հաստատված բյուջե</t>
  </si>
  <si>
    <t>2024-2026թթ. ՄԺԾԾ հայտ</t>
  </si>
  <si>
    <t>1</t>
  </si>
  <si>
    <t>Ա</t>
  </si>
  <si>
    <t>Սոցիալական ապահովության ծառայության տեղեկատվական համակարգերի սպասարկում, ընդամենը</t>
  </si>
  <si>
    <t>Կենսաթոշակառուների հաշվառման միասնական տեղեկատվական համակարգի սպասարկման ծառայություն, ընդամենը, այդ թվումˋ</t>
  </si>
  <si>
    <t>1.1</t>
  </si>
  <si>
    <t>Կենսաթոշակառուների հաշվառման միասնական տեղեկատվական համակարգի շտեմարանի սպասարկում, ընդամենը, որիցˋ</t>
  </si>
  <si>
    <t>1.1.1</t>
  </si>
  <si>
    <t xml:space="preserve">Տվյալների բազաների պատճենահանում (database backup), վթարների դեպքում վերականգնում,համակարգի փոփոխությունների  կիրառման ապահովում </t>
  </si>
  <si>
    <t>1.1.2</t>
  </si>
  <si>
    <t>Տեղեկատվության պահպանման անվտանգության և գաղտնիության սկզբունքների ապահովում</t>
  </si>
  <si>
    <t>1.1.3</t>
  </si>
  <si>
    <t>համակարգի փոփոխությունների ` տարբերակների դասակարգում, կիրառման ապահովում և անհրաժեշտության դեպքում վերականգնում</t>
  </si>
  <si>
    <t>1.1.4</t>
  </si>
  <si>
    <t>Այլ գերատեսչություններից և սոցիալական ոլորտում առկա տեղեկատվական շտեմարաններից ստացված տվյալների հասանելիության ապահովում համակարգում</t>
  </si>
  <si>
    <t xml:space="preserve"> -</t>
  </si>
  <si>
    <t>ՀՀ կառավարության 713-Ն որոշման համաձայն բնակչության պետական ռեգիստրում հաշվառված քաղաքացիների և նրանց հաշվառման հասցեների մասին տվյալների ստացում,տվյալների օգտագործման համար ծրագրային միջոցի մշակում և ինտեգրում Համակարգ</t>
  </si>
  <si>
    <t xml:space="preserve">ՔԿԱԳ տեղեկատվական համակարգի տվյալների՝ ծննդյան և մահվան ակտերի վերաբերյալ,ստացում և օգտագործման համար ծրագրային միջոցի մշակում և ինտեգրում Համակարգ </t>
  </si>
  <si>
    <t>Մանկանտների, ծերանոցների, հաշմանդամների տեղեկատվական տվյալների տրամադրման ծրագրային գործիքի մշակում և ինտեգրում Համակարգ</t>
  </si>
  <si>
    <t>Այլ տեղեկատվական շտեմարաններից (բնակչության պետական ռեգիստրից,ՔԿԱԳ-ից, ՀՀ ԿԱ ՊԵԿ-ից,սոցիալական այլ տեղեկատվական շտեմմարաններից) ստացված տվյալների կիրարկման ապահովում</t>
  </si>
  <si>
    <t>1.1.5</t>
  </si>
  <si>
    <t>Համակարգի շահառուների սպասարկման արդյունավետության բարձրացմանն ուղված միջոցառումների իրականացման համար անհրաժեշտ ծրագրային միջոցների կիրռարկման ապահովում,մասնավորապես՝</t>
  </si>
  <si>
    <t>a</t>
  </si>
  <si>
    <t>Առցանց եղանակով մատուցվող ծառայությունների շրջանակի ընդլայնում</t>
  </si>
  <si>
    <r>
      <t>Երեխայի ծննդյան</t>
    </r>
    <r>
      <rPr>
        <sz val="8"/>
        <rFont val="GHEA Grapalat"/>
        <family val="3"/>
      </rPr>
      <t xml:space="preserve"> նպաստի նշանակման դիմումի ընդունում նշանակում և վճարման կազմակերպում, դիմումատուին դիմումի ընթացքի հետ կապված հաղորդագրությունների ուղարկում </t>
    </r>
    <r>
      <rPr>
        <i/>
        <sz val="8"/>
        <rFont val="GHEA Grapalat"/>
        <family val="3"/>
      </rPr>
      <t>(Առաջին կամ երկրորդ երեխայի ծննդյան նպաստի նշանակման դիմումի ընդունում առցանց ռեժիմով, նշանակում և վճարման կազմակերպում, դիմումատուին դիմումի ընթացքի հետ կապված հաղորդագրությունների ուղարկում)</t>
    </r>
  </si>
  <si>
    <t>Մայրության նպաստի դիմումի ընդունում,  նշանակում և վճարման կազմակերպում, դիմումատուին դիմումի ընթացքի հետ կապված հաղորդագրությունների ուղարկում</t>
  </si>
  <si>
    <t>-</t>
  </si>
  <si>
    <t>Երեխայի խնամքի դիմումի ընդունում,  նշանակում և վճարման կազմակերպում, դիմումատուին դիմումի ընթացքի հետ կապված հաղորդագրությունների ուղարկում</t>
  </si>
  <si>
    <t>Մահվան կապակցվածությամբ թաղման նպաստի նշանակում և վճարման կազմակերպում,դիմումատուին դիմումի ընթացքի հետ կապված հաղորդագրությունների ուղարկում</t>
  </si>
  <si>
    <t>Ծերության նպաստի,հաշմանդամության նպաստի, կերակրողին կորցրաածի նպաստի դիմումների առցանց ընդունում, մշակում և ընթացքի հետ կապված հաղորդագրությունների ուղարկում</t>
  </si>
  <si>
    <t>Աշխատող քաղաքացիների աշխատանքային գործունեության պատմության հաշվառում, լրացում ըստ ՊԵԿ-ի տվյալների</t>
  </si>
  <si>
    <t>Քաղաքացիներին հնարավորության ընձեռնում առցանց ռեժիմով անձնական տվյաների դիտման և հաղորդագրությունների ուղարկման և ստացման համար:</t>
  </si>
  <si>
    <t>Աշխատող կենսաթոշակառուն կենսաթոշակը վերահաշվարկելու դիմումը կարող է ներկայացնել առցանց ռեժիմով</t>
  </si>
  <si>
    <t>Կենսաթոշակներ և ծերության նպաստներ վճարող կազմակերպության փոփոխության դիմումների առցանց ընդունում, մշակում և ընթացքի հետ կապված հաղորդագրությունների ուղարկում</t>
  </si>
  <si>
    <t>ՀԿԱԾ-ի հետ աշխատանքերի իրականացում, միայն առցանց ռեժիմով</t>
  </si>
  <si>
    <t>Պետական կենսաթոշակային համակարգի տվյալների շտեմարանում դիմումը մերժելու դեպքում՝ մերժման մասին ծանուցումը (ներառյալ՝ պատճառները) ինքնաշխատ եղանակով ձևավորելու, խնամքի նպաստը նշանակելու կամ մերժելու վերաբերյալ տեղեկատվությունը գործատուի էլեկտրոնային փոստի հասցեին ուղարկելու  ենթահամակարգի մշակում և գործարկում</t>
  </si>
  <si>
    <t>1.1.6</t>
  </si>
  <si>
    <t>Շահառուներին մատուցվող ծառայությունների որակի բարելավում</t>
  </si>
  <si>
    <t>Կենսաթոշակ և դրամական այլ վճարների վերաբերյալ որոշումներ կայացնելու ընթացակարգերի վերակազմակերպման դեպքում ծրագրային մասի փոփոխություններ և կիրառկման ապահովում</t>
  </si>
  <si>
    <r>
      <t xml:space="preserve">Քաղաքացիների կողմից ներկայացված դիմումների և կից ներկայացված փաստաթղթերի հաշվառման ապահովում ՍԱԾ-ի ստորաբաժանումներում անկախ քաղաքացու հաշվառման հասցեից, դիմումատուին պատասխանի տրամադրում անկախ հաշվառման </t>
    </r>
    <r>
      <rPr>
        <sz val="8"/>
        <rFont val="GHEA Grapalat"/>
        <family val="3"/>
      </rPr>
      <t>հասցեից</t>
    </r>
  </si>
  <si>
    <t>Առաջին կամ երկրորդ երեխայի ծննդյան նպաստի նշանակման դիմումի ընդունում առցանց ռեժիմով,նշանակում և վճարման կազմակերպում,դիմումատուին դիմումի ընթացքի հետ կապված հաղորդագրությունների ուղարկում</t>
  </si>
  <si>
    <t>1.1.7</t>
  </si>
  <si>
    <t>Շահառուներին կենսաթոշակի, նպաստների նշանակման ապահովում</t>
  </si>
  <si>
    <t>Կենսաթոշակների նշանակման, հաշվարկման և վերահաշվարկման ավտոմատ ապահովում, ՀՀ օրենսդրական ակտերի և ենթաօրենսդրական ակտերին համապատասխան</t>
  </si>
  <si>
    <t>Նոր օրենքների,օրենսդրական ակտերի և ՀՀ կառավարության որոշումների ի հայտ գալու պարագայում առկա Համակարգի հիմնական տարբերակի համապատասխան փոփոխություններ</t>
  </si>
  <si>
    <t>Զին ծառայության և պետական պաշտոնյաների կենսաթոշակների հաշվարկման և վերահաշվարկման ավտոմատ ապահովում, ՀՀ օրենսդրական ակտերի և ենթաօրենսդրական ակտերին համապատասխան</t>
  </si>
  <si>
    <t>Պարգևավճարների և պատվովճարների  հաշվարկման և վերահաշվարկման ավտոմատ ապահովում, ՀՀ օրենսդրական ակտերի և ենթաօրենսդրական ակտերին համապատասխան</t>
  </si>
  <si>
    <r>
      <t xml:space="preserve">Երեխաների ծննդյան </t>
    </r>
    <r>
      <rPr>
        <sz val="8"/>
        <color rgb="FFFF0000"/>
        <rFont val="GHEA Grapalat"/>
        <family val="3"/>
      </rPr>
      <t>և մայրության</t>
    </r>
    <r>
      <rPr>
        <sz val="8"/>
        <color indexed="8"/>
        <rFont val="GHEA Grapalat"/>
        <family val="3"/>
      </rPr>
      <t xml:space="preserve"> նպաստի նշանակման ինքնաշխատ համակարգի աշխատանքի ապահովում</t>
    </r>
  </si>
  <si>
    <t>Չաշխատող մայրերին տրամադրվող նպաստի նշանակման ինքնաշխատ համակարգի աշխատանքի ապահովում</t>
  </si>
  <si>
    <t>Խնամքի արձակուրդում գտնվող մայրերին տրամադրվող երեխայի խնամքի նպաստի նշանակման ինքնաշխատ համակարգի աշխատանքի ապահովում</t>
  </si>
  <si>
    <t>3-րդ և հաջորդ երեխային աջակցության նպաստի նշանակման ապահովում</t>
  </si>
  <si>
    <t>b</t>
  </si>
  <si>
    <t>Նշանակված կենսաթոշակների և նպաստների վճարման ընթացքի ապահովում, ըստ վճարող գործակալությունների և վճարման եղականակների, մասնավորապես՝</t>
  </si>
  <si>
    <r>
      <t>Հայփոստի միջոցով &lt;կանխիկ&gt; տեսակով վճարման ապահովման համար վճարման ցուցակների ստացման ապահովում, Հայփոստի վճարման ընթացքի վերահսկողության բարձրացման համար վճարման ցուցակների էլեկտրոնային տվյալների ձևավորում և տրամադրում</t>
    </r>
    <r>
      <rPr>
        <sz val="8"/>
        <color indexed="10"/>
        <rFont val="GHEA Grapalat"/>
        <family val="3"/>
      </rPr>
      <t/>
    </r>
  </si>
  <si>
    <t>Կենսաթոշակների, պատվովճարների և պարգևավճարների պարբերական և միանվագ վճարումների կազմակերպման անխափան աշխատանքի ապահովում</t>
  </si>
  <si>
    <t>Նպաստների պարբերական և միանվագ վճարումների կազմակերպման անխափան աշխատանքի ապահովում</t>
  </si>
  <si>
    <t>Բանկերի հետ  միանվագ դրամական վճարների և սոցիալական ապահովության հաշիվների վերաբերյալ  տեղեկատվության ինքնաշխատ եղանակով փոխանակության համակարգի սպասարկում</t>
  </si>
  <si>
    <t>Բանկային համակարգի միջոցով &lt;կանխիկ&gt; և &lt;անկանխիկ&gt; տեսակներով վճարման համար էլեկտրոնային տվյալների ստացում և տրամադրում</t>
  </si>
  <si>
    <t xml:space="preserve">Ըստ վճարող գործակալությունների վճարման ընթացքի մասին տվյալների(ռեեստրների) հաշվառում տվյալների շտեմարանում </t>
  </si>
  <si>
    <t>1.1.8</t>
  </si>
  <si>
    <t>Օժանդակ գործառույթների կիրարկման ապահովում</t>
  </si>
  <si>
    <t>Նոր որոշումների ընդունման համար նախնական վերահաշվարկների կատարման ապահովում</t>
  </si>
  <si>
    <t>Սոցիալական այլ տեղեկատվական շտեմարաներին կենսաթոշակների մասին անհրաժեշտ տվյալների տրամադրման ապահովում</t>
  </si>
  <si>
    <t>Համակարգի հիմնական տարբերակի ընթացիկ սպասարկում, շահագործման ընթացքում ի հայտ եկած խնդիրների լուծում.խորհրդատվության տրամադրում,ինչպես նաև Ծառայության կողմից առաջադրված անհրաժեշտ աշխատանքների իրականացում՝ համաձայն Readmine համակարգում հաշվառված ժամկետների և առաջնահերթությունների</t>
  </si>
  <si>
    <t>Համակարգը շահագործող մասնագետների ուսուցում,ըստ պահանջի և անհրաժեշտության</t>
  </si>
  <si>
    <t>Համակարգի օգտվողների ձեռնարկի և համակարգի տեղեկատվական այլ փաստաթղթերի թարմացում (ըստ պահնջի և անհրաժեշտության)</t>
  </si>
  <si>
    <r>
      <rPr>
        <b/>
        <sz val="11"/>
        <color indexed="8"/>
        <rFont val="GHEA Grapalat"/>
        <family val="3"/>
      </rPr>
      <t>1.2</t>
    </r>
    <r>
      <rPr>
        <b/>
        <sz val="10"/>
        <color indexed="8"/>
        <rFont val="GHEA Grapalat"/>
        <family val="3"/>
      </rPr>
      <t xml:space="preserve"> (b) </t>
    </r>
  </si>
  <si>
    <t>Գործատուի մասին տեղեկատվության հաշվառման, աշխատանքային ստաժի հաշվարկման, աշխատանքային գրքույկների լուսապատճեների հաշվառման  և  պահպանման ենթահամակարգի սպասարկում, ընդամենը, որից</t>
  </si>
  <si>
    <t>Աշխատանքային գրքույկների հաշվառման ենթահամակարգի անխափան աշխատանքի ապահովում</t>
  </si>
  <si>
    <t>Առցանց ստացված տվյալների ձևափոխություն ներբեռնում տվյալների շտեմարան</t>
  </si>
  <si>
    <t>ՊԵԿ-ից ստացված տվյալների ձևափոխություն ներբեռնում տվյալների շտեմարան</t>
  </si>
  <si>
    <t>Վթարային դեպքերի ուսումնասիրում,վերականգնում,անճշտությունների ուղղում և խորհրդատվության տրամադրում</t>
  </si>
  <si>
    <t>Անհրաժեշտության դեպքում ծրագրային լրացումների և նոր տեսակի հաշվետվությունների ավելացում</t>
  </si>
  <si>
    <r>
      <rPr>
        <b/>
        <sz val="11"/>
        <color indexed="8"/>
        <rFont val="GHEA Grapalat"/>
        <family val="3"/>
      </rPr>
      <t>1.3</t>
    </r>
    <r>
      <rPr>
        <b/>
        <sz val="10"/>
        <color indexed="8"/>
        <rFont val="GHEA Grapalat"/>
        <family val="3"/>
      </rPr>
      <t xml:space="preserve"> (c) </t>
    </r>
  </si>
  <si>
    <t>ՔԿԱԳ-ի մարմինների հետ ծննդյան ակտերի և ծնողական իրավունքներից զրկելու (վերականգնելու), կենսաթոշակառուի մահվան վերաբերյալ տեղեկատվության առցանց փոխանակման  ծրագրային   ենթահամակարգի սպասարկում, ընդամենը, որից</t>
  </si>
  <si>
    <t>Վթարային դեպքերի ուսումնասիրում, վերականգնում,անճշտությունների ուղղում և խորհրդատվության տրամադրում</t>
  </si>
  <si>
    <t>1.4</t>
  </si>
  <si>
    <t>Արցախի Հանրապետությունում գործող կենսաթոշակառուների հաշվառման միասնական տեղեկատվական համակարգի առանձնահատկությունների (տարբերությունների մշակման անհրաժեշտություններ) այդ թվում ՊԲ-ում գործող ծրագրային համակարգի սպասարկում</t>
  </si>
  <si>
    <t>2</t>
  </si>
  <si>
    <t>Սոցիալական ապահովության պետական ծառայության տեղեկատվական ներքին պորտալի  սպասարկում, ընդամենը, այդ թվումˋ</t>
  </si>
  <si>
    <t>2.1</t>
  </si>
  <si>
    <t>Ներքին պորտալ, ընդամենը , որիցˋ</t>
  </si>
  <si>
    <t xml:space="preserve"> - </t>
  </si>
  <si>
    <t>Ընդհանուր համակարգում պահանջված փոփոխությունների նախագծում, թեսթավորում, օգտագործողի ձեռնարկների թարմացում, անձնակազմի ուսուցում</t>
  </si>
  <si>
    <t>Տվյալների բազաների պատճենահանում, վթարների դեպքում վերականգնում</t>
  </si>
  <si>
    <t>Անձնական տվյալներ  ենթաբաժնի լրամշակում ըստ պահանջի և գործող տարբերակի տեխնիկական սպասարկում</t>
  </si>
  <si>
    <t>Կայքի կառավարում ենթաբաժնի լրամշակում ըստ պահանջի և գործող տարբերակի տեխնիկական սպասարկում</t>
  </si>
  <si>
    <t>Հայտարարությունների անկյուն ենթաբաժնի լրամշակում ըստ պահանջի և գործող տարբերակի տեխնիկական սպասարկում</t>
  </si>
  <si>
    <t>Հեռախոսագիրք եվ էլ. փոստի տեղեկատու ենթաբաժնի լրամշակում ըստ պահանջի և գործող տարբերակի տեխնիկական սպասարկում</t>
  </si>
  <si>
    <t>Հաղորդագրությունների կառավարում ենթաբաժնի լրամշակում ըստ պահանջի և գործող տարբերակի տեխնիկական սպասարկում</t>
  </si>
  <si>
    <t>Մարդկային ռեսուրսների կառավարում ենթաբաժնի լրամշակում ըստ պահանջի և գործող տարբերակի տեխնիկական սպասարկում</t>
  </si>
  <si>
    <t>Նամակագրության առցանց վերահսկում ենթաբաժնի լրամշակում ըստ պահանջի և գործող տարբերակի տեխնիկական սպասարկում</t>
  </si>
  <si>
    <t>Փոխադրամիջոցների հայտերի կառավարում ենթաբաժնի լրամշակում ըստ պահանջի և գործող տարբերակի տեխնիկական սպասարկում</t>
  </si>
  <si>
    <t>Օժանդակման կենտրոն ենթաբաժնի լրամշակում ըստ պահանջի և գործող տարբերակի տեխնիկական սպասարկում</t>
  </si>
  <si>
    <t>Ժամանակի կառավարում ենթաբաժինի լրամշակում ըստ պահանջի և գործող տարբերակի տեխնիկական սպասարկում</t>
  </si>
  <si>
    <t>Բիզնես գործընթացների կառավարում ենթաբաժնի լրամշակում ըստ պահանջի և գործող տարբերակի տեխնիկական սպասարկում</t>
  </si>
  <si>
    <t>Հաշվետվությունների կառավարում ենթաբաժնի լրամշակում ըստ պահանջի և գործող տարբերակի տեխնիկական սպասարկում</t>
  </si>
  <si>
    <t>Մատակարարման շղթայի կառավարում ենթաբաժնի լրամշակում ըստ պահանջի և գործող տարբերակի տեխնիկական սպասարկում</t>
  </si>
  <si>
    <t>Որոշումների կայացման աջակցման կառավարում ենթաբաժնի լրամշակում ըստ պահանջի և գործող տարբերակի տեխնիկական սպասարկում</t>
  </si>
  <si>
    <t>Տեղեկանքների տրամադրում ենթաբաժնի լրամշակում ըստ պահանջի և գործող տարբերակի տեխնիկական սպասարկում</t>
  </si>
  <si>
    <t>2.2</t>
  </si>
  <si>
    <t>Հայաստանի ազգային արխիվ, ընդամենը, որիցˋ</t>
  </si>
  <si>
    <t>Ըստ պահանջի համակարգի արդիականացում և գործող տարբերակի տեխնիկական սպասարկում</t>
  </si>
  <si>
    <t>Ստացվածներ ենթաբաժնի լրամշակում ըստ պահանջի և գործող տարբերակի տեխնիկական սպասարկում</t>
  </si>
  <si>
    <t>Ուղարկվածներ ենթաբաժնի լրամշակում ըստ պահանջի և գործող տարբերակի տեխնիկական սպասարկում</t>
  </si>
  <si>
    <t>Հաշվետվություններ ենթաբաժնի լրամշակում ըստ պահանջի և գործող տարբերակի տեխնիկական սպասարկում</t>
  </si>
  <si>
    <t>ըստ նախորդ տարիների միտումների, ազդւոմ է ոչ միայն զբաղվածության ընդհանուր աճը, այլ նաև աշխատաշուկա առաջին անգամ մտնողնրիթվի բնականոն աճը:</t>
  </si>
  <si>
    <t>Հաշվի է առնվել, որ 2024 թվականի հունվարի 1-ից ներդրվելու է կենսաթոշակների, նպաստների անկանխիկ վճարման հերթական փուլը գյուղական բնակավայրերում:</t>
  </si>
  <si>
    <t xml:space="preserve">2023 և 2024 թթ նախատեսվում է ներդնել 2 նոր համակարգ՝ 
1. ժամականավոր անաշխատունակության և մայրության նպաստների՝ պետության կողմից վճաարվող գումարները միայն պետական մարմինի կողմից նշանակելն ու վճարելն ապահովելու համար,
2. ԵՍՄ կենսաթոշակային համաձայանգրի շրջանակներոմ կենսաթոշակ նշանակելն ու վճարելն ապահովելու համար:
Հմակարգերի ներդրման ծախդերը ներկայումս գանահատված չեն և հայտով չեն ներկայացվում: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</si>
</sst>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0.0%"/>
    <numFmt numFmtId="167" formatCode="##,##0.0;\(##,##0.0\);\-"/>
    <numFmt numFmtId="168" formatCode="0.0"/>
    <numFmt numFmtId="169" formatCode="0.000000"/>
  </numFmts>
  <fonts count="32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b/>
      <vertAlign val="superscript"/>
      <sz val="12"/>
      <color theme="1"/>
      <name val="GHEA Grapalat"/>
      <family val="3"/>
    </font>
    <font>
      <sz val="9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sz val="8"/>
      <color theme="1"/>
      <name val="GHEA Grapalat"/>
      <family val="3"/>
    </font>
    <font>
      <b/>
      <sz val="10"/>
      <color theme="1"/>
      <name val="GHEA Grapalat"/>
      <family val="3"/>
    </font>
    <font>
      <b/>
      <sz val="9"/>
      <color theme="1"/>
      <name val="GHEA Grapalat"/>
      <family val="3"/>
    </font>
    <font>
      <sz val="10"/>
      <color theme="1"/>
      <name val="GHEA Grapalat"/>
      <family val="3"/>
    </font>
    <font>
      <b/>
      <vertAlign val="superscript"/>
      <sz val="10"/>
      <color theme="1"/>
      <name val="GHEA Grapalat"/>
      <family val="3"/>
    </font>
    <font>
      <sz val="11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  <charset val="204"/>
    </font>
    <font>
      <b/>
      <sz val="8"/>
      <color indexed="8"/>
      <name val="GHEA Grapalat"/>
      <family val="3"/>
    </font>
    <font>
      <sz val="10"/>
      <name val="GHEA Grapalat"/>
      <family val="3"/>
    </font>
    <font>
      <sz val="8"/>
      <name val="GHEA Grapalat"/>
      <family val="2"/>
    </font>
    <font>
      <sz val="11"/>
      <color theme="1"/>
      <name val="Times Armenian"/>
      <family val="2"/>
    </font>
    <font>
      <sz val="12"/>
      <color indexed="8"/>
      <name val="GHEA Grapalat"/>
      <family val="3"/>
    </font>
    <font>
      <sz val="11"/>
      <color indexed="8"/>
      <name val="GHEA Grapalat"/>
      <family val="3"/>
    </font>
    <font>
      <b/>
      <u/>
      <sz val="12"/>
      <name val="GHEA Grapalat"/>
      <family val="3"/>
    </font>
    <font>
      <sz val="8"/>
      <color indexed="8"/>
      <name val="GHEA Grapalat"/>
      <family val="3"/>
    </font>
    <font>
      <sz val="10"/>
      <color indexed="8"/>
      <name val="GHEA Grapalat"/>
      <family val="3"/>
    </font>
    <font>
      <b/>
      <sz val="12"/>
      <color indexed="8"/>
      <name val="GHEA Grapalat"/>
      <family val="3"/>
    </font>
    <font>
      <sz val="11"/>
      <color indexed="8"/>
      <name val="Times Armenian"/>
      <family val="2"/>
    </font>
    <font>
      <b/>
      <sz val="11"/>
      <color indexed="8"/>
      <name val="GHEA Grapalat"/>
      <family val="3"/>
    </font>
    <font>
      <b/>
      <sz val="10"/>
      <color indexed="8"/>
      <name val="GHEA Grapalat"/>
      <family val="3"/>
    </font>
    <font>
      <sz val="8"/>
      <name val="GHEA Grapalat"/>
      <family val="3"/>
    </font>
    <font>
      <i/>
      <sz val="8"/>
      <name val="GHEA Grapalat"/>
      <family val="3"/>
    </font>
    <font>
      <sz val="8"/>
      <color rgb="FFFF0000"/>
      <name val="GHEA Grapalat"/>
      <family val="3"/>
    </font>
    <font>
      <sz val="8"/>
      <color indexed="10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43" fontId="12" fillId="0" borderId="0" applyFont="0" applyFill="0" applyBorder="0" applyAlignment="0" applyProtection="0"/>
    <xf numFmtId="0" fontId="12" fillId="0" borderId="0"/>
    <xf numFmtId="0" fontId="13" fillId="0" borderId="0"/>
    <xf numFmtId="0" fontId="14" fillId="0" borderId="0"/>
    <xf numFmtId="9" fontId="12" fillId="0" borderId="0" applyFont="0" applyFill="0" applyBorder="0" applyAlignment="0" applyProtection="0"/>
    <xf numFmtId="167" fontId="17" fillId="0" borderId="0" applyFill="0" applyBorder="0" applyProtection="0">
      <alignment horizontal="right" vertical="top"/>
    </xf>
    <xf numFmtId="0" fontId="18" fillId="0" borderId="0"/>
    <xf numFmtId="43" fontId="25" fillId="0" borderId="0" applyFont="0" applyFill="0" applyBorder="0" applyAlignment="0" applyProtection="0"/>
  </cellStyleXfs>
  <cellXfs count="187">
    <xf numFmtId="0" fontId="0" fillId="0" borderId="0" xfId="0"/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0" fillId="0" borderId="0" xfId="0"/>
    <xf numFmtId="0" fontId="7" fillId="5" borderId="1" xfId="2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3" fillId="3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vertical="center"/>
    </xf>
    <xf numFmtId="164" fontId="3" fillId="5" borderId="1" xfId="1" applyNumberFormat="1" applyFont="1" applyFill="1" applyBorder="1" applyAlignment="1">
      <alignment vertical="center"/>
    </xf>
    <xf numFmtId="0" fontId="3" fillId="5" borderId="1" xfId="0" applyFont="1" applyFill="1" applyBorder="1" applyAlignment="1">
      <alignment horizontal="left" vertical="center" wrapText="1"/>
    </xf>
    <xf numFmtId="164" fontId="3" fillId="5" borderId="1" xfId="0" applyNumberFormat="1" applyFont="1" applyFill="1" applyBorder="1" applyAlignment="1">
      <alignment vertical="center" wrapText="1"/>
    </xf>
    <xf numFmtId="164" fontId="3" fillId="4" borderId="1" xfId="1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 wrapText="1"/>
    </xf>
    <xf numFmtId="164" fontId="3" fillId="6" borderId="1" xfId="1" applyNumberFormat="1" applyFont="1" applyFill="1" applyBorder="1" applyAlignment="1">
      <alignment horizontal="center" vertical="center" wrapText="1"/>
    </xf>
    <xf numFmtId="164" fontId="5" fillId="5" borderId="2" xfId="1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3" fontId="5" fillId="6" borderId="1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vertical="center"/>
    </xf>
    <xf numFmtId="164" fontId="3" fillId="5" borderId="2" xfId="1" applyNumberFormat="1" applyFont="1" applyFill="1" applyBorder="1" applyAlignment="1">
      <alignment vertical="center"/>
    </xf>
    <xf numFmtId="0" fontId="3" fillId="5" borderId="6" xfId="0" applyFont="1" applyFill="1" applyBorder="1" applyAlignment="1">
      <alignment vertical="center" wrapText="1"/>
    </xf>
    <xf numFmtId="0" fontId="3" fillId="5" borderId="6" xfId="0" applyFont="1" applyFill="1" applyBorder="1" applyAlignment="1">
      <alignment vertical="center"/>
    </xf>
    <xf numFmtId="164" fontId="3" fillId="5" borderId="6" xfId="1" applyNumberFormat="1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5" fillId="5" borderId="1" xfId="4" applyFont="1" applyFill="1" applyBorder="1" applyAlignment="1">
      <alignment vertical="center" wrapText="1"/>
    </xf>
    <xf numFmtId="165" fontId="3" fillId="5" borderId="1" xfId="1" applyNumberFormat="1" applyFont="1" applyFill="1" applyBorder="1" applyAlignment="1">
      <alignment vertical="center"/>
    </xf>
    <xf numFmtId="3" fontId="16" fillId="5" borderId="1" xfId="0" applyNumberFormat="1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left" vertical="center"/>
    </xf>
    <xf numFmtId="164" fontId="3" fillId="5" borderId="1" xfId="1" applyNumberFormat="1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165" fontId="0" fillId="0" borderId="0" xfId="1" applyNumberFormat="1" applyFont="1" applyAlignment="1">
      <alignment vertical="center"/>
    </xf>
    <xf numFmtId="164" fontId="3" fillId="5" borderId="1" xfId="1" applyNumberFormat="1" applyFont="1" applyFill="1" applyBorder="1" applyAlignment="1">
      <alignment horizontal="right" vertical="center"/>
    </xf>
    <xf numFmtId="0" fontId="3" fillId="5" borderId="1" xfId="1" applyNumberFormat="1" applyFont="1" applyFill="1" applyBorder="1" applyAlignment="1">
      <alignment vertical="center" wrapText="1"/>
    </xf>
    <xf numFmtId="164" fontId="0" fillId="0" borderId="0" xfId="0" applyNumberFormat="1" applyAlignment="1">
      <alignment vertical="center"/>
    </xf>
    <xf numFmtId="43" fontId="0" fillId="0" borderId="0" xfId="0" applyNumberFormat="1" applyAlignment="1">
      <alignment vertical="center"/>
    </xf>
    <xf numFmtId="165" fontId="0" fillId="0" borderId="0" xfId="0" applyNumberFormat="1" applyAlignment="1">
      <alignment vertical="center"/>
    </xf>
    <xf numFmtId="164" fontId="0" fillId="0" borderId="0" xfId="0" applyNumberFormat="1"/>
    <xf numFmtId="0" fontId="7" fillId="5" borderId="2" xfId="0" applyFont="1" applyFill="1" applyBorder="1" applyAlignment="1">
      <alignment vertical="center" wrapText="1"/>
    </xf>
    <xf numFmtId="0" fontId="3" fillId="5" borderId="1" xfId="1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5" borderId="6" xfId="1" applyNumberFormat="1" applyFont="1" applyFill="1" applyBorder="1" applyAlignment="1">
      <alignment vertical="center" wrapText="1"/>
    </xf>
    <xf numFmtId="166" fontId="3" fillId="5" borderId="1" xfId="5" applyNumberFormat="1" applyFont="1" applyFill="1" applyBorder="1" applyAlignment="1">
      <alignment vertical="center"/>
    </xf>
    <xf numFmtId="0" fontId="10" fillId="0" borderId="0" xfId="0" applyFont="1"/>
    <xf numFmtId="0" fontId="10" fillId="0" borderId="3" xfId="0" applyFont="1" applyBorder="1"/>
    <xf numFmtId="0" fontId="10" fillId="0" borderId="4" xfId="0" applyFont="1" applyBorder="1"/>
    <xf numFmtId="0" fontId="10" fillId="7" borderId="7" xfId="0" applyFont="1" applyFill="1" applyBorder="1"/>
    <xf numFmtId="0" fontId="10" fillId="0" borderId="5" xfId="0" applyFont="1" applyBorder="1"/>
    <xf numFmtId="0" fontId="10" fillId="0" borderId="3" xfId="0" applyFont="1" applyBorder="1" applyAlignment="1">
      <alignment horizontal="left"/>
    </xf>
    <xf numFmtId="0" fontId="10" fillId="7" borderId="8" xfId="0" applyFont="1" applyFill="1" applyBorder="1"/>
    <xf numFmtId="0" fontId="10" fillId="0" borderId="1" xfId="0" applyFont="1" applyBorder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1" applyNumberFormat="1" applyFont="1" applyBorder="1" applyAlignment="1">
      <alignment horizontal="center" vertical="center"/>
    </xf>
    <xf numFmtId="165" fontId="10" fillId="0" borderId="1" xfId="1" applyNumberFormat="1" applyFont="1" applyBorder="1" applyAlignment="1">
      <alignment horizontal="center" vertical="center"/>
    </xf>
    <xf numFmtId="43" fontId="10" fillId="7" borderId="1" xfId="1" applyNumberFormat="1" applyFont="1" applyFill="1" applyBorder="1" applyAlignment="1">
      <alignment horizontal="center" vertical="center"/>
    </xf>
    <xf numFmtId="43" fontId="10" fillId="7" borderId="7" xfId="0" applyNumberFormat="1" applyFont="1" applyFill="1" applyBorder="1" applyAlignment="1">
      <alignment vertical="center"/>
    </xf>
    <xf numFmtId="164" fontId="10" fillId="0" borderId="5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vertical="center"/>
    </xf>
    <xf numFmtId="165" fontId="10" fillId="0" borderId="1" xfId="1" applyNumberFormat="1" applyFont="1" applyBorder="1" applyAlignment="1">
      <alignment vertical="center"/>
    </xf>
    <xf numFmtId="0" fontId="10" fillId="8" borderId="1" xfId="0" applyFont="1" applyFill="1" applyBorder="1"/>
    <xf numFmtId="164" fontId="10" fillId="8" borderId="1" xfId="0" applyNumberFormat="1" applyFont="1" applyFill="1" applyBorder="1"/>
    <xf numFmtId="164" fontId="10" fillId="0" borderId="0" xfId="0" applyNumberFormat="1" applyFont="1"/>
    <xf numFmtId="43" fontId="10" fillId="0" borderId="0" xfId="0" applyNumberFormat="1" applyFont="1"/>
    <xf numFmtId="10" fontId="3" fillId="5" borderId="1" xfId="5" applyNumberFormat="1" applyFont="1" applyFill="1" applyBorder="1" applyAlignment="1">
      <alignment horizontal="right" vertical="center"/>
    </xf>
    <xf numFmtId="49" fontId="19" fillId="0" borderId="0" xfId="7" applyNumberFormat="1" applyFont="1" applyBorder="1" applyAlignment="1">
      <alignment vertical="top"/>
    </xf>
    <xf numFmtId="49" fontId="19" fillId="0" borderId="0" xfId="7" applyNumberFormat="1" applyFont="1" applyBorder="1" applyAlignment="1">
      <alignment horizontal="right" vertical="top"/>
    </xf>
    <xf numFmtId="49" fontId="19" fillId="0" borderId="0" xfId="7" applyNumberFormat="1" applyFont="1" applyBorder="1" applyAlignment="1">
      <alignment horizontal="center" vertical="top"/>
    </xf>
    <xf numFmtId="49" fontId="19" fillId="0" borderId="0" xfId="7" applyNumberFormat="1" applyFont="1" applyFill="1" applyBorder="1" applyAlignment="1">
      <alignment horizontal="center" vertical="top"/>
    </xf>
    <xf numFmtId="168" fontId="19" fillId="0" borderId="0" xfId="7" applyNumberFormat="1" applyFont="1" applyFill="1" applyBorder="1" applyAlignment="1">
      <alignment horizontal="center" vertical="top"/>
    </xf>
    <xf numFmtId="0" fontId="20" fillId="0" borderId="0" xfId="7" applyFont="1"/>
    <xf numFmtId="49" fontId="19" fillId="0" borderId="0" xfId="7" applyNumberFormat="1" applyFont="1" applyBorder="1" applyAlignment="1">
      <alignment vertical="center"/>
    </xf>
    <xf numFmtId="49" fontId="19" fillId="0" borderId="0" xfId="7" applyNumberFormat="1" applyFont="1" applyBorder="1" applyAlignment="1">
      <alignment horizontal="left" vertical="center"/>
    </xf>
    <xf numFmtId="49" fontId="19" fillId="0" borderId="0" xfId="7" applyNumberFormat="1" applyFont="1" applyFill="1" applyBorder="1" applyAlignment="1">
      <alignment vertical="center"/>
    </xf>
    <xf numFmtId="168" fontId="20" fillId="0" borderId="0" xfId="7" applyNumberFormat="1" applyFont="1" applyFill="1" applyAlignment="1"/>
    <xf numFmtId="49" fontId="19" fillId="0" borderId="0" xfId="7" applyNumberFormat="1" applyFont="1" applyBorder="1" applyAlignment="1">
      <alignment horizontal="center" vertical="center"/>
    </xf>
    <xf numFmtId="49" fontId="21" fillId="0" borderId="0" xfId="7" applyNumberFormat="1" applyFont="1" applyBorder="1" applyAlignment="1">
      <alignment vertical="center"/>
    </xf>
    <xf numFmtId="49" fontId="21" fillId="0" borderId="0" xfId="7" applyNumberFormat="1" applyFont="1" applyFill="1" applyBorder="1" applyAlignment="1">
      <alignment vertical="center"/>
    </xf>
    <xf numFmtId="49" fontId="22" fillId="0" borderId="0" xfId="7" applyNumberFormat="1" applyFont="1" applyBorder="1" applyAlignment="1">
      <alignment horizontal="center" vertical="top"/>
    </xf>
    <xf numFmtId="168" fontId="22" fillId="0" borderId="0" xfId="7" applyNumberFormat="1" applyFont="1" applyBorder="1" applyAlignment="1">
      <alignment vertical="top"/>
    </xf>
    <xf numFmtId="168" fontId="22" fillId="0" borderId="0" xfId="7" applyNumberFormat="1" applyFont="1" applyBorder="1" applyAlignment="1">
      <alignment horizontal="right" vertical="top"/>
    </xf>
    <xf numFmtId="0" fontId="20" fillId="0" borderId="0" xfId="7" applyFont="1" applyFill="1"/>
    <xf numFmtId="168" fontId="20" fillId="0" borderId="0" xfId="7" applyNumberFormat="1" applyFont="1" applyFill="1"/>
    <xf numFmtId="49" fontId="15" fillId="9" borderId="7" xfId="7" applyNumberFormat="1" applyFont="1" applyFill="1" applyBorder="1" applyAlignment="1">
      <alignment horizontal="center" vertical="center" textRotation="90" wrapText="1"/>
    </xf>
    <xf numFmtId="49" fontId="23" fillId="0" borderId="7" xfId="7" applyNumberFormat="1" applyFont="1" applyBorder="1" applyAlignment="1">
      <alignment horizontal="center" vertical="center" wrapText="1"/>
    </xf>
    <xf numFmtId="49" fontId="23" fillId="0" borderId="7" xfId="7" applyNumberFormat="1" applyFont="1" applyFill="1" applyBorder="1" applyAlignment="1">
      <alignment horizontal="center" vertical="center" wrapText="1"/>
    </xf>
    <xf numFmtId="168" fontId="20" fillId="0" borderId="0" xfId="7" applyNumberFormat="1" applyFont="1" applyFill="1" applyAlignment="1">
      <alignment horizontal="center"/>
    </xf>
    <xf numFmtId="0" fontId="20" fillId="0" borderId="0" xfId="7" applyFont="1" applyAlignment="1">
      <alignment horizontal="center"/>
    </xf>
    <xf numFmtId="49" fontId="22" fillId="9" borderId="1" xfId="7" applyNumberFormat="1" applyFont="1" applyFill="1" applyBorder="1" applyAlignment="1">
      <alignment horizontal="center" vertical="center" wrapText="1"/>
    </xf>
    <xf numFmtId="1" fontId="22" fillId="9" borderId="1" xfId="7" applyNumberFormat="1" applyFont="1" applyFill="1" applyBorder="1" applyAlignment="1">
      <alignment horizontal="center" vertical="center" wrapText="1"/>
    </xf>
    <xf numFmtId="49" fontId="24" fillId="0" borderId="1" xfId="7" applyNumberFormat="1" applyFont="1" applyFill="1" applyBorder="1" applyAlignment="1">
      <alignment horizontal="center" vertical="center" wrapText="1"/>
    </xf>
    <xf numFmtId="1" fontId="24" fillId="0" borderId="1" xfId="7" applyNumberFormat="1" applyFont="1" applyFill="1" applyBorder="1" applyAlignment="1">
      <alignment horizontal="left" vertical="center" wrapText="1"/>
    </xf>
    <xf numFmtId="165" fontId="24" fillId="0" borderId="1" xfId="8" applyNumberFormat="1" applyFont="1" applyFill="1" applyBorder="1" applyAlignment="1">
      <alignment vertical="center"/>
    </xf>
    <xf numFmtId="168" fontId="19" fillId="0" borderId="0" xfId="7" applyNumberFormat="1" applyFont="1" applyFill="1"/>
    <xf numFmtId="0" fontId="24" fillId="0" borderId="0" xfId="7" applyFont="1"/>
    <xf numFmtId="49" fontId="24" fillId="0" borderId="1" xfId="7" applyNumberFormat="1" applyFont="1" applyFill="1" applyBorder="1" applyAlignment="1">
      <alignment horizontal="right" vertical="center"/>
    </xf>
    <xf numFmtId="168" fontId="24" fillId="0" borderId="1" xfId="7" applyNumberFormat="1" applyFont="1" applyFill="1" applyBorder="1" applyAlignment="1">
      <alignment horizontal="left" vertical="center" wrapText="1"/>
    </xf>
    <xf numFmtId="165" fontId="26" fillId="0" borderId="1" xfId="8" applyNumberFormat="1" applyFont="1" applyFill="1" applyBorder="1" applyAlignment="1">
      <alignment vertical="center"/>
    </xf>
    <xf numFmtId="0" fontId="19" fillId="0" borderId="0" xfId="7" applyFont="1"/>
    <xf numFmtId="49" fontId="26" fillId="0" borderId="1" xfId="7" applyNumberFormat="1" applyFont="1" applyFill="1" applyBorder="1" applyAlignment="1">
      <alignment horizontal="right" vertical="center"/>
    </xf>
    <xf numFmtId="168" fontId="26" fillId="0" borderId="1" xfId="7" applyNumberFormat="1" applyFont="1" applyFill="1" applyBorder="1" applyAlignment="1">
      <alignment horizontal="left" vertical="center" wrapText="1"/>
    </xf>
    <xf numFmtId="0" fontId="26" fillId="0" borderId="0" xfId="7" applyFont="1" applyFill="1"/>
    <xf numFmtId="49" fontId="27" fillId="0" borderId="1" xfId="7" applyNumberFormat="1" applyFont="1" applyFill="1" applyBorder="1" applyAlignment="1">
      <alignment horizontal="right" vertical="center"/>
    </xf>
    <xf numFmtId="168" fontId="27" fillId="0" borderId="1" xfId="7" applyNumberFormat="1" applyFont="1" applyFill="1" applyBorder="1" applyAlignment="1">
      <alignment horizontal="left" vertical="center" wrapText="1"/>
    </xf>
    <xf numFmtId="165" fontId="27" fillId="0" borderId="1" xfId="8" applyNumberFormat="1" applyFont="1" applyFill="1" applyBorder="1" applyAlignment="1">
      <alignment vertical="center"/>
    </xf>
    <xf numFmtId="49" fontId="23" fillId="0" borderId="1" xfId="7" applyNumberFormat="1" applyFont="1" applyFill="1" applyBorder="1" applyAlignment="1">
      <alignment horizontal="center" vertical="center"/>
    </xf>
    <xf numFmtId="168" fontId="22" fillId="0" borderId="1" xfId="7" applyNumberFormat="1" applyFont="1" applyFill="1" applyBorder="1" applyAlignment="1">
      <alignment horizontal="left" vertical="center" wrapText="1"/>
    </xf>
    <xf numFmtId="165" fontId="23" fillId="0" borderId="1" xfId="8" applyNumberFormat="1" applyFont="1" applyFill="1" applyBorder="1" applyAlignment="1">
      <alignment vertical="center"/>
    </xf>
    <xf numFmtId="49" fontId="27" fillId="0" borderId="1" xfId="7" applyNumberFormat="1" applyFont="1" applyFill="1" applyBorder="1" applyAlignment="1">
      <alignment horizontal="center" vertical="center"/>
    </xf>
    <xf numFmtId="49" fontId="27" fillId="0" borderId="0" xfId="7" applyNumberFormat="1" applyFont="1" applyFill="1" applyBorder="1" applyAlignment="1">
      <alignment horizontal="center" vertical="center"/>
    </xf>
    <xf numFmtId="168" fontId="28" fillId="0" borderId="1" xfId="7" applyNumberFormat="1" applyFont="1" applyFill="1" applyBorder="1" applyAlignment="1">
      <alignment horizontal="left" vertical="center" wrapText="1"/>
    </xf>
    <xf numFmtId="168" fontId="22" fillId="10" borderId="1" xfId="7" applyNumberFormat="1" applyFont="1" applyFill="1" applyBorder="1" applyAlignment="1">
      <alignment horizontal="left" vertical="center" wrapText="1"/>
    </xf>
    <xf numFmtId="0" fontId="26" fillId="0" borderId="0" xfId="7" applyFont="1"/>
    <xf numFmtId="49" fontId="24" fillId="0" borderId="1" xfId="7" applyNumberFormat="1" applyFont="1" applyFill="1" applyBorder="1" applyAlignment="1">
      <alignment horizontal="center" vertical="center"/>
    </xf>
    <xf numFmtId="2" fontId="24" fillId="0" borderId="1" xfId="7" applyNumberFormat="1" applyFont="1" applyFill="1" applyBorder="1" applyAlignment="1">
      <alignment horizontal="left" vertical="center" wrapText="1"/>
    </xf>
    <xf numFmtId="165" fontId="24" fillId="0" borderId="1" xfId="8" applyNumberFormat="1" applyFont="1" applyFill="1" applyBorder="1" applyAlignment="1">
      <alignment horizontal="center" vertical="center" wrapText="1"/>
    </xf>
    <xf numFmtId="49" fontId="26" fillId="0" borderId="1" xfId="7" applyNumberFormat="1" applyFont="1" applyFill="1" applyBorder="1" applyAlignment="1">
      <alignment horizontal="center" vertical="center"/>
    </xf>
    <xf numFmtId="2" fontId="26" fillId="0" borderId="1" xfId="7" applyNumberFormat="1" applyFont="1" applyFill="1" applyBorder="1" applyAlignment="1">
      <alignment horizontal="left" vertical="center" wrapText="1"/>
    </xf>
    <xf numFmtId="165" fontId="26" fillId="0" borderId="1" xfId="8" applyNumberFormat="1" applyFont="1" applyFill="1" applyBorder="1" applyAlignment="1">
      <alignment horizontal="center" vertical="center" wrapText="1"/>
    </xf>
    <xf numFmtId="2" fontId="22" fillId="0" borderId="1" xfId="7" applyNumberFormat="1" applyFont="1" applyFill="1" applyBorder="1" applyAlignment="1">
      <alignment horizontal="left" vertical="center" wrapText="1"/>
    </xf>
    <xf numFmtId="165" fontId="23" fillId="0" borderId="1" xfId="8" applyNumberFormat="1" applyFont="1" applyFill="1" applyBorder="1" applyAlignment="1">
      <alignment horizontal="center" vertical="center" wrapText="1"/>
    </xf>
    <xf numFmtId="168" fontId="22" fillId="9" borderId="1" xfId="7" applyNumberFormat="1" applyFont="1" applyFill="1" applyBorder="1" applyAlignment="1">
      <alignment horizontal="left" vertical="center" wrapText="1"/>
    </xf>
    <xf numFmtId="165" fontId="23" fillId="11" borderId="1" xfId="8" applyNumberFormat="1" applyFont="1" applyFill="1" applyBorder="1" applyAlignment="1">
      <alignment horizontal="center" vertical="center" wrapText="1"/>
    </xf>
    <xf numFmtId="165" fontId="23" fillId="11" borderId="1" xfId="8" applyNumberFormat="1" applyFont="1" applyFill="1" applyBorder="1" applyAlignment="1">
      <alignment vertical="center"/>
    </xf>
    <xf numFmtId="0" fontId="23" fillId="0" borderId="0" xfId="7" applyFont="1"/>
    <xf numFmtId="164" fontId="3" fillId="5" borderId="1" xfId="1" applyNumberFormat="1" applyFont="1" applyFill="1" applyBorder="1" applyAlignment="1">
      <alignment horizontal="center" vertical="center" wrapText="1"/>
    </xf>
    <xf numFmtId="169" fontId="0" fillId="0" borderId="0" xfId="0" applyNumberFormat="1" applyAlignment="1">
      <alignment vertical="center"/>
    </xf>
    <xf numFmtId="0" fontId="7" fillId="5" borderId="0" xfId="2" applyFont="1" applyFill="1" applyBorder="1" applyAlignment="1">
      <alignment horizontal="left" vertical="center"/>
    </xf>
    <xf numFmtId="0" fontId="3" fillId="4" borderId="3" xfId="0" applyFont="1" applyFill="1" applyBorder="1" applyAlignment="1">
      <alignment vertical="center"/>
    </xf>
    <xf numFmtId="0" fontId="3" fillId="4" borderId="4" xfId="0" applyFont="1" applyFill="1" applyBorder="1" applyAlignment="1">
      <alignment vertical="center"/>
    </xf>
    <xf numFmtId="0" fontId="3" fillId="4" borderId="5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19" fillId="0" borderId="0" xfId="7" applyNumberFormat="1" applyFont="1" applyBorder="1" applyAlignment="1">
      <alignment horizontal="center" vertical="center"/>
    </xf>
  </cellXfs>
  <cellStyles count="9">
    <cellStyle name="Comma" xfId="1" builtinId="3"/>
    <cellStyle name="Comma 2" xfId="8"/>
    <cellStyle name="Normal" xfId="0" builtinId="0"/>
    <cellStyle name="Normal 2" xfId="3"/>
    <cellStyle name="Normal 3" xfId="7"/>
    <cellStyle name="Normal 84" xfId="2"/>
    <cellStyle name="Normal_Sheet1" xfId="4"/>
    <cellStyle name="Percent" xfId="5" builtinId="5"/>
    <cellStyle name="SN_24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"/>
  <sheetViews>
    <sheetView workbookViewId="0">
      <selection activeCell="H26" sqref="H26"/>
    </sheetView>
  </sheetViews>
  <sheetFormatPr defaultRowHeight="15" x14ac:dyDescent="0.25"/>
  <cols>
    <col min="1" max="1" width="4.85546875" customWidth="1"/>
    <col min="2" max="2" width="9.85546875" customWidth="1"/>
    <col min="3" max="3" width="11.28515625" customWidth="1"/>
    <col min="4" max="4" width="13.140625" customWidth="1"/>
    <col min="5" max="5" width="14" customWidth="1"/>
    <col min="6" max="6" width="19.42578125" customWidth="1"/>
    <col min="7" max="7" width="14" customWidth="1"/>
    <col min="8" max="8" width="12.28515625" customWidth="1"/>
    <col min="9" max="9" width="12.42578125" customWidth="1"/>
    <col min="10" max="10" width="10.28515625" customWidth="1"/>
    <col min="11" max="11" width="9.85546875" bestFit="1" customWidth="1"/>
    <col min="12" max="12" width="10.140625" bestFit="1" customWidth="1"/>
    <col min="13" max="14" width="9.85546875" bestFit="1" customWidth="1"/>
    <col min="15" max="15" width="10.140625" bestFit="1" customWidth="1"/>
    <col min="16" max="16" width="9.85546875" bestFit="1" customWidth="1"/>
    <col min="17" max="18" width="5.42578125" bestFit="1" customWidth="1"/>
    <col min="19" max="19" width="5.5703125" bestFit="1" customWidth="1"/>
    <col min="20" max="20" width="9.85546875" bestFit="1" customWidth="1"/>
    <col min="21" max="21" width="10.140625" bestFit="1" customWidth="1"/>
    <col min="22" max="22" width="9.85546875" bestFit="1" customWidth="1"/>
    <col min="23" max="23" width="9.7109375" bestFit="1" customWidth="1"/>
    <col min="24" max="24" width="12.140625" customWidth="1"/>
    <col min="25" max="25" width="16.5703125" customWidth="1"/>
  </cols>
  <sheetData>
    <row r="1" spans="1:25" ht="19.5" x14ac:dyDescent="0.25">
      <c r="A1" s="1" t="s">
        <v>45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5" ht="17.25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</row>
    <row r="3" spans="1:25" ht="17.25" x14ac:dyDescent="0.25">
      <c r="A3" s="1" t="s">
        <v>46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5" ht="17.25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</row>
    <row r="5" spans="1:25" ht="17.25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</row>
    <row r="6" spans="1:25" ht="37.5" customHeight="1" x14ac:dyDescent="0.25">
      <c r="B6" s="164" t="s">
        <v>32</v>
      </c>
      <c r="C6" s="164"/>
      <c r="D6" s="163" t="s">
        <v>7</v>
      </c>
      <c r="E6" s="163"/>
      <c r="F6" s="163" t="s">
        <v>36</v>
      </c>
      <c r="G6" s="163"/>
      <c r="H6" s="163" t="s">
        <v>27</v>
      </c>
      <c r="I6" s="163"/>
      <c r="J6" s="163"/>
      <c r="K6" s="163" t="s">
        <v>28</v>
      </c>
      <c r="L6" s="163"/>
      <c r="M6" s="163"/>
      <c r="N6" s="165" t="s">
        <v>29</v>
      </c>
      <c r="O6" s="165"/>
      <c r="P6" s="165"/>
      <c r="Q6" s="163" t="s">
        <v>38</v>
      </c>
      <c r="R6" s="163"/>
      <c r="S6" s="163"/>
      <c r="T6" s="169" t="s">
        <v>33</v>
      </c>
      <c r="U6" s="169"/>
      <c r="V6" s="169"/>
      <c r="W6" s="163" t="s">
        <v>44</v>
      </c>
      <c r="X6" s="163" t="s">
        <v>43</v>
      </c>
      <c r="Y6" s="163" t="s">
        <v>34</v>
      </c>
    </row>
    <row r="7" spans="1:25" ht="25.5" customHeight="1" x14ac:dyDescent="0.25">
      <c r="B7" s="9" t="s">
        <v>5</v>
      </c>
      <c r="C7" s="9" t="s">
        <v>6</v>
      </c>
      <c r="D7" s="10" t="s">
        <v>35</v>
      </c>
      <c r="E7" s="9" t="s">
        <v>6</v>
      </c>
      <c r="F7" s="10" t="s">
        <v>4</v>
      </c>
      <c r="G7" s="10" t="s">
        <v>37</v>
      </c>
      <c r="H7" s="10" t="s">
        <v>0</v>
      </c>
      <c r="I7" s="10" t="s">
        <v>1</v>
      </c>
      <c r="J7" s="10" t="s">
        <v>3</v>
      </c>
      <c r="K7" s="10" t="s">
        <v>0</v>
      </c>
      <c r="L7" s="10" t="s">
        <v>1</v>
      </c>
      <c r="M7" s="10" t="s">
        <v>3</v>
      </c>
      <c r="N7" s="7" t="s">
        <v>12</v>
      </c>
      <c r="O7" s="7" t="s">
        <v>11</v>
      </c>
      <c r="P7" s="7" t="s">
        <v>10</v>
      </c>
      <c r="Q7" s="10" t="s">
        <v>0</v>
      </c>
      <c r="R7" s="10" t="s">
        <v>1</v>
      </c>
      <c r="S7" s="10" t="s">
        <v>3</v>
      </c>
      <c r="T7" s="17" t="s">
        <v>0</v>
      </c>
      <c r="U7" s="17" t="s">
        <v>1</v>
      </c>
      <c r="V7" s="17" t="s">
        <v>3</v>
      </c>
      <c r="W7" s="163"/>
      <c r="X7" s="163"/>
      <c r="Y7" s="163"/>
    </row>
    <row r="8" spans="1:25" ht="42.6" customHeight="1" x14ac:dyDescent="0.25">
      <c r="B8" s="14">
        <f>+B9</f>
        <v>1102</v>
      </c>
      <c r="C8" s="14">
        <f>+սպայական!C7</f>
        <v>12001</v>
      </c>
      <c r="D8" s="14" t="str">
        <f>+սպայական!C6</f>
        <v xml:space="preserve"> Կենսաթոշակային ապահովություն</v>
      </c>
      <c r="E8" s="14" t="str">
        <f>+սպայական!C8</f>
        <v>Սպայական անձնակազմի և նրանց ընտանիքների անդամների կենսաթոշակներ</v>
      </c>
      <c r="F8" s="38">
        <f>+սպայական!C40</f>
        <v>34889394.799999997</v>
      </c>
      <c r="G8" s="38">
        <f>+սպայական!D40</f>
        <v>36272000</v>
      </c>
      <c r="H8" s="38">
        <f>+սպայական!E40</f>
        <v>0</v>
      </c>
      <c r="I8" s="38">
        <f>+սպայական!F40</f>
        <v>0</v>
      </c>
      <c r="J8" s="38">
        <f>+սպայական!G40</f>
        <v>0</v>
      </c>
      <c r="K8" s="38">
        <f>+սպայական!H40</f>
        <v>40453307.483213991</v>
      </c>
      <c r="L8" s="38">
        <f>+սպայական!I40</f>
        <v>44529546.089999996</v>
      </c>
      <c r="M8" s="38">
        <f>+սպայական!J40</f>
        <v>54494261.484000005</v>
      </c>
      <c r="N8" s="38">
        <f>+սպայական!K40</f>
        <v>40453307.483213991</v>
      </c>
      <c r="O8" s="38">
        <f>+սպայական!L40</f>
        <v>44529546.089999996</v>
      </c>
      <c r="P8" s="38">
        <f>+սպայական!M40</f>
        <v>54494261.484000005</v>
      </c>
      <c r="Q8" s="38">
        <f>+սպայական!N40</f>
        <v>0</v>
      </c>
      <c r="R8" s="38">
        <f>+սպայական!O40</f>
        <v>0</v>
      </c>
      <c r="S8" s="38">
        <f>+սպայական!P40</f>
        <v>0</v>
      </c>
      <c r="T8" s="38">
        <f>+սպայական!Q40</f>
        <v>40453307.483213991</v>
      </c>
      <c r="U8" s="38">
        <f>+սպայական!R40</f>
        <v>44529546.089999996</v>
      </c>
      <c r="V8" s="38">
        <f>+սպայական!S40</f>
        <v>54494261.484000005</v>
      </c>
      <c r="W8" s="38">
        <f>+սպայական!T40</f>
        <v>0</v>
      </c>
      <c r="X8" s="38">
        <f>+սպայական!U40</f>
        <v>0</v>
      </c>
      <c r="Y8" s="38">
        <f>+սպայական!V40</f>
        <v>0</v>
      </c>
    </row>
    <row r="9" spans="1:25" s="23" customFormat="1" ht="42.6" customHeight="1" x14ac:dyDescent="0.25">
      <c r="B9" s="14">
        <f>+սպայական!C5</f>
        <v>1102</v>
      </c>
      <c r="C9" s="14">
        <v>12002</v>
      </c>
      <c r="D9" s="14" t="str">
        <f>+սպայական!C6</f>
        <v xml:space="preserve"> Կենսաթոշակային ապահովություն</v>
      </c>
      <c r="E9" s="14" t="str">
        <f>+շարքային!C8</f>
        <v>Շարքային զինծառայողների և նրանց ընտանիքների անդամների կենսաթոշակներ</v>
      </c>
      <c r="F9" s="38">
        <f>+շարքային!C36</f>
        <v>611228.27</v>
      </c>
      <c r="G9" s="38">
        <f>+շարքային!D36</f>
        <v>622860</v>
      </c>
      <c r="H9" s="38">
        <f>+շարքային!E36</f>
        <v>0</v>
      </c>
      <c r="I9" s="38">
        <f>+շարքային!F36</f>
        <v>0</v>
      </c>
      <c r="J9" s="38">
        <f>+շարքային!G36</f>
        <v>0</v>
      </c>
      <c r="K9" s="38">
        <f>+շարքային!H36</f>
        <v>666660</v>
      </c>
      <c r="L9" s="38">
        <f>+շարքային!I36</f>
        <v>703170</v>
      </c>
      <c r="M9" s="38">
        <f>+շարքային!J36</f>
        <v>723726</v>
      </c>
      <c r="N9" s="38">
        <f>+շարքային!K36</f>
        <v>666660</v>
      </c>
      <c r="O9" s="38">
        <f>+շարքային!L36</f>
        <v>703170</v>
      </c>
      <c r="P9" s="38">
        <f>+շարքային!M36</f>
        <v>723726</v>
      </c>
      <c r="Q9" s="38">
        <f>+շարքային!N36</f>
        <v>0</v>
      </c>
      <c r="R9" s="38">
        <f>+շարքային!O36</f>
        <v>0</v>
      </c>
      <c r="S9" s="38">
        <f>+շարքային!P36</f>
        <v>0</v>
      </c>
      <c r="T9" s="38">
        <f>+շարքային!Q36</f>
        <v>666660</v>
      </c>
      <c r="U9" s="38">
        <f>+շարքային!R36</f>
        <v>703170</v>
      </c>
      <c r="V9" s="38">
        <f>+շարքային!S36</f>
        <v>723726</v>
      </c>
      <c r="W9" s="38"/>
      <c r="X9" s="38"/>
      <c r="Y9" s="38"/>
    </row>
    <row r="10" spans="1:25" s="23" customFormat="1" ht="51" x14ac:dyDescent="0.25">
      <c r="B10" s="14">
        <f>+B8</f>
        <v>1102</v>
      </c>
      <c r="C10" s="14">
        <f>+C9+1</f>
        <v>12003</v>
      </c>
      <c r="D10" s="14" t="str">
        <f>+D9</f>
        <v xml:space="preserve"> Կենսաթոշակային ապահովություն</v>
      </c>
      <c r="E10" s="14" t="str">
        <f>+աշխատանքային!C8</f>
        <v>Վնասի փոխհատուցում կերակրողը կորցրած անձանց</v>
      </c>
      <c r="F10" s="38">
        <f>+աշխատանքային!C43</f>
        <v>242345347.44</v>
      </c>
      <c r="G10" s="38">
        <f>+աշխատանքային!D43</f>
        <v>267196400</v>
      </c>
      <c r="H10" s="38">
        <f>+աշխատանքային!E43</f>
        <v>0</v>
      </c>
      <c r="I10" s="38">
        <f>+աշխատանքային!F43</f>
        <v>0</v>
      </c>
      <c r="J10" s="38">
        <f>+աշխատանքային!G43</f>
        <v>0</v>
      </c>
      <c r="K10" s="38">
        <f>+աշխատանքային!H43</f>
        <v>285582086.11014211</v>
      </c>
      <c r="L10" s="38">
        <f>+աշխատանքային!I43</f>
        <v>313307769.19050002</v>
      </c>
      <c r="M10" s="38">
        <f>+աշխատանքային!J43</f>
        <v>501355425.67199999</v>
      </c>
      <c r="N10" s="38">
        <f>+աշխատանքային!K43</f>
        <v>285582086.11014211</v>
      </c>
      <c r="O10" s="38">
        <f>+աշխատանքային!L43</f>
        <v>313307769.19050002</v>
      </c>
      <c r="P10" s="38">
        <f>+աշխատանքային!M43</f>
        <v>501355425.67199999</v>
      </c>
      <c r="Q10" s="38">
        <f>+աշխատանքային!N43</f>
        <v>0</v>
      </c>
      <c r="R10" s="38">
        <f>+աշխատանքային!O43</f>
        <v>0</v>
      </c>
      <c r="S10" s="38">
        <f>+աշխատանքային!P43</f>
        <v>0</v>
      </c>
      <c r="T10" s="38">
        <f>+աշխատանքային!Q43</f>
        <v>285582086.11014211</v>
      </c>
      <c r="U10" s="38">
        <f>+աշխատանքային!R43</f>
        <v>313307769.19050002</v>
      </c>
      <c r="V10" s="38">
        <f>+աշխատանքային!S43</f>
        <v>501355425.67199999</v>
      </c>
      <c r="W10" s="38"/>
      <c r="X10" s="38"/>
      <c r="Y10" s="38"/>
    </row>
    <row r="11" spans="1:25" s="23" customFormat="1" ht="178.5" x14ac:dyDescent="0.25">
      <c r="B11" s="14">
        <f t="shared" ref="B11:B14" si="0">+B9</f>
        <v>1102</v>
      </c>
      <c r="C11" s="14">
        <f t="shared" ref="C11:C12" si="1">+C10+1</f>
        <v>12004</v>
      </c>
      <c r="D11" s="14" t="str">
        <f t="shared" ref="D11:D14" si="2">+D10</f>
        <v xml:space="preserve"> Կենսաթոշակային ապահովություն</v>
      </c>
      <c r="E11" s="14" t="str">
        <f>+'սոց երաշխիք'!C8</f>
        <v> «Պաշտոնատար անձանց գործունեության ապահովման՝ սպասարկման և սոցիալական երաշխիքների մասին»  օրենքով սահմանված պաշտոններում պաշտոնավարած անձանց կենսաթոշակի տրամադրում</v>
      </c>
      <c r="F11" s="38">
        <f>+'սոց երաշխիք'!C39</f>
        <v>2963695.11</v>
      </c>
      <c r="G11" s="38">
        <f>+'սոց երաշխիք'!D39</f>
        <v>3277365.84</v>
      </c>
      <c r="H11" s="38">
        <f>+'սոց երաշխիք'!E39</f>
        <v>0</v>
      </c>
      <c r="I11" s="38">
        <f>+'սոց երաշխիք'!F39</f>
        <v>0</v>
      </c>
      <c r="J11" s="38">
        <f>+'սոց երաշխիք'!G39</f>
        <v>0</v>
      </c>
      <c r="K11" s="38">
        <f>+'սոց երաշխիք'!H39</f>
        <v>3417171</v>
      </c>
      <c r="L11" s="38">
        <f>+'սոց երաշխիք'!I39</f>
        <v>3464400</v>
      </c>
      <c r="M11" s="38">
        <f>+'սոց երաշխիք'!J39</f>
        <v>3565830</v>
      </c>
      <c r="N11" s="38">
        <f>+'սոց երաշխիք'!K39</f>
        <v>3417171</v>
      </c>
      <c r="O11" s="38">
        <f>+'սոց երաշխիք'!L39</f>
        <v>3464400</v>
      </c>
      <c r="P11" s="38">
        <f>+'սոց երաշխիք'!M39</f>
        <v>3565830</v>
      </c>
      <c r="Q11" s="38">
        <f>+'սոց երաշխիք'!N39</f>
        <v>0</v>
      </c>
      <c r="R11" s="38">
        <f>+'սոց երաշխիք'!O39</f>
        <v>0</v>
      </c>
      <c r="S11" s="38">
        <f>+'սոց երաշխիք'!P39</f>
        <v>0</v>
      </c>
      <c r="T11" s="38">
        <f>+'սոց երաշխիք'!Q39</f>
        <v>3417171</v>
      </c>
      <c r="U11" s="38">
        <f>+'սոց երաշխիք'!R39</f>
        <v>3464400</v>
      </c>
      <c r="V11" s="38">
        <f>+'սոց երաշխիք'!S39</f>
        <v>3565830</v>
      </c>
      <c r="W11" s="38"/>
      <c r="X11" s="38"/>
      <c r="Y11" s="38"/>
    </row>
    <row r="12" spans="1:25" s="23" customFormat="1" ht="42.6" customHeight="1" x14ac:dyDescent="0.25">
      <c r="B12" s="14">
        <f t="shared" si="0"/>
        <v>1102</v>
      </c>
      <c r="C12" s="14">
        <f t="shared" si="1"/>
        <v>12005</v>
      </c>
      <c r="D12" s="14" t="str">
        <f t="shared" si="2"/>
        <v xml:space="preserve"> Կենսաթոշակային ապահովություն</v>
      </c>
      <c r="E12" s="14" t="str">
        <f>+կուտակային!C8</f>
        <v> Կուտակային հատկացումներ մասնակցի կենսաթոշակային հաշվին</v>
      </c>
      <c r="F12" s="38">
        <f>+կուտակային!C33</f>
        <v>117763289.99309088</v>
      </c>
      <c r="G12" s="38">
        <f>+կուտակային!D33</f>
        <v>130666000</v>
      </c>
      <c r="H12" s="38">
        <f>+կուտակային!E33</f>
        <v>0</v>
      </c>
      <c r="I12" s="38">
        <f>+կուտակային!F33</f>
        <v>0</v>
      </c>
      <c r="J12" s="38">
        <f>+կուտակային!G33</f>
        <v>0</v>
      </c>
      <c r="K12" s="38">
        <f>+կուտակային!H33</f>
        <v>145016000</v>
      </c>
      <c r="L12" s="38">
        <f>+կուտակային!I33</f>
        <v>160956000</v>
      </c>
      <c r="M12" s="38">
        <f>+կուտակային!J33</f>
        <v>178658000</v>
      </c>
      <c r="N12" s="38">
        <f>+կուտակային!K33</f>
        <v>145016000</v>
      </c>
      <c r="O12" s="38">
        <f>+կուտակային!L33</f>
        <v>160956000</v>
      </c>
      <c r="P12" s="38">
        <f>+կուտակային!M33</f>
        <v>178658000</v>
      </c>
      <c r="Q12" s="38">
        <f>+կուտակային!N33</f>
        <v>0</v>
      </c>
      <c r="R12" s="38">
        <f>+կուտակային!O33</f>
        <v>0</v>
      </c>
      <c r="S12" s="38">
        <f>+կուտակային!P33</f>
        <v>0</v>
      </c>
      <c r="T12" s="38">
        <f>+կուտակային!Q33</f>
        <v>145016000</v>
      </c>
      <c r="U12" s="38">
        <f>+կուտակային!R33</f>
        <v>160956000</v>
      </c>
      <c r="V12" s="38">
        <f>+կուտակային!S33</f>
        <v>178658000</v>
      </c>
      <c r="W12" s="38"/>
      <c r="X12" s="38"/>
      <c r="Y12" s="38"/>
    </row>
    <row r="13" spans="1:25" s="23" customFormat="1" ht="127.5" x14ac:dyDescent="0.25">
      <c r="B13" s="14">
        <f t="shared" si="0"/>
        <v>1102</v>
      </c>
      <c r="C13" s="14">
        <v>11001</v>
      </c>
      <c r="D13" s="14" t="str">
        <f t="shared" si="2"/>
        <v xml:space="preserve"> Կենսաթոշակային ապահովություն</v>
      </c>
      <c r="E13" s="14" t="str">
        <f>+ՏՏ!C8</f>
        <v>Կենսաթոշակների և այլ դրամական վճարների տրամադրման տեղեկատվական միասնական համակարգերի սպասարկում և շահագործում</v>
      </c>
      <c r="F13" s="38">
        <f>+ՏՏ!C26</f>
        <v>54140</v>
      </c>
      <c r="G13" s="38">
        <f>+ՏՏ!D26</f>
        <v>72400</v>
      </c>
      <c r="H13" s="38">
        <f>+ՏՏ!E26</f>
        <v>0</v>
      </c>
      <c r="I13" s="38">
        <f>+ՏՏ!F26</f>
        <v>0</v>
      </c>
      <c r="J13" s="38">
        <f>+ՏՏ!G26</f>
        <v>0</v>
      </c>
      <c r="K13" s="38">
        <f>+ՏՏ!H26</f>
        <v>99770</v>
      </c>
      <c r="L13" s="38">
        <f>+ՏՏ!I26</f>
        <v>99770</v>
      </c>
      <c r="M13" s="38">
        <f>+ՏՏ!J26</f>
        <v>99770</v>
      </c>
      <c r="N13" s="38">
        <f>+ՏՏ!K26</f>
        <v>99770</v>
      </c>
      <c r="O13" s="38">
        <f>+ՏՏ!L26</f>
        <v>99770</v>
      </c>
      <c r="P13" s="38">
        <f>+ՏՏ!M26</f>
        <v>99770</v>
      </c>
      <c r="Q13" s="38">
        <f>+ՏՏ!N26</f>
        <v>0</v>
      </c>
      <c r="R13" s="38">
        <f>+ՏՏ!O26</f>
        <v>0</v>
      </c>
      <c r="S13" s="38">
        <f>+ՏՏ!P26</f>
        <v>0</v>
      </c>
      <c r="T13" s="38">
        <f>+ՏՏ!Q26</f>
        <v>99770</v>
      </c>
      <c r="U13" s="38">
        <f>+ՏՏ!R26</f>
        <v>99770</v>
      </c>
      <c r="V13" s="38">
        <f>+ՏՏ!S26</f>
        <v>99770</v>
      </c>
      <c r="W13" s="38"/>
      <c r="X13" s="38"/>
      <c r="Y13" s="38"/>
    </row>
    <row r="14" spans="1:25" s="23" customFormat="1" ht="42.6" customHeight="1" x14ac:dyDescent="0.25">
      <c r="B14" s="14">
        <f t="shared" si="0"/>
        <v>1102</v>
      </c>
      <c r="C14" s="14">
        <f>+C13+1</f>
        <v>11002</v>
      </c>
      <c r="D14" s="14" t="str">
        <f t="shared" si="2"/>
        <v xml:space="preserve"> Կենսաթոշակային ապահովություն</v>
      </c>
      <c r="E14" s="14" t="str">
        <f>+'վճարման ծառայություն'!C8</f>
        <v> Կենսաթոշակների և այլ դրամական վճարների իրականացման ապահովում</v>
      </c>
      <c r="F14" s="38">
        <f>+'վճարման ծառայություն'!C28</f>
        <v>1096860.8700000001</v>
      </c>
      <c r="G14" s="38">
        <f>+'վճարման ծառայություն'!D28</f>
        <v>827360</v>
      </c>
      <c r="H14" s="38">
        <f>+'վճարման ծառայություն'!E28</f>
        <v>0</v>
      </c>
      <c r="I14" s="38">
        <f>+'վճարման ծառայություն'!F28</f>
        <v>0</v>
      </c>
      <c r="J14" s="38">
        <f>+'վճարման ծառայություն'!G28</f>
        <v>0</v>
      </c>
      <c r="K14" s="38">
        <f>+'վճարման ծառայություն'!H28</f>
        <v>730219.2503434089</v>
      </c>
      <c r="L14" s="38">
        <f>+'վճարման ծառայություն'!I28</f>
        <v>822926.6848910182</v>
      </c>
      <c r="M14" s="38">
        <f>+'վճարման ծառայություն'!J28</f>
        <v>916714.58143056231</v>
      </c>
      <c r="N14" s="38">
        <f>+'վճարման ծառայություն'!K28</f>
        <v>730219.2503434089</v>
      </c>
      <c r="O14" s="38">
        <f>+'վճարման ծառայություն'!L28</f>
        <v>822926.6848910182</v>
      </c>
      <c r="P14" s="38">
        <f>+'վճարման ծառայություն'!M28</f>
        <v>916714.58143056231</v>
      </c>
      <c r="Q14" s="38">
        <f>+'վճարման ծառայություն'!N28</f>
        <v>0</v>
      </c>
      <c r="R14" s="38">
        <f>+'վճարման ծառայություն'!O28</f>
        <v>0</v>
      </c>
      <c r="S14" s="38">
        <f>+'վճարման ծառայություն'!P28</f>
        <v>0</v>
      </c>
      <c r="T14" s="38">
        <f>+'վճարման ծառայություն'!Q28</f>
        <v>730219.2503434089</v>
      </c>
      <c r="U14" s="38">
        <f>+'վճարման ծառայություն'!R28</f>
        <v>822926.6848910182</v>
      </c>
      <c r="V14" s="38">
        <f>+'վճարման ծառայություն'!S28</f>
        <v>916714.58143056231</v>
      </c>
      <c r="W14" s="38"/>
      <c r="X14" s="38"/>
      <c r="Y14" s="38"/>
    </row>
    <row r="15" spans="1:25" x14ac:dyDescent="0.25">
      <c r="B15" s="166" t="s">
        <v>42</v>
      </c>
      <c r="C15" s="167"/>
      <c r="D15" s="167"/>
      <c r="E15" s="168"/>
      <c r="F15" s="39">
        <f>SUM(F8:F14)</f>
        <v>399723956.48309088</v>
      </c>
      <c r="G15" s="39">
        <f>SUM(G8:G9)</f>
        <v>36894860</v>
      </c>
      <c r="H15" s="39">
        <f>SUM(H9:H9)</f>
        <v>0</v>
      </c>
      <c r="I15" s="39">
        <f>SUM(I9:I9)</f>
        <v>0</v>
      </c>
      <c r="J15" s="39">
        <f>SUM(J9:J9)</f>
        <v>0</v>
      </c>
      <c r="K15" s="39">
        <f t="shared" ref="K15:P15" si="3">SUM(K8:K9)</f>
        <v>41119967.483213991</v>
      </c>
      <c r="L15" s="39">
        <f t="shared" si="3"/>
        <v>45232716.089999996</v>
      </c>
      <c r="M15" s="39">
        <f t="shared" si="3"/>
        <v>55217987.484000005</v>
      </c>
      <c r="N15" s="39">
        <f t="shared" si="3"/>
        <v>41119967.483213991</v>
      </c>
      <c r="O15" s="39">
        <f t="shared" si="3"/>
        <v>45232716.089999996</v>
      </c>
      <c r="P15" s="39">
        <f t="shared" si="3"/>
        <v>55217987.484000005</v>
      </c>
      <c r="Q15" s="39">
        <f>SUM(Q9:Q9)</f>
        <v>0</v>
      </c>
      <c r="R15" s="39">
        <f>SUM(R9:R9)</f>
        <v>0</v>
      </c>
      <c r="S15" s="39">
        <f>SUM(S9:S9)</f>
        <v>0</v>
      </c>
      <c r="T15" s="40">
        <f>SUM(T8:T9)</f>
        <v>41119967.483213991</v>
      </c>
      <c r="U15" s="40">
        <f t="shared" ref="U15:V15" si="4">SUM(U8:U9)</f>
        <v>45232716.089999996</v>
      </c>
      <c r="V15" s="40">
        <f t="shared" si="4"/>
        <v>55217987.484000005</v>
      </c>
      <c r="W15" s="39">
        <f>SUM(W9:W9)</f>
        <v>0</v>
      </c>
      <c r="X15" s="15" t="s">
        <v>40</v>
      </c>
      <c r="Y15" s="15" t="s">
        <v>40</v>
      </c>
    </row>
  </sheetData>
  <mergeCells count="12">
    <mergeCell ref="Y6:Y7"/>
    <mergeCell ref="B6:C6"/>
    <mergeCell ref="D6:E6"/>
    <mergeCell ref="N6:P6"/>
    <mergeCell ref="B15:E15"/>
    <mergeCell ref="W6:W7"/>
    <mergeCell ref="X6:X7"/>
    <mergeCell ref="F6:G6"/>
    <mergeCell ref="H6:J6"/>
    <mergeCell ref="K6:M6"/>
    <mergeCell ref="Q6:S6"/>
    <mergeCell ref="T6:V6"/>
  </mergeCells>
  <pageMargins left="0.7" right="0.7" top="0.75" bottom="0.75" header="0.3" footer="0.3"/>
  <pageSetup paperSize="9" orientation="portrait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8"/>
  <sheetViews>
    <sheetView topLeftCell="A4" zoomScale="92" zoomScaleNormal="92" workbookViewId="0">
      <selection activeCell="I9" sqref="I9"/>
    </sheetView>
  </sheetViews>
  <sheetFormatPr defaultRowHeight="16.5" x14ac:dyDescent="0.3"/>
  <cols>
    <col min="1" max="1" width="6.42578125" style="102" customWidth="1"/>
    <col min="2" max="2" width="66.7109375" style="102" customWidth="1"/>
    <col min="3" max="3" width="12.42578125" style="102" customWidth="1"/>
    <col min="4" max="4" width="12.28515625" style="102" customWidth="1"/>
    <col min="5" max="5" width="11.85546875" style="102" customWidth="1"/>
    <col min="6" max="6" width="12.28515625" style="102" customWidth="1"/>
    <col min="7" max="8" width="12" style="102" customWidth="1"/>
    <col min="9" max="9" width="20.7109375" style="113" customWidth="1"/>
    <col min="10" max="10" width="5.85546875" style="114" customWidth="1"/>
    <col min="11" max="247" width="8.85546875" style="102"/>
    <col min="248" max="248" width="6.42578125" style="102" customWidth="1"/>
    <col min="249" max="249" width="66.7109375" style="102" customWidth="1"/>
    <col min="250" max="250" width="11.140625" style="102" bestFit="1" customWidth="1"/>
    <col min="251" max="251" width="11.85546875" style="102" customWidth="1"/>
    <col min="252" max="252" width="12.28515625" style="102" customWidth="1"/>
    <col min="253" max="253" width="9.140625" style="102" bestFit="1" customWidth="1"/>
    <col min="254" max="503" width="8.85546875" style="102"/>
    <col min="504" max="504" width="6.42578125" style="102" customWidth="1"/>
    <col min="505" max="505" width="66.7109375" style="102" customWidth="1"/>
    <col min="506" max="506" width="11.140625" style="102" bestFit="1" customWidth="1"/>
    <col min="507" max="507" width="11.85546875" style="102" customWidth="1"/>
    <col min="508" max="508" width="12.28515625" style="102" customWidth="1"/>
    <col min="509" max="509" width="9.140625" style="102" bestFit="1" customWidth="1"/>
    <col min="510" max="759" width="8.85546875" style="102"/>
    <col min="760" max="760" width="6.42578125" style="102" customWidth="1"/>
    <col min="761" max="761" width="66.7109375" style="102" customWidth="1"/>
    <col min="762" max="762" width="11.140625" style="102" bestFit="1" customWidth="1"/>
    <col min="763" max="763" width="11.85546875" style="102" customWidth="1"/>
    <col min="764" max="764" width="12.28515625" style="102" customWidth="1"/>
    <col min="765" max="765" width="9.140625" style="102" bestFit="1" customWidth="1"/>
    <col min="766" max="1015" width="8.85546875" style="102"/>
    <col min="1016" max="1016" width="6.42578125" style="102" customWidth="1"/>
    <col min="1017" max="1017" width="66.7109375" style="102" customWidth="1"/>
    <col min="1018" max="1018" width="11.140625" style="102" bestFit="1" customWidth="1"/>
    <col min="1019" max="1019" width="11.85546875" style="102" customWidth="1"/>
    <col min="1020" max="1020" width="12.28515625" style="102" customWidth="1"/>
    <col min="1021" max="1021" width="9.140625" style="102" bestFit="1" customWidth="1"/>
    <col min="1022" max="1271" width="8.85546875" style="102"/>
    <col min="1272" max="1272" width="6.42578125" style="102" customWidth="1"/>
    <col min="1273" max="1273" width="66.7109375" style="102" customWidth="1"/>
    <col min="1274" max="1274" width="11.140625" style="102" bestFit="1" customWidth="1"/>
    <col min="1275" max="1275" width="11.85546875" style="102" customWidth="1"/>
    <col min="1276" max="1276" width="12.28515625" style="102" customWidth="1"/>
    <col min="1277" max="1277" width="9.140625" style="102" bestFit="1" customWidth="1"/>
    <col min="1278" max="1527" width="8.85546875" style="102"/>
    <col min="1528" max="1528" width="6.42578125" style="102" customWidth="1"/>
    <col min="1529" max="1529" width="66.7109375" style="102" customWidth="1"/>
    <col min="1530" max="1530" width="11.140625" style="102" bestFit="1" customWidth="1"/>
    <col min="1531" max="1531" width="11.85546875" style="102" customWidth="1"/>
    <col min="1532" max="1532" width="12.28515625" style="102" customWidth="1"/>
    <col min="1533" max="1533" width="9.140625" style="102" bestFit="1" customWidth="1"/>
    <col min="1534" max="1783" width="8.85546875" style="102"/>
    <col min="1784" max="1784" width="6.42578125" style="102" customWidth="1"/>
    <col min="1785" max="1785" width="66.7109375" style="102" customWidth="1"/>
    <col min="1786" max="1786" width="11.140625" style="102" bestFit="1" customWidth="1"/>
    <col min="1787" max="1787" width="11.85546875" style="102" customWidth="1"/>
    <col min="1788" max="1788" width="12.28515625" style="102" customWidth="1"/>
    <col min="1789" max="1789" width="9.140625" style="102" bestFit="1" customWidth="1"/>
    <col min="1790" max="2039" width="8.85546875" style="102"/>
    <col min="2040" max="2040" width="6.42578125" style="102" customWidth="1"/>
    <col min="2041" max="2041" width="66.7109375" style="102" customWidth="1"/>
    <col min="2042" max="2042" width="11.140625" style="102" bestFit="1" customWidth="1"/>
    <col min="2043" max="2043" width="11.85546875" style="102" customWidth="1"/>
    <col min="2044" max="2044" width="12.28515625" style="102" customWidth="1"/>
    <col min="2045" max="2045" width="9.140625" style="102" bestFit="1" customWidth="1"/>
    <col min="2046" max="2295" width="8.85546875" style="102"/>
    <col min="2296" max="2296" width="6.42578125" style="102" customWidth="1"/>
    <col min="2297" max="2297" width="66.7109375" style="102" customWidth="1"/>
    <col min="2298" max="2298" width="11.140625" style="102" bestFit="1" customWidth="1"/>
    <col min="2299" max="2299" width="11.85546875" style="102" customWidth="1"/>
    <col min="2300" max="2300" width="12.28515625" style="102" customWidth="1"/>
    <col min="2301" max="2301" width="9.140625" style="102" bestFit="1" customWidth="1"/>
    <col min="2302" max="2551" width="8.85546875" style="102"/>
    <col min="2552" max="2552" width="6.42578125" style="102" customWidth="1"/>
    <col min="2553" max="2553" width="66.7109375" style="102" customWidth="1"/>
    <col min="2554" max="2554" width="11.140625" style="102" bestFit="1" customWidth="1"/>
    <col min="2555" max="2555" width="11.85546875" style="102" customWidth="1"/>
    <col min="2556" max="2556" width="12.28515625" style="102" customWidth="1"/>
    <col min="2557" max="2557" width="9.140625" style="102" bestFit="1" customWidth="1"/>
    <col min="2558" max="2807" width="8.85546875" style="102"/>
    <col min="2808" max="2808" width="6.42578125" style="102" customWidth="1"/>
    <col min="2809" max="2809" width="66.7109375" style="102" customWidth="1"/>
    <col min="2810" max="2810" width="11.140625" style="102" bestFit="1" customWidth="1"/>
    <col min="2811" max="2811" width="11.85546875" style="102" customWidth="1"/>
    <col min="2812" max="2812" width="12.28515625" style="102" customWidth="1"/>
    <col min="2813" max="2813" width="9.140625" style="102" bestFit="1" customWidth="1"/>
    <col min="2814" max="3063" width="8.85546875" style="102"/>
    <col min="3064" max="3064" width="6.42578125" style="102" customWidth="1"/>
    <col min="3065" max="3065" width="66.7109375" style="102" customWidth="1"/>
    <col min="3066" max="3066" width="11.140625" style="102" bestFit="1" customWidth="1"/>
    <col min="3067" max="3067" width="11.85546875" style="102" customWidth="1"/>
    <col min="3068" max="3068" width="12.28515625" style="102" customWidth="1"/>
    <col min="3069" max="3069" width="9.140625" style="102" bestFit="1" customWidth="1"/>
    <col min="3070" max="3319" width="8.85546875" style="102"/>
    <col min="3320" max="3320" width="6.42578125" style="102" customWidth="1"/>
    <col min="3321" max="3321" width="66.7109375" style="102" customWidth="1"/>
    <col min="3322" max="3322" width="11.140625" style="102" bestFit="1" customWidth="1"/>
    <col min="3323" max="3323" width="11.85546875" style="102" customWidth="1"/>
    <col min="3324" max="3324" width="12.28515625" style="102" customWidth="1"/>
    <col min="3325" max="3325" width="9.140625" style="102" bestFit="1" customWidth="1"/>
    <col min="3326" max="3575" width="8.85546875" style="102"/>
    <col min="3576" max="3576" width="6.42578125" style="102" customWidth="1"/>
    <col min="3577" max="3577" width="66.7109375" style="102" customWidth="1"/>
    <col min="3578" max="3578" width="11.140625" style="102" bestFit="1" customWidth="1"/>
    <col min="3579" max="3579" width="11.85546875" style="102" customWidth="1"/>
    <col min="3580" max="3580" width="12.28515625" style="102" customWidth="1"/>
    <col min="3581" max="3581" width="9.140625" style="102" bestFit="1" customWidth="1"/>
    <col min="3582" max="3831" width="8.85546875" style="102"/>
    <col min="3832" max="3832" width="6.42578125" style="102" customWidth="1"/>
    <col min="3833" max="3833" width="66.7109375" style="102" customWidth="1"/>
    <col min="3834" max="3834" width="11.140625" style="102" bestFit="1" customWidth="1"/>
    <col min="3835" max="3835" width="11.85546875" style="102" customWidth="1"/>
    <col min="3836" max="3836" width="12.28515625" style="102" customWidth="1"/>
    <col min="3837" max="3837" width="9.140625" style="102" bestFit="1" customWidth="1"/>
    <col min="3838" max="4087" width="8.85546875" style="102"/>
    <col min="4088" max="4088" width="6.42578125" style="102" customWidth="1"/>
    <col min="4089" max="4089" width="66.7109375" style="102" customWidth="1"/>
    <col min="4090" max="4090" width="11.140625" style="102" bestFit="1" customWidth="1"/>
    <col min="4091" max="4091" width="11.85546875" style="102" customWidth="1"/>
    <col min="4092" max="4092" width="12.28515625" style="102" customWidth="1"/>
    <col min="4093" max="4093" width="9.140625" style="102" bestFit="1" customWidth="1"/>
    <col min="4094" max="4343" width="8.85546875" style="102"/>
    <col min="4344" max="4344" width="6.42578125" style="102" customWidth="1"/>
    <col min="4345" max="4345" width="66.7109375" style="102" customWidth="1"/>
    <col min="4346" max="4346" width="11.140625" style="102" bestFit="1" customWidth="1"/>
    <col min="4347" max="4347" width="11.85546875" style="102" customWidth="1"/>
    <col min="4348" max="4348" width="12.28515625" style="102" customWidth="1"/>
    <col min="4349" max="4349" width="9.140625" style="102" bestFit="1" customWidth="1"/>
    <col min="4350" max="4599" width="8.85546875" style="102"/>
    <col min="4600" max="4600" width="6.42578125" style="102" customWidth="1"/>
    <col min="4601" max="4601" width="66.7109375" style="102" customWidth="1"/>
    <col min="4602" max="4602" width="11.140625" style="102" bestFit="1" customWidth="1"/>
    <col min="4603" max="4603" width="11.85546875" style="102" customWidth="1"/>
    <col min="4604" max="4604" width="12.28515625" style="102" customWidth="1"/>
    <col min="4605" max="4605" width="9.140625" style="102" bestFit="1" customWidth="1"/>
    <col min="4606" max="4855" width="8.85546875" style="102"/>
    <col min="4856" max="4856" width="6.42578125" style="102" customWidth="1"/>
    <col min="4857" max="4857" width="66.7109375" style="102" customWidth="1"/>
    <col min="4858" max="4858" width="11.140625" style="102" bestFit="1" customWidth="1"/>
    <col min="4859" max="4859" width="11.85546875" style="102" customWidth="1"/>
    <col min="4860" max="4860" width="12.28515625" style="102" customWidth="1"/>
    <col min="4861" max="4861" width="9.140625" style="102" bestFit="1" customWidth="1"/>
    <col min="4862" max="5111" width="8.85546875" style="102"/>
    <col min="5112" max="5112" width="6.42578125" style="102" customWidth="1"/>
    <col min="5113" max="5113" width="66.7109375" style="102" customWidth="1"/>
    <col min="5114" max="5114" width="11.140625" style="102" bestFit="1" customWidth="1"/>
    <col min="5115" max="5115" width="11.85546875" style="102" customWidth="1"/>
    <col min="5116" max="5116" width="12.28515625" style="102" customWidth="1"/>
    <col min="5117" max="5117" width="9.140625" style="102" bestFit="1" customWidth="1"/>
    <col min="5118" max="5367" width="8.85546875" style="102"/>
    <col min="5368" max="5368" width="6.42578125" style="102" customWidth="1"/>
    <col min="5369" max="5369" width="66.7109375" style="102" customWidth="1"/>
    <col min="5370" max="5370" width="11.140625" style="102" bestFit="1" customWidth="1"/>
    <col min="5371" max="5371" width="11.85546875" style="102" customWidth="1"/>
    <col min="5372" max="5372" width="12.28515625" style="102" customWidth="1"/>
    <col min="5373" max="5373" width="9.140625" style="102" bestFit="1" customWidth="1"/>
    <col min="5374" max="5623" width="8.85546875" style="102"/>
    <col min="5624" max="5624" width="6.42578125" style="102" customWidth="1"/>
    <col min="5625" max="5625" width="66.7109375" style="102" customWidth="1"/>
    <col min="5626" max="5626" width="11.140625" style="102" bestFit="1" customWidth="1"/>
    <col min="5627" max="5627" width="11.85546875" style="102" customWidth="1"/>
    <col min="5628" max="5628" width="12.28515625" style="102" customWidth="1"/>
    <col min="5629" max="5629" width="9.140625" style="102" bestFit="1" customWidth="1"/>
    <col min="5630" max="5879" width="8.85546875" style="102"/>
    <col min="5880" max="5880" width="6.42578125" style="102" customWidth="1"/>
    <col min="5881" max="5881" width="66.7109375" style="102" customWidth="1"/>
    <col min="5882" max="5882" width="11.140625" style="102" bestFit="1" customWidth="1"/>
    <col min="5883" max="5883" width="11.85546875" style="102" customWidth="1"/>
    <col min="5884" max="5884" width="12.28515625" style="102" customWidth="1"/>
    <col min="5885" max="5885" width="9.140625" style="102" bestFit="1" customWidth="1"/>
    <col min="5886" max="6135" width="8.85546875" style="102"/>
    <col min="6136" max="6136" width="6.42578125" style="102" customWidth="1"/>
    <col min="6137" max="6137" width="66.7109375" style="102" customWidth="1"/>
    <col min="6138" max="6138" width="11.140625" style="102" bestFit="1" customWidth="1"/>
    <col min="6139" max="6139" width="11.85546875" style="102" customWidth="1"/>
    <col min="6140" max="6140" width="12.28515625" style="102" customWidth="1"/>
    <col min="6141" max="6141" width="9.140625" style="102" bestFit="1" customWidth="1"/>
    <col min="6142" max="6391" width="8.85546875" style="102"/>
    <col min="6392" max="6392" width="6.42578125" style="102" customWidth="1"/>
    <col min="6393" max="6393" width="66.7109375" style="102" customWidth="1"/>
    <col min="6394" max="6394" width="11.140625" style="102" bestFit="1" customWidth="1"/>
    <col min="6395" max="6395" width="11.85546875" style="102" customWidth="1"/>
    <col min="6396" max="6396" width="12.28515625" style="102" customWidth="1"/>
    <col min="6397" max="6397" width="9.140625" style="102" bestFit="1" customWidth="1"/>
    <col min="6398" max="6647" width="8.85546875" style="102"/>
    <col min="6648" max="6648" width="6.42578125" style="102" customWidth="1"/>
    <col min="6649" max="6649" width="66.7109375" style="102" customWidth="1"/>
    <col min="6650" max="6650" width="11.140625" style="102" bestFit="1" customWidth="1"/>
    <col min="6651" max="6651" width="11.85546875" style="102" customWidth="1"/>
    <col min="6652" max="6652" width="12.28515625" style="102" customWidth="1"/>
    <col min="6653" max="6653" width="9.140625" style="102" bestFit="1" customWidth="1"/>
    <col min="6654" max="6903" width="8.85546875" style="102"/>
    <col min="6904" max="6904" width="6.42578125" style="102" customWidth="1"/>
    <col min="6905" max="6905" width="66.7109375" style="102" customWidth="1"/>
    <col min="6906" max="6906" width="11.140625" style="102" bestFit="1" customWidth="1"/>
    <col min="6907" max="6907" width="11.85546875" style="102" customWidth="1"/>
    <col min="6908" max="6908" width="12.28515625" style="102" customWidth="1"/>
    <col min="6909" max="6909" width="9.140625" style="102" bestFit="1" customWidth="1"/>
    <col min="6910" max="7159" width="8.85546875" style="102"/>
    <col min="7160" max="7160" width="6.42578125" style="102" customWidth="1"/>
    <col min="7161" max="7161" width="66.7109375" style="102" customWidth="1"/>
    <col min="7162" max="7162" width="11.140625" style="102" bestFit="1" customWidth="1"/>
    <col min="7163" max="7163" width="11.85546875" style="102" customWidth="1"/>
    <col min="7164" max="7164" width="12.28515625" style="102" customWidth="1"/>
    <col min="7165" max="7165" width="9.140625" style="102" bestFit="1" customWidth="1"/>
    <col min="7166" max="7415" width="8.85546875" style="102"/>
    <col min="7416" max="7416" width="6.42578125" style="102" customWidth="1"/>
    <col min="7417" max="7417" width="66.7109375" style="102" customWidth="1"/>
    <col min="7418" max="7418" width="11.140625" style="102" bestFit="1" customWidth="1"/>
    <col min="7419" max="7419" width="11.85546875" style="102" customWidth="1"/>
    <col min="7420" max="7420" width="12.28515625" style="102" customWidth="1"/>
    <col min="7421" max="7421" width="9.140625" style="102" bestFit="1" customWidth="1"/>
    <col min="7422" max="7671" width="8.85546875" style="102"/>
    <col min="7672" max="7672" width="6.42578125" style="102" customWidth="1"/>
    <col min="7673" max="7673" width="66.7109375" style="102" customWidth="1"/>
    <col min="7674" max="7674" width="11.140625" style="102" bestFit="1" customWidth="1"/>
    <col min="7675" max="7675" width="11.85546875" style="102" customWidth="1"/>
    <col min="7676" max="7676" width="12.28515625" style="102" customWidth="1"/>
    <col min="7677" max="7677" width="9.140625" style="102" bestFit="1" customWidth="1"/>
    <col min="7678" max="7927" width="8.85546875" style="102"/>
    <col min="7928" max="7928" width="6.42578125" style="102" customWidth="1"/>
    <col min="7929" max="7929" width="66.7109375" style="102" customWidth="1"/>
    <col min="7930" max="7930" width="11.140625" style="102" bestFit="1" customWidth="1"/>
    <col min="7931" max="7931" width="11.85546875" style="102" customWidth="1"/>
    <col min="7932" max="7932" width="12.28515625" style="102" customWidth="1"/>
    <col min="7933" max="7933" width="9.140625" style="102" bestFit="1" customWidth="1"/>
    <col min="7934" max="8183" width="8.85546875" style="102"/>
    <col min="8184" max="8184" width="6.42578125" style="102" customWidth="1"/>
    <col min="8185" max="8185" width="66.7109375" style="102" customWidth="1"/>
    <col min="8186" max="8186" width="11.140625" style="102" bestFit="1" customWidth="1"/>
    <col min="8187" max="8187" width="11.85546875" style="102" customWidth="1"/>
    <col min="8188" max="8188" width="12.28515625" style="102" customWidth="1"/>
    <col min="8189" max="8189" width="9.140625" style="102" bestFit="1" customWidth="1"/>
    <col min="8190" max="8439" width="8.85546875" style="102"/>
    <col min="8440" max="8440" width="6.42578125" style="102" customWidth="1"/>
    <col min="8441" max="8441" width="66.7109375" style="102" customWidth="1"/>
    <col min="8442" max="8442" width="11.140625" style="102" bestFit="1" customWidth="1"/>
    <col min="8443" max="8443" width="11.85546875" style="102" customWidth="1"/>
    <col min="8444" max="8444" width="12.28515625" style="102" customWidth="1"/>
    <col min="8445" max="8445" width="9.140625" style="102" bestFit="1" customWidth="1"/>
    <col min="8446" max="8695" width="8.85546875" style="102"/>
    <col min="8696" max="8696" width="6.42578125" style="102" customWidth="1"/>
    <col min="8697" max="8697" width="66.7109375" style="102" customWidth="1"/>
    <col min="8698" max="8698" width="11.140625" style="102" bestFit="1" customWidth="1"/>
    <col min="8699" max="8699" width="11.85546875" style="102" customWidth="1"/>
    <col min="8700" max="8700" width="12.28515625" style="102" customWidth="1"/>
    <col min="8701" max="8701" width="9.140625" style="102" bestFit="1" customWidth="1"/>
    <col min="8702" max="8951" width="8.85546875" style="102"/>
    <col min="8952" max="8952" width="6.42578125" style="102" customWidth="1"/>
    <col min="8953" max="8953" width="66.7109375" style="102" customWidth="1"/>
    <col min="8954" max="8954" width="11.140625" style="102" bestFit="1" customWidth="1"/>
    <col min="8955" max="8955" width="11.85546875" style="102" customWidth="1"/>
    <col min="8956" max="8956" width="12.28515625" style="102" customWidth="1"/>
    <col min="8957" max="8957" width="9.140625" style="102" bestFit="1" customWidth="1"/>
    <col min="8958" max="9207" width="8.85546875" style="102"/>
    <col min="9208" max="9208" width="6.42578125" style="102" customWidth="1"/>
    <col min="9209" max="9209" width="66.7109375" style="102" customWidth="1"/>
    <col min="9210" max="9210" width="11.140625" style="102" bestFit="1" customWidth="1"/>
    <col min="9211" max="9211" width="11.85546875" style="102" customWidth="1"/>
    <col min="9212" max="9212" width="12.28515625" style="102" customWidth="1"/>
    <col min="9213" max="9213" width="9.140625" style="102" bestFit="1" customWidth="1"/>
    <col min="9214" max="9463" width="8.85546875" style="102"/>
    <col min="9464" max="9464" width="6.42578125" style="102" customWidth="1"/>
    <col min="9465" max="9465" width="66.7109375" style="102" customWidth="1"/>
    <col min="9466" max="9466" width="11.140625" style="102" bestFit="1" customWidth="1"/>
    <col min="9467" max="9467" width="11.85546875" style="102" customWidth="1"/>
    <col min="9468" max="9468" width="12.28515625" style="102" customWidth="1"/>
    <col min="9469" max="9469" width="9.140625" style="102" bestFit="1" customWidth="1"/>
    <col min="9470" max="9719" width="8.85546875" style="102"/>
    <col min="9720" max="9720" width="6.42578125" style="102" customWidth="1"/>
    <col min="9721" max="9721" width="66.7109375" style="102" customWidth="1"/>
    <col min="9722" max="9722" width="11.140625" style="102" bestFit="1" customWidth="1"/>
    <col min="9723" max="9723" width="11.85546875" style="102" customWidth="1"/>
    <col min="9724" max="9724" width="12.28515625" style="102" customWidth="1"/>
    <col min="9725" max="9725" width="9.140625" style="102" bestFit="1" customWidth="1"/>
    <col min="9726" max="9975" width="8.85546875" style="102"/>
    <col min="9976" max="9976" width="6.42578125" style="102" customWidth="1"/>
    <col min="9977" max="9977" width="66.7109375" style="102" customWidth="1"/>
    <col min="9978" max="9978" width="11.140625" style="102" bestFit="1" customWidth="1"/>
    <col min="9979" max="9979" width="11.85546875" style="102" customWidth="1"/>
    <col min="9980" max="9980" width="12.28515625" style="102" customWidth="1"/>
    <col min="9981" max="9981" width="9.140625" style="102" bestFit="1" customWidth="1"/>
    <col min="9982" max="10231" width="8.85546875" style="102"/>
    <col min="10232" max="10232" width="6.42578125" style="102" customWidth="1"/>
    <col min="10233" max="10233" width="66.7109375" style="102" customWidth="1"/>
    <col min="10234" max="10234" width="11.140625" style="102" bestFit="1" customWidth="1"/>
    <col min="10235" max="10235" width="11.85546875" style="102" customWidth="1"/>
    <col min="10236" max="10236" width="12.28515625" style="102" customWidth="1"/>
    <col min="10237" max="10237" width="9.140625" style="102" bestFit="1" customWidth="1"/>
    <col min="10238" max="10487" width="8.85546875" style="102"/>
    <col min="10488" max="10488" width="6.42578125" style="102" customWidth="1"/>
    <col min="10489" max="10489" width="66.7109375" style="102" customWidth="1"/>
    <col min="10490" max="10490" width="11.140625" style="102" bestFit="1" customWidth="1"/>
    <col min="10491" max="10491" width="11.85546875" style="102" customWidth="1"/>
    <col min="10492" max="10492" width="12.28515625" style="102" customWidth="1"/>
    <col min="10493" max="10493" width="9.140625" style="102" bestFit="1" customWidth="1"/>
    <col min="10494" max="10743" width="8.85546875" style="102"/>
    <col min="10744" max="10744" width="6.42578125" style="102" customWidth="1"/>
    <col min="10745" max="10745" width="66.7109375" style="102" customWidth="1"/>
    <col min="10746" max="10746" width="11.140625" style="102" bestFit="1" customWidth="1"/>
    <col min="10747" max="10747" width="11.85546875" style="102" customWidth="1"/>
    <col min="10748" max="10748" width="12.28515625" style="102" customWidth="1"/>
    <col min="10749" max="10749" width="9.140625" style="102" bestFit="1" customWidth="1"/>
    <col min="10750" max="10999" width="8.85546875" style="102"/>
    <col min="11000" max="11000" width="6.42578125" style="102" customWidth="1"/>
    <col min="11001" max="11001" width="66.7109375" style="102" customWidth="1"/>
    <col min="11002" max="11002" width="11.140625" style="102" bestFit="1" customWidth="1"/>
    <col min="11003" max="11003" width="11.85546875" style="102" customWidth="1"/>
    <col min="11004" max="11004" width="12.28515625" style="102" customWidth="1"/>
    <col min="11005" max="11005" width="9.140625" style="102" bestFit="1" customWidth="1"/>
    <col min="11006" max="11255" width="8.85546875" style="102"/>
    <col min="11256" max="11256" width="6.42578125" style="102" customWidth="1"/>
    <col min="11257" max="11257" width="66.7109375" style="102" customWidth="1"/>
    <col min="11258" max="11258" width="11.140625" style="102" bestFit="1" customWidth="1"/>
    <col min="11259" max="11259" width="11.85546875" style="102" customWidth="1"/>
    <col min="11260" max="11260" width="12.28515625" style="102" customWidth="1"/>
    <col min="11261" max="11261" width="9.140625" style="102" bestFit="1" customWidth="1"/>
    <col min="11262" max="11511" width="8.85546875" style="102"/>
    <col min="11512" max="11512" width="6.42578125" style="102" customWidth="1"/>
    <col min="11513" max="11513" width="66.7109375" style="102" customWidth="1"/>
    <col min="11514" max="11514" width="11.140625" style="102" bestFit="1" customWidth="1"/>
    <col min="11515" max="11515" width="11.85546875" style="102" customWidth="1"/>
    <col min="11516" max="11516" width="12.28515625" style="102" customWidth="1"/>
    <col min="11517" max="11517" width="9.140625" style="102" bestFit="1" customWidth="1"/>
    <col min="11518" max="11767" width="8.85546875" style="102"/>
    <col min="11768" max="11768" width="6.42578125" style="102" customWidth="1"/>
    <col min="11769" max="11769" width="66.7109375" style="102" customWidth="1"/>
    <col min="11770" max="11770" width="11.140625" style="102" bestFit="1" customWidth="1"/>
    <col min="11771" max="11771" width="11.85546875" style="102" customWidth="1"/>
    <col min="11772" max="11772" width="12.28515625" style="102" customWidth="1"/>
    <col min="11773" max="11773" width="9.140625" style="102" bestFit="1" customWidth="1"/>
    <col min="11774" max="12023" width="8.85546875" style="102"/>
    <col min="12024" max="12024" width="6.42578125" style="102" customWidth="1"/>
    <col min="12025" max="12025" width="66.7109375" style="102" customWidth="1"/>
    <col min="12026" max="12026" width="11.140625" style="102" bestFit="1" customWidth="1"/>
    <col min="12027" max="12027" width="11.85546875" style="102" customWidth="1"/>
    <col min="12028" max="12028" width="12.28515625" style="102" customWidth="1"/>
    <col min="12029" max="12029" width="9.140625" style="102" bestFit="1" customWidth="1"/>
    <col min="12030" max="12279" width="8.85546875" style="102"/>
    <col min="12280" max="12280" width="6.42578125" style="102" customWidth="1"/>
    <col min="12281" max="12281" width="66.7109375" style="102" customWidth="1"/>
    <col min="12282" max="12282" width="11.140625" style="102" bestFit="1" customWidth="1"/>
    <col min="12283" max="12283" width="11.85546875" style="102" customWidth="1"/>
    <col min="12284" max="12284" width="12.28515625" style="102" customWidth="1"/>
    <col min="12285" max="12285" width="9.140625" style="102" bestFit="1" customWidth="1"/>
    <col min="12286" max="12535" width="8.85546875" style="102"/>
    <col min="12536" max="12536" width="6.42578125" style="102" customWidth="1"/>
    <col min="12537" max="12537" width="66.7109375" style="102" customWidth="1"/>
    <col min="12538" max="12538" width="11.140625" style="102" bestFit="1" customWidth="1"/>
    <col min="12539" max="12539" width="11.85546875" style="102" customWidth="1"/>
    <col min="12540" max="12540" width="12.28515625" style="102" customWidth="1"/>
    <col min="12541" max="12541" width="9.140625" style="102" bestFit="1" customWidth="1"/>
    <col min="12542" max="12791" width="8.85546875" style="102"/>
    <col min="12792" max="12792" width="6.42578125" style="102" customWidth="1"/>
    <col min="12793" max="12793" width="66.7109375" style="102" customWidth="1"/>
    <col min="12794" max="12794" width="11.140625" style="102" bestFit="1" customWidth="1"/>
    <col min="12795" max="12795" width="11.85546875" style="102" customWidth="1"/>
    <col min="12796" max="12796" width="12.28515625" style="102" customWidth="1"/>
    <col min="12797" max="12797" width="9.140625" style="102" bestFit="1" customWidth="1"/>
    <col min="12798" max="13047" width="8.85546875" style="102"/>
    <col min="13048" max="13048" width="6.42578125" style="102" customWidth="1"/>
    <col min="13049" max="13049" width="66.7109375" style="102" customWidth="1"/>
    <col min="13050" max="13050" width="11.140625" style="102" bestFit="1" customWidth="1"/>
    <col min="13051" max="13051" width="11.85546875" style="102" customWidth="1"/>
    <col min="13052" max="13052" width="12.28515625" style="102" customWidth="1"/>
    <col min="13053" max="13053" width="9.140625" style="102" bestFit="1" customWidth="1"/>
    <col min="13054" max="13303" width="8.85546875" style="102"/>
    <col min="13304" max="13304" width="6.42578125" style="102" customWidth="1"/>
    <col min="13305" max="13305" width="66.7109375" style="102" customWidth="1"/>
    <col min="13306" max="13306" width="11.140625" style="102" bestFit="1" customWidth="1"/>
    <col min="13307" max="13307" width="11.85546875" style="102" customWidth="1"/>
    <col min="13308" max="13308" width="12.28515625" style="102" customWidth="1"/>
    <col min="13309" max="13309" width="9.140625" style="102" bestFit="1" customWidth="1"/>
    <col min="13310" max="13559" width="8.85546875" style="102"/>
    <col min="13560" max="13560" width="6.42578125" style="102" customWidth="1"/>
    <col min="13561" max="13561" width="66.7109375" style="102" customWidth="1"/>
    <col min="13562" max="13562" width="11.140625" style="102" bestFit="1" customWidth="1"/>
    <col min="13563" max="13563" width="11.85546875" style="102" customWidth="1"/>
    <col min="13564" max="13564" width="12.28515625" style="102" customWidth="1"/>
    <col min="13565" max="13565" width="9.140625" style="102" bestFit="1" customWidth="1"/>
    <col min="13566" max="13815" width="8.85546875" style="102"/>
    <col min="13816" max="13816" width="6.42578125" style="102" customWidth="1"/>
    <col min="13817" max="13817" width="66.7109375" style="102" customWidth="1"/>
    <col min="13818" max="13818" width="11.140625" style="102" bestFit="1" customWidth="1"/>
    <col min="13819" max="13819" width="11.85546875" style="102" customWidth="1"/>
    <col min="13820" max="13820" width="12.28515625" style="102" customWidth="1"/>
    <col min="13821" max="13821" width="9.140625" style="102" bestFit="1" customWidth="1"/>
    <col min="13822" max="14071" width="8.85546875" style="102"/>
    <col min="14072" max="14072" width="6.42578125" style="102" customWidth="1"/>
    <col min="14073" max="14073" width="66.7109375" style="102" customWidth="1"/>
    <col min="14074" max="14074" width="11.140625" style="102" bestFit="1" customWidth="1"/>
    <col min="14075" max="14075" width="11.85546875" style="102" customWidth="1"/>
    <col min="14076" max="14076" width="12.28515625" style="102" customWidth="1"/>
    <col min="14077" max="14077" width="9.140625" style="102" bestFit="1" customWidth="1"/>
    <col min="14078" max="14327" width="8.85546875" style="102"/>
    <col min="14328" max="14328" width="6.42578125" style="102" customWidth="1"/>
    <col min="14329" max="14329" width="66.7109375" style="102" customWidth="1"/>
    <col min="14330" max="14330" width="11.140625" style="102" bestFit="1" customWidth="1"/>
    <col min="14331" max="14331" width="11.85546875" style="102" customWidth="1"/>
    <col min="14332" max="14332" width="12.28515625" style="102" customWidth="1"/>
    <col min="14333" max="14333" width="9.140625" style="102" bestFit="1" customWidth="1"/>
    <col min="14334" max="14583" width="8.85546875" style="102"/>
    <col min="14584" max="14584" width="6.42578125" style="102" customWidth="1"/>
    <col min="14585" max="14585" width="66.7109375" style="102" customWidth="1"/>
    <col min="14586" max="14586" width="11.140625" style="102" bestFit="1" customWidth="1"/>
    <col min="14587" max="14587" width="11.85546875" style="102" customWidth="1"/>
    <col min="14588" max="14588" width="12.28515625" style="102" customWidth="1"/>
    <col min="14589" max="14589" width="9.140625" style="102" bestFit="1" customWidth="1"/>
    <col min="14590" max="14839" width="8.85546875" style="102"/>
    <col min="14840" max="14840" width="6.42578125" style="102" customWidth="1"/>
    <col min="14841" max="14841" width="66.7109375" style="102" customWidth="1"/>
    <col min="14842" max="14842" width="11.140625" style="102" bestFit="1" customWidth="1"/>
    <col min="14843" max="14843" width="11.85546875" style="102" customWidth="1"/>
    <col min="14844" max="14844" width="12.28515625" style="102" customWidth="1"/>
    <col min="14845" max="14845" width="9.140625" style="102" bestFit="1" customWidth="1"/>
    <col min="14846" max="15095" width="8.85546875" style="102"/>
    <col min="15096" max="15096" width="6.42578125" style="102" customWidth="1"/>
    <col min="15097" max="15097" width="66.7109375" style="102" customWidth="1"/>
    <col min="15098" max="15098" width="11.140625" style="102" bestFit="1" customWidth="1"/>
    <col min="15099" max="15099" width="11.85546875" style="102" customWidth="1"/>
    <col min="15100" max="15100" width="12.28515625" style="102" customWidth="1"/>
    <col min="15101" max="15101" width="9.140625" style="102" bestFit="1" customWidth="1"/>
    <col min="15102" max="15351" width="8.85546875" style="102"/>
    <col min="15352" max="15352" width="6.42578125" style="102" customWidth="1"/>
    <col min="15353" max="15353" width="66.7109375" style="102" customWidth="1"/>
    <col min="15354" max="15354" width="11.140625" style="102" bestFit="1" customWidth="1"/>
    <col min="15355" max="15355" width="11.85546875" style="102" customWidth="1"/>
    <col min="15356" max="15356" width="12.28515625" style="102" customWidth="1"/>
    <col min="15357" max="15357" width="9.140625" style="102" bestFit="1" customWidth="1"/>
    <col min="15358" max="15607" width="8.85546875" style="102"/>
    <col min="15608" max="15608" width="6.42578125" style="102" customWidth="1"/>
    <col min="15609" max="15609" width="66.7109375" style="102" customWidth="1"/>
    <col min="15610" max="15610" width="11.140625" style="102" bestFit="1" customWidth="1"/>
    <col min="15611" max="15611" width="11.85546875" style="102" customWidth="1"/>
    <col min="15612" max="15612" width="12.28515625" style="102" customWidth="1"/>
    <col min="15613" max="15613" width="9.140625" style="102" bestFit="1" customWidth="1"/>
    <col min="15614" max="15863" width="8.85546875" style="102"/>
    <col min="15864" max="15864" width="6.42578125" style="102" customWidth="1"/>
    <col min="15865" max="15865" width="66.7109375" style="102" customWidth="1"/>
    <col min="15866" max="15866" width="11.140625" style="102" bestFit="1" customWidth="1"/>
    <col min="15867" max="15867" width="11.85546875" style="102" customWidth="1"/>
    <col min="15868" max="15868" width="12.28515625" style="102" customWidth="1"/>
    <col min="15869" max="15869" width="9.140625" style="102" bestFit="1" customWidth="1"/>
    <col min="15870" max="16119" width="8.85546875" style="102"/>
    <col min="16120" max="16120" width="6.42578125" style="102" customWidth="1"/>
    <col min="16121" max="16121" width="66.7109375" style="102" customWidth="1"/>
    <col min="16122" max="16122" width="11.140625" style="102" bestFit="1" customWidth="1"/>
    <col min="16123" max="16123" width="11.85546875" style="102" customWidth="1"/>
    <col min="16124" max="16124" width="12.28515625" style="102" customWidth="1"/>
    <col min="16125" max="16125" width="9.140625" style="102" bestFit="1" customWidth="1"/>
    <col min="16126" max="16384" width="8.85546875" style="102"/>
  </cols>
  <sheetData>
    <row r="2" spans="1:10" ht="17.25" x14ac:dyDescent="0.3">
      <c r="A2" s="97"/>
      <c r="B2" s="98" t="s">
        <v>182</v>
      </c>
      <c r="C2" s="97"/>
      <c r="D2" s="97"/>
      <c r="E2" s="97"/>
      <c r="F2" s="97"/>
      <c r="G2" s="99"/>
      <c r="H2" s="99"/>
      <c r="I2" s="100"/>
      <c r="J2" s="101"/>
    </row>
    <row r="3" spans="1:10" ht="17.25" x14ac:dyDescent="0.3">
      <c r="A3" s="103"/>
      <c r="B3" s="104" t="s">
        <v>183</v>
      </c>
      <c r="C3" s="103"/>
      <c r="D3" s="103"/>
      <c r="E3" s="103"/>
      <c r="F3" s="103"/>
      <c r="G3" s="103"/>
      <c r="H3" s="103"/>
      <c r="I3" s="105"/>
      <c r="J3" s="106"/>
    </row>
    <row r="4" spans="1:10" ht="17.25" x14ac:dyDescent="0.3">
      <c r="A4" s="103"/>
      <c r="B4" s="186" t="s">
        <v>184</v>
      </c>
      <c r="C4" s="186"/>
      <c r="D4" s="186"/>
      <c r="E4" s="107"/>
      <c r="F4" s="107"/>
      <c r="G4" s="103"/>
      <c r="H4" s="103"/>
      <c r="I4" s="105"/>
      <c r="J4" s="106"/>
    </row>
    <row r="5" spans="1:10" ht="17.25" x14ac:dyDescent="0.3">
      <c r="A5" s="108"/>
      <c r="B5" s="108"/>
      <c r="C5" s="108"/>
      <c r="D5" s="108"/>
      <c r="E5" s="108"/>
      <c r="F5" s="108"/>
      <c r="G5" s="108"/>
      <c r="H5" s="108"/>
      <c r="I5" s="109"/>
      <c r="J5" s="106"/>
    </row>
    <row r="6" spans="1:10" x14ac:dyDescent="0.3">
      <c r="A6" s="110"/>
      <c r="B6" s="111"/>
      <c r="G6" s="112" t="s">
        <v>185</v>
      </c>
    </row>
    <row r="7" spans="1:10" s="119" customFormat="1" ht="40.5" x14ac:dyDescent="0.3">
      <c r="A7" s="115" t="s">
        <v>186</v>
      </c>
      <c r="B7" s="116" t="s">
        <v>167</v>
      </c>
      <c r="C7" s="116" t="s">
        <v>187</v>
      </c>
      <c r="D7" s="116" t="s">
        <v>188</v>
      </c>
      <c r="E7" s="116" t="s">
        <v>189</v>
      </c>
      <c r="F7" s="116" t="s">
        <v>190</v>
      </c>
      <c r="G7" s="117" t="s">
        <v>191</v>
      </c>
      <c r="H7" s="117" t="s">
        <v>192</v>
      </c>
      <c r="I7" s="117" t="s">
        <v>193</v>
      </c>
      <c r="J7" s="118"/>
    </row>
    <row r="8" spans="1:10" x14ac:dyDescent="0.3">
      <c r="A8" s="120" t="s">
        <v>194</v>
      </c>
      <c r="B8" s="121">
        <v>2</v>
      </c>
      <c r="C8" s="121">
        <v>3</v>
      </c>
      <c r="D8" s="121">
        <v>4</v>
      </c>
      <c r="E8" s="121">
        <v>3</v>
      </c>
      <c r="F8" s="121">
        <v>4</v>
      </c>
      <c r="G8" s="121">
        <v>5</v>
      </c>
      <c r="H8" s="121">
        <v>6</v>
      </c>
      <c r="I8" s="121">
        <v>7</v>
      </c>
    </row>
    <row r="9" spans="1:10" s="126" customFormat="1" ht="51.75" x14ac:dyDescent="0.3">
      <c r="A9" s="122" t="s">
        <v>195</v>
      </c>
      <c r="B9" s="123" t="s">
        <v>196</v>
      </c>
      <c r="C9" s="124">
        <f t="shared" ref="C9:I9" si="0">+C10+C71</f>
        <v>63540</v>
      </c>
      <c r="D9" s="124">
        <f t="shared" si="0"/>
        <v>40000</v>
      </c>
      <c r="E9" s="124">
        <f t="shared" si="0"/>
        <v>67560</v>
      </c>
      <c r="F9" s="124">
        <f t="shared" si="0"/>
        <v>58140</v>
      </c>
      <c r="G9" s="124">
        <f t="shared" si="0"/>
        <v>54140</v>
      </c>
      <c r="H9" s="124">
        <f t="shared" si="0"/>
        <v>72400</v>
      </c>
      <c r="I9" s="124">
        <f t="shared" si="0"/>
        <v>99770</v>
      </c>
      <c r="J9" s="125"/>
    </row>
    <row r="10" spans="1:10" s="130" customFormat="1" ht="51.75" x14ac:dyDescent="0.3">
      <c r="A10" s="127" t="s">
        <v>194</v>
      </c>
      <c r="B10" s="128" t="s">
        <v>197</v>
      </c>
      <c r="C10" s="124">
        <f>+C11+C61+C67</f>
        <v>42000</v>
      </c>
      <c r="D10" s="124">
        <f>+D11+D61+D67</f>
        <v>40000</v>
      </c>
      <c r="E10" s="124">
        <f>+E11+E61+E67</f>
        <v>50400</v>
      </c>
      <c r="F10" s="124">
        <f>+F11+F61+F67</f>
        <v>50400</v>
      </c>
      <c r="G10" s="129">
        <f>+G11+G61+G67+G70</f>
        <v>50200</v>
      </c>
      <c r="H10" s="124">
        <f>+H11+H61+H67+H70</f>
        <v>62600</v>
      </c>
      <c r="I10" s="124">
        <f>+I11+I61+I67+I70</f>
        <v>91820</v>
      </c>
      <c r="J10" s="125"/>
    </row>
    <row r="11" spans="1:10" s="133" customFormat="1" ht="49.5" x14ac:dyDescent="0.3">
      <c r="A11" s="131" t="s">
        <v>198</v>
      </c>
      <c r="B11" s="132" t="s">
        <v>199</v>
      </c>
      <c r="C11" s="129">
        <f t="shared" ref="C11:I11" si="1">C12+C13+C14+C15+C21+C34+C38+C55</f>
        <v>42000</v>
      </c>
      <c r="D11" s="129">
        <f t="shared" si="1"/>
        <v>33450</v>
      </c>
      <c r="E11" s="129">
        <f t="shared" si="1"/>
        <v>42000</v>
      </c>
      <c r="F11" s="129">
        <f t="shared" si="1"/>
        <v>50400</v>
      </c>
      <c r="G11" s="129">
        <f t="shared" si="1"/>
        <v>33670</v>
      </c>
      <c r="H11" s="129">
        <f t="shared" si="1"/>
        <v>42000</v>
      </c>
      <c r="I11" s="129">
        <f t="shared" si="1"/>
        <v>82820</v>
      </c>
      <c r="J11" s="114"/>
    </row>
    <row r="12" spans="1:10" s="133" customFormat="1" ht="42.75" x14ac:dyDescent="0.3">
      <c r="A12" s="134" t="s">
        <v>200</v>
      </c>
      <c r="B12" s="135" t="s">
        <v>201</v>
      </c>
      <c r="C12" s="136">
        <v>4300</v>
      </c>
      <c r="D12" s="136">
        <v>3400</v>
      </c>
      <c r="E12" s="136">
        <v>4300</v>
      </c>
      <c r="F12" s="136">
        <v>4300</v>
      </c>
      <c r="G12" s="136">
        <v>3440</v>
      </c>
      <c r="H12" s="136">
        <v>4300</v>
      </c>
      <c r="I12" s="136">
        <v>8200</v>
      </c>
      <c r="J12" s="114"/>
    </row>
    <row r="13" spans="1:10" s="133" customFormat="1" ht="28.5" x14ac:dyDescent="0.3">
      <c r="A13" s="134" t="s">
        <v>202</v>
      </c>
      <c r="B13" s="135" t="s">
        <v>203</v>
      </c>
      <c r="C13" s="136">
        <v>1200</v>
      </c>
      <c r="D13" s="136">
        <v>950</v>
      </c>
      <c r="E13" s="136">
        <v>1200</v>
      </c>
      <c r="F13" s="136">
        <v>1200</v>
      </c>
      <c r="G13" s="136">
        <v>960</v>
      </c>
      <c r="H13" s="136">
        <v>1200</v>
      </c>
      <c r="I13" s="136">
        <v>1600</v>
      </c>
      <c r="J13" s="114"/>
    </row>
    <row r="14" spans="1:10" s="133" customFormat="1" ht="42.75" x14ac:dyDescent="0.3">
      <c r="A14" s="134" t="s">
        <v>204</v>
      </c>
      <c r="B14" s="135" t="s">
        <v>205</v>
      </c>
      <c r="C14" s="136"/>
      <c r="D14" s="136"/>
      <c r="E14" s="136"/>
      <c r="F14" s="136">
        <v>1200</v>
      </c>
      <c r="G14" s="136"/>
      <c r="H14" s="136"/>
      <c r="I14" s="136"/>
      <c r="J14" s="114"/>
    </row>
    <row r="15" spans="1:10" s="113" customFormat="1" ht="42.75" x14ac:dyDescent="0.3">
      <c r="A15" s="134" t="s">
        <v>206</v>
      </c>
      <c r="B15" s="135" t="s">
        <v>207</v>
      </c>
      <c r="C15" s="136">
        <f t="shared" ref="C15:F15" si="2">SUM(C17:C20)</f>
        <v>500</v>
      </c>
      <c r="D15" s="136">
        <f t="shared" si="2"/>
        <v>410</v>
      </c>
      <c r="E15" s="136">
        <f t="shared" si="2"/>
        <v>500</v>
      </c>
      <c r="F15" s="136">
        <f t="shared" si="2"/>
        <v>400</v>
      </c>
      <c r="G15" s="136">
        <f>SUM(G16:G20)</f>
        <v>400</v>
      </c>
      <c r="H15" s="136">
        <f>SUM(H16:H20)</f>
        <v>500</v>
      </c>
      <c r="I15" s="136">
        <f>SUM(I16:I20)</f>
        <v>1500</v>
      </c>
      <c r="J15" s="114"/>
    </row>
    <row r="16" spans="1:10" s="113" customFormat="1" ht="25.5" x14ac:dyDescent="0.3">
      <c r="A16" s="137" t="s">
        <v>208</v>
      </c>
      <c r="B16" s="138" t="s">
        <v>207</v>
      </c>
      <c r="C16" s="136"/>
      <c r="D16" s="136"/>
      <c r="E16" s="136"/>
      <c r="F16" s="136"/>
      <c r="G16" s="139">
        <v>80</v>
      </c>
      <c r="H16" s="139">
        <v>100</v>
      </c>
      <c r="I16" s="139">
        <v>300</v>
      </c>
      <c r="J16" s="114"/>
    </row>
    <row r="17" spans="1:10" s="113" customFormat="1" ht="51" x14ac:dyDescent="0.3">
      <c r="A17" s="137" t="s">
        <v>208</v>
      </c>
      <c r="B17" s="138" t="s">
        <v>209</v>
      </c>
      <c r="C17" s="139">
        <v>100</v>
      </c>
      <c r="D17" s="139">
        <v>80</v>
      </c>
      <c r="E17" s="139">
        <v>100</v>
      </c>
      <c r="F17" s="139">
        <v>100</v>
      </c>
      <c r="G17" s="139">
        <v>80</v>
      </c>
      <c r="H17" s="139">
        <v>100</v>
      </c>
      <c r="I17" s="139">
        <v>300</v>
      </c>
      <c r="J17" s="114"/>
    </row>
    <row r="18" spans="1:10" s="113" customFormat="1" ht="38.25" x14ac:dyDescent="0.3">
      <c r="A18" s="137" t="s">
        <v>208</v>
      </c>
      <c r="B18" s="138" t="s">
        <v>210</v>
      </c>
      <c r="C18" s="139">
        <v>100</v>
      </c>
      <c r="D18" s="139">
        <v>80</v>
      </c>
      <c r="E18" s="139">
        <v>100</v>
      </c>
      <c r="F18" s="139">
        <v>100</v>
      </c>
      <c r="G18" s="139">
        <v>80</v>
      </c>
      <c r="H18" s="139">
        <v>100</v>
      </c>
      <c r="I18" s="139">
        <v>600</v>
      </c>
      <c r="J18" s="114"/>
    </row>
    <row r="19" spans="1:10" s="113" customFormat="1" ht="25.5" x14ac:dyDescent="0.3">
      <c r="A19" s="137" t="s">
        <v>208</v>
      </c>
      <c r="B19" s="138" t="s">
        <v>211</v>
      </c>
      <c r="C19" s="139">
        <v>100</v>
      </c>
      <c r="D19" s="139">
        <v>80</v>
      </c>
      <c r="E19" s="139">
        <v>100</v>
      </c>
      <c r="F19" s="139">
        <v>100</v>
      </c>
      <c r="G19" s="139">
        <v>80</v>
      </c>
      <c r="H19" s="139">
        <v>100</v>
      </c>
      <c r="I19" s="139"/>
      <c r="J19" s="114"/>
    </row>
    <row r="20" spans="1:10" s="113" customFormat="1" ht="38.25" x14ac:dyDescent="0.3">
      <c r="A20" s="137" t="s">
        <v>208</v>
      </c>
      <c r="B20" s="138" t="s">
        <v>212</v>
      </c>
      <c r="C20" s="139">
        <v>200</v>
      </c>
      <c r="D20" s="139">
        <v>170</v>
      </c>
      <c r="E20" s="139">
        <v>200</v>
      </c>
      <c r="F20" s="139">
        <v>100</v>
      </c>
      <c r="G20" s="139">
        <v>80</v>
      </c>
      <c r="H20" s="139">
        <v>100</v>
      </c>
      <c r="I20" s="139">
        <v>300</v>
      </c>
      <c r="J20" s="114"/>
    </row>
    <row r="21" spans="1:10" ht="57" x14ac:dyDescent="0.3">
      <c r="A21" s="140" t="s">
        <v>213</v>
      </c>
      <c r="B21" s="135" t="s">
        <v>214</v>
      </c>
      <c r="C21" s="136">
        <f t="shared" ref="C21:I21" si="3">C22</f>
        <v>2500</v>
      </c>
      <c r="D21" s="136">
        <f t="shared" si="3"/>
        <v>2000</v>
      </c>
      <c r="E21" s="136">
        <f t="shared" si="3"/>
        <v>2500</v>
      </c>
      <c r="F21" s="136">
        <f t="shared" si="3"/>
        <v>11000</v>
      </c>
      <c r="G21" s="136">
        <f t="shared" si="3"/>
        <v>0</v>
      </c>
      <c r="H21" s="136">
        <f t="shared" si="3"/>
        <v>0</v>
      </c>
      <c r="I21" s="136">
        <f t="shared" si="3"/>
        <v>9400</v>
      </c>
    </row>
    <row r="22" spans="1:10" ht="28.5" x14ac:dyDescent="0.3">
      <c r="A22" s="141" t="s">
        <v>215</v>
      </c>
      <c r="B22" s="135" t="s">
        <v>216</v>
      </c>
      <c r="C22" s="136">
        <f t="shared" ref="C22:I22" si="4">SUM(C23:C33)</f>
        <v>2500</v>
      </c>
      <c r="D22" s="136">
        <f t="shared" si="4"/>
        <v>2000</v>
      </c>
      <c r="E22" s="136">
        <f t="shared" si="4"/>
        <v>2500</v>
      </c>
      <c r="F22" s="136">
        <f t="shared" si="4"/>
        <v>11000</v>
      </c>
      <c r="G22" s="136">
        <f t="shared" si="4"/>
        <v>0</v>
      </c>
      <c r="H22" s="136">
        <f t="shared" si="4"/>
        <v>0</v>
      </c>
      <c r="I22" s="136">
        <f t="shared" si="4"/>
        <v>9400</v>
      </c>
      <c r="J22" s="113"/>
    </row>
    <row r="23" spans="1:10" ht="63.75" x14ac:dyDescent="0.3">
      <c r="A23" s="137" t="s">
        <v>208</v>
      </c>
      <c r="B23" s="142" t="s">
        <v>217</v>
      </c>
      <c r="C23" s="139">
        <v>2500</v>
      </c>
      <c r="D23" s="139">
        <v>2000</v>
      </c>
      <c r="E23" s="139">
        <v>2500</v>
      </c>
      <c r="F23" s="139">
        <v>1000</v>
      </c>
      <c r="G23" s="139"/>
      <c r="H23" s="139"/>
      <c r="I23" s="139">
        <v>2600</v>
      </c>
    </row>
    <row r="24" spans="1:10" ht="25.5" x14ac:dyDescent="0.3">
      <c r="A24" s="137" t="s">
        <v>208</v>
      </c>
      <c r="B24" s="143" t="s">
        <v>218</v>
      </c>
      <c r="C24" s="139"/>
      <c r="D24" s="139"/>
      <c r="E24" s="139"/>
      <c r="F24" s="139"/>
      <c r="G24" s="139"/>
      <c r="H24" s="139"/>
      <c r="I24" s="139">
        <v>1000</v>
      </c>
    </row>
    <row r="25" spans="1:10" ht="25.5" x14ac:dyDescent="0.3">
      <c r="A25" s="137" t="s">
        <v>219</v>
      </c>
      <c r="B25" s="138" t="s">
        <v>220</v>
      </c>
      <c r="C25" s="139"/>
      <c r="D25" s="139"/>
      <c r="E25" s="139"/>
      <c r="F25" s="139">
        <v>1000</v>
      </c>
      <c r="G25" s="139"/>
      <c r="H25" s="139"/>
      <c r="I25" s="139">
        <v>2500</v>
      </c>
    </row>
    <row r="26" spans="1:10" ht="38.25" x14ac:dyDescent="0.3">
      <c r="A26" s="137" t="s">
        <v>219</v>
      </c>
      <c r="B26" s="138" t="s">
        <v>221</v>
      </c>
      <c r="C26" s="139"/>
      <c r="D26" s="139"/>
      <c r="E26" s="139"/>
      <c r="F26" s="139">
        <v>1000</v>
      </c>
      <c r="G26" s="139"/>
      <c r="H26" s="139"/>
      <c r="I26" s="139">
        <v>1000</v>
      </c>
    </row>
    <row r="27" spans="1:10" ht="38.25" x14ac:dyDescent="0.3">
      <c r="A27" s="137" t="s">
        <v>208</v>
      </c>
      <c r="B27" s="138" t="s">
        <v>222</v>
      </c>
      <c r="C27" s="139"/>
      <c r="D27" s="139"/>
      <c r="E27" s="139"/>
      <c r="F27" s="139">
        <v>1500</v>
      </c>
      <c r="G27" s="139"/>
      <c r="H27" s="139"/>
      <c r="I27" s="139"/>
    </row>
    <row r="28" spans="1:10" ht="25.5" x14ac:dyDescent="0.3">
      <c r="A28" s="137" t="s">
        <v>219</v>
      </c>
      <c r="B28" s="138" t="s">
        <v>223</v>
      </c>
      <c r="C28" s="139"/>
      <c r="D28" s="139"/>
      <c r="E28" s="139"/>
      <c r="F28" s="139">
        <v>1500</v>
      </c>
      <c r="G28" s="139"/>
      <c r="H28" s="139"/>
      <c r="I28" s="139"/>
    </row>
    <row r="29" spans="1:10" ht="25.5" x14ac:dyDescent="0.3">
      <c r="A29" s="137" t="s">
        <v>208</v>
      </c>
      <c r="B29" s="138" t="s">
        <v>224</v>
      </c>
      <c r="C29" s="139"/>
      <c r="D29" s="139"/>
      <c r="E29" s="139"/>
      <c r="F29" s="139">
        <v>2500</v>
      </c>
      <c r="G29" s="139"/>
      <c r="H29" s="139"/>
      <c r="I29" s="139"/>
    </row>
    <row r="30" spans="1:10" ht="25.5" x14ac:dyDescent="0.3">
      <c r="A30" s="137" t="s">
        <v>208</v>
      </c>
      <c r="B30" s="138" t="s">
        <v>225</v>
      </c>
      <c r="C30" s="139"/>
      <c r="D30" s="139"/>
      <c r="E30" s="139"/>
      <c r="F30" s="139">
        <v>1000</v>
      </c>
      <c r="G30" s="139"/>
      <c r="H30" s="139"/>
      <c r="I30" s="139">
        <v>1000</v>
      </c>
    </row>
    <row r="31" spans="1:10" ht="38.25" x14ac:dyDescent="0.3">
      <c r="A31" s="137" t="s">
        <v>208</v>
      </c>
      <c r="B31" s="143" t="s">
        <v>226</v>
      </c>
      <c r="C31" s="139"/>
      <c r="D31" s="139"/>
      <c r="E31" s="139"/>
      <c r="F31" s="139"/>
      <c r="G31" s="139"/>
      <c r="H31" s="139"/>
      <c r="I31" s="139">
        <v>500</v>
      </c>
    </row>
    <row r="32" spans="1:10" x14ac:dyDescent="0.3">
      <c r="A32" s="137" t="s">
        <v>208</v>
      </c>
      <c r="B32" s="138" t="s">
        <v>227</v>
      </c>
      <c r="C32" s="139"/>
      <c r="D32" s="139"/>
      <c r="E32" s="139"/>
      <c r="F32" s="139">
        <v>1000</v>
      </c>
      <c r="G32" s="139"/>
      <c r="H32" s="139"/>
      <c r="I32" s="139">
        <v>800</v>
      </c>
    </row>
    <row r="33" spans="1:11" ht="63.75" x14ac:dyDescent="0.3">
      <c r="A33" s="137" t="s">
        <v>208</v>
      </c>
      <c r="B33" s="138" t="s">
        <v>228</v>
      </c>
      <c r="C33" s="139"/>
      <c r="D33" s="139"/>
      <c r="E33" s="139"/>
      <c r="F33" s="139">
        <v>500</v>
      </c>
      <c r="G33" s="139"/>
      <c r="H33" s="139"/>
      <c r="I33" s="139"/>
    </row>
    <row r="34" spans="1:11" x14ac:dyDescent="0.3">
      <c r="A34" s="140" t="s">
        <v>229</v>
      </c>
      <c r="B34" s="135" t="s">
        <v>230</v>
      </c>
      <c r="C34" s="136">
        <f t="shared" ref="C34:I35" si="5">SUM(C35)</f>
        <v>1700</v>
      </c>
      <c r="D34" s="136">
        <f t="shared" si="5"/>
        <v>1350</v>
      </c>
      <c r="E34" s="136">
        <f t="shared" si="5"/>
        <v>1700</v>
      </c>
      <c r="F34" s="136">
        <f t="shared" si="5"/>
        <v>1200</v>
      </c>
      <c r="G34" s="136">
        <f t="shared" si="5"/>
        <v>3370</v>
      </c>
      <c r="H34" s="136">
        <f>SUM(H35)</f>
        <v>4200</v>
      </c>
      <c r="I34" s="136">
        <f t="shared" si="5"/>
        <v>5400</v>
      </c>
    </row>
    <row r="35" spans="1:11" s="144" customFormat="1" ht="42.75" x14ac:dyDescent="0.3">
      <c r="A35" s="140" t="s">
        <v>215</v>
      </c>
      <c r="B35" s="135" t="s">
        <v>231</v>
      </c>
      <c r="C35" s="136">
        <f t="shared" si="5"/>
        <v>1700</v>
      </c>
      <c r="D35" s="136">
        <f t="shared" si="5"/>
        <v>1350</v>
      </c>
      <c r="E35" s="136">
        <f t="shared" si="5"/>
        <v>1700</v>
      </c>
      <c r="F35" s="136">
        <f t="shared" si="5"/>
        <v>1200</v>
      </c>
      <c r="G35" s="136">
        <f t="shared" ref="G35" si="6">SUM(G36,G37)</f>
        <v>3370</v>
      </c>
      <c r="H35" s="136">
        <f>SUM(H36,H37)</f>
        <v>4200</v>
      </c>
      <c r="I35" s="136">
        <f t="shared" ref="I35" si="7">SUM(I36,I37)</f>
        <v>5400</v>
      </c>
      <c r="J35" s="114"/>
      <c r="K35" s="102"/>
    </row>
    <row r="36" spans="1:11" ht="51" x14ac:dyDescent="0.3">
      <c r="A36" s="137" t="s">
        <v>208</v>
      </c>
      <c r="B36" s="138" t="s">
        <v>232</v>
      </c>
      <c r="C36" s="139">
        <v>1700</v>
      </c>
      <c r="D36" s="139">
        <v>1350</v>
      </c>
      <c r="E36" s="139">
        <v>1700</v>
      </c>
      <c r="F36" s="139">
        <v>1200</v>
      </c>
      <c r="G36" s="139">
        <v>1365</v>
      </c>
      <c r="H36" s="139">
        <v>1700</v>
      </c>
      <c r="I36" s="139">
        <v>2400</v>
      </c>
      <c r="K36" s="144"/>
    </row>
    <row r="37" spans="1:11" ht="38.25" x14ac:dyDescent="0.3">
      <c r="A37" s="137" t="s">
        <v>219</v>
      </c>
      <c r="B37" s="138" t="s">
        <v>233</v>
      </c>
      <c r="C37" s="139"/>
      <c r="D37" s="139"/>
      <c r="E37" s="139"/>
      <c r="F37" s="139"/>
      <c r="G37" s="139">
        <v>2005</v>
      </c>
      <c r="H37" s="139">
        <v>2500</v>
      </c>
      <c r="I37" s="139">
        <v>3000</v>
      </c>
    </row>
    <row r="38" spans="1:11" s="144" customFormat="1" ht="28.5" x14ac:dyDescent="0.3">
      <c r="A38" s="140" t="s">
        <v>234</v>
      </c>
      <c r="B38" s="135" t="s">
        <v>235</v>
      </c>
      <c r="C38" s="136">
        <f t="shared" ref="C38:G38" si="8">C39+C48</f>
        <v>24000</v>
      </c>
      <c r="D38" s="136">
        <f t="shared" si="8"/>
        <v>19200</v>
      </c>
      <c r="E38" s="136">
        <f t="shared" si="8"/>
        <v>24000</v>
      </c>
      <c r="F38" s="136">
        <f t="shared" si="8"/>
        <v>24300</v>
      </c>
      <c r="G38" s="136">
        <f t="shared" si="8"/>
        <v>19250</v>
      </c>
      <c r="H38" s="136">
        <f>H39+H48</f>
        <v>24000</v>
      </c>
      <c r="I38" s="136">
        <f>I39+I48</f>
        <v>47000</v>
      </c>
      <c r="J38" s="114"/>
      <c r="K38" s="102"/>
    </row>
    <row r="39" spans="1:11" s="144" customFormat="1" ht="42.75" x14ac:dyDescent="0.3">
      <c r="A39" s="140" t="s">
        <v>215</v>
      </c>
      <c r="B39" s="135" t="s">
        <v>236</v>
      </c>
      <c r="C39" s="136">
        <f t="shared" ref="C39:G39" si="9">SUM(C40:C46)</f>
        <v>18000</v>
      </c>
      <c r="D39" s="136">
        <f t="shared" si="9"/>
        <v>14400</v>
      </c>
      <c r="E39" s="136">
        <f t="shared" si="9"/>
        <v>18000</v>
      </c>
      <c r="F39" s="136">
        <f t="shared" si="9"/>
        <v>17000</v>
      </c>
      <c r="G39" s="136">
        <f t="shared" si="9"/>
        <v>14435</v>
      </c>
      <c r="H39" s="136">
        <f>SUM(H40:H46)</f>
        <v>18000</v>
      </c>
      <c r="I39" s="136">
        <f>SUM(I40:I47)</f>
        <v>31800</v>
      </c>
      <c r="J39" s="114"/>
    </row>
    <row r="40" spans="1:11" ht="38.25" x14ac:dyDescent="0.3">
      <c r="A40" s="137" t="s">
        <v>208</v>
      </c>
      <c r="B40" s="138" t="s">
        <v>237</v>
      </c>
      <c r="C40" s="139">
        <v>5000</v>
      </c>
      <c r="D40" s="139">
        <v>4000</v>
      </c>
      <c r="E40" s="139">
        <v>5000</v>
      </c>
      <c r="F40" s="139">
        <v>5000</v>
      </c>
      <c r="G40" s="139">
        <v>4010</v>
      </c>
      <c r="H40" s="139">
        <v>5000</v>
      </c>
      <c r="I40" s="139">
        <v>0</v>
      </c>
      <c r="K40" s="144"/>
    </row>
    <row r="41" spans="1:11" ht="38.25" x14ac:dyDescent="0.3">
      <c r="A41" s="137" t="s">
        <v>208</v>
      </c>
      <c r="B41" s="138" t="s">
        <v>236</v>
      </c>
      <c r="C41" s="139">
        <v>5000</v>
      </c>
      <c r="D41" s="139">
        <v>4000</v>
      </c>
      <c r="E41" s="139">
        <v>5000</v>
      </c>
      <c r="F41" s="139">
        <v>5000</v>
      </c>
      <c r="G41" s="139">
        <v>4010</v>
      </c>
      <c r="H41" s="139">
        <v>5000</v>
      </c>
      <c r="I41" s="139">
        <v>7200</v>
      </c>
    </row>
    <row r="42" spans="1:11" ht="38.25" x14ac:dyDescent="0.3">
      <c r="A42" s="137" t="s">
        <v>208</v>
      </c>
      <c r="B42" s="143" t="s">
        <v>238</v>
      </c>
      <c r="C42" s="139"/>
      <c r="D42" s="139"/>
      <c r="E42" s="139"/>
      <c r="F42" s="139"/>
      <c r="G42" s="139"/>
      <c r="H42" s="139"/>
      <c r="I42" s="139">
        <v>4000</v>
      </c>
    </row>
    <row r="43" spans="1:11" ht="38.25" x14ac:dyDescent="0.3">
      <c r="A43" s="137" t="s">
        <v>208</v>
      </c>
      <c r="B43" s="143" t="s">
        <v>239</v>
      </c>
      <c r="C43" s="139"/>
      <c r="D43" s="139"/>
      <c r="E43" s="139"/>
      <c r="F43" s="139"/>
      <c r="G43" s="139"/>
      <c r="H43" s="139"/>
      <c r="I43" s="139">
        <v>4400</v>
      </c>
    </row>
    <row r="44" spans="1:11" ht="25.5" x14ac:dyDescent="0.3">
      <c r="A44" s="137" t="s">
        <v>208</v>
      </c>
      <c r="B44" s="138" t="s">
        <v>240</v>
      </c>
      <c r="C44" s="139">
        <v>2500</v>
      </c>
      <c r="D44" s="139">
        <v>2000</v>
      </c>
      <c r="E44" s="139">
        <v>2500</v>
      </c>
      <c r="F44" s="139">
        <v>1500</v>
      </c>
      <c r="G44" s="139">
        <v>2005</v>
      </c>
      <c r="H44" s="139">
        <v>2500</v>
      </c>
      <c r="I44" s="139">
        <v>3000</v>
      </c>
    </row>
    <row r="45" spans="1:11" ht="25.5" x14ac:dyDescent="0.3">
      <c r="A45" s="137" t="s">
        <v>208</v>
      </c>
      <c r="B45" s="138" t="s">
        <v>241</v>
      </c>
      <c r="C45" s="139">
        <v>2000</v>
      </c>
      <c r="D45" s="139">
        <v>1600</v>
      </c>
      <c r="E45" s="139">
        <v>2000</v>
      </c>
      <c r="F45" s="139">
        <v>2000</v>
      </c>
      <c r="G45" s="139">
        <v>1605</v>
      </c>
      <c r="H45" s="139">
        <v>2000</v>
      </c>
      <c r="I45" s="139">
        <v>2400</v>
      </c>
    </row>
    <row r="46" spans="1:11" ht="25.5" x14ac:dyDescent="0.3">
      <c r="A46" s="137" t="s">
        <v>208</v>
      </c>
      <c r="B46" s="138" t="s">
        <v>242</v>
      </c>
      <c r="C46" s="139">
        <v>3500</v>
      </c>
      <c r="D46" s="139">
        <v>2800</v>
      </c>
      <c r="E46" s="139">
        <v>3500</v>
      </c>
      <c r="F46" s="139">
        <v>3500</v>
      </c>
      <c r="G46" s="139">
        <v>2805</v>
      </c>
      <c r="H46" s="139">
        <v>3500</v>
      </c>
      <c r="I46" s="139">
        <v>7200</v>
      </c>
    </row>
    <row r="47" spans="1:11" x14ac:dyDescent="0.3">
      <c r="A47" s="137" t="s">
        <v>219</v>
      </c>
      <c r="B47" s="143" t="s">
        <v>243</v>
      </c>
      <c r="C47" s="139"/>
      <c r="D47" s="139"/>
      <c r="E47" s="139"/>
      <c r="F47" s="139"/>
      <c r="G47" s="139"/>
      <c r="H47" s="139"/>
      <c r="I47" s="139">
        <v>3600</v>
      </c>
    </row>
    <row r="48" spans="1:11" s="144" customFormat="1" ht="42.75" x14ac:dyDescent="0.3">
      <c r="A48" s="140" t="s">
        <v>244</v>
      </c>
      <c r="B48" s="135" t="s">
        <v>245</v>
      </c>
      <c r="C48" s="136">
        <f t="shared" ref="C48:I48" si="10">SUM(C49:C54)</f>
        <v>6000</v>
      </c>
      <c r="D48" s="136">
        <f t="shared" si="10"/>
        <v>4800</v>
      </c>
      <c r="E48" s="136">
        <f t="shared" si="10"/>
        <v>6000</v>
      </c>
      <c r="F48" s="136">
        <f t="shared" si="10"/>
        <v>7300</v>
      </c>
      <c r="G48" s="136">
        <f t="shared" si="10"/>
        <v>4815</v>
      </c>
      <c r="H48" s="136">
        <f>SUM(H49:H54)</f>
        <v>6000</v>
      </c>
      <c r="I48" s="136">
        <f t="shared" si="10"/>
        <v>15200</v>
      </c>
      <c r="J48" s="114"/>
      <c r="K48" s="102"/>
    </row>
    <row r="49" spans="1:11" ht="51" x14ac:dyDescent="0.3">
      <c r="A49" s="137" t="s">
        <v>208</v>
      </c>
      <c r="B49" s="138" t="s">
        <v>246</v>
      </c>
      <c r="C49" s="139">
        <v>2500</v>
      </c>
      <c r="D49" s="139">
        <v>2000</v>
      </c>
      <c r="E49" s="139">
        <v>2500</v>
      </c>
      <c r="F49" s="139">
        <v>2000</v>
      </c>
      <c r="G49" s="139">
        <v>2005</v>
      </c>
      <c r="H49" s="139">
        <v>2500</v>
      </c>
      <c r="I49" s="139">
        <v>1400</v>
      </c>
      <c r="K49" s="144"/>
    </row>
    <row r="50" spans="1:11" ht="25.5" x14ac:dyDescent="0.3">
      <c r="A50" s="137" t="s">
        <v>208</v>
      </c>
      <c r="B50" s="143" t="s">
        <v>247</v>
      </c>
      <c r="C50" s="139"/>
      <c r="D50" s="139"/>
      <c r="E50" s="139"/>
      <c r="F50" s="139"/>
      <c r="G50" s="139"/>
      <c r="H50" s="139"/>
      <c r="I50" s="139">
        <v>6000</v>
      </c>
    </row>
    <row r="51" spans="1:11" ht="25.5" x14ac:dyDescent="0.3">
      <c r="A51" s="137" t="s">
        <v>208</v>
      </c>
      <c r="B51" s="143" t="s">
        <v>248</v>
      </c>
      <c r="C51" s="139"/>
      <c r="D51" s="139"/>
      <c r="E51" s="139"/>
      <c r="F51" s="139"/>
      <c r="G51" s="139"/>
      <c r="H51" s="139"/>
      <c r="I51" s="139">
        <v>3600</v>
      </c>
    </row>
    <row r="52" spans="1:11" ht="38.25" x14ac:dyDescent="0.3">
      <c r="A52" s="137" t="s">
        <v>219</v>
      </c>
      <c r="B52" s="138" t="s">
        <v>249</v>
      </c>
      <c r="C52" s="139"/>
      <c r="D52" s="139"/>
      <c r="E52" s="139"/>
      <c r="F52" s="139">
        <v>2300</v>
      </c>
      <c r="G52" s="139">
        <v>0</v>
      </c>
      <c r="H52" s="139"/>
      <c r="I52" s="139"/>
    </row>
    <row r="53" spans="1:11" ht="25.5" x14ac:dyDescent="0.3">
      <c r="A53" s="137" t="s">
        <v>208</v>
      </c>
      <c r="B53" s="138" t="s">
        <v>250</v>
      </c>
      <c r="C53" s="139">
        <v>2000</v>
      </c>
      <c r="D53" s="139">
        <v>1600</v>
      </c>
      <c r="E53" s="139">
        <v>2000</v>
      </c>
      <c r="F53" s="139">
        <v>1500</v>
      </c>
      <c r="G53" s="139">
        <v>1605</v>
      </c>
      <c r="H53" s="139">
        <v>2000</v>
      </c>
      <c r="I53" s="139">
        <v>2400</v>
      </c>
    </row>
    <row r="54" spans="1:11" ht="25.5" x14ac:dyDescent="0.3">
      <c r="A54" s="137" t="s">
        <v>208</v>
      </c>
      <c r="B54" s="138" t="s">
        <v>251</v>
      </c>
      <c r="C54" s="139">
        <v>1500</v>
      </c>
      <c r="D54" s="139">
        <v>1200</v>
      </c>
      <c r="E54" s="139">
        <v>1500</v>
      </c>
      <c r="F54" s="139">
        <v>1500</v>
      </c>
      <c r="G54" s="139">
        <v>1205</v>
      </c>
      <c r="H54" s="139">
        <v>1500</v>
      </c>
      <c r="I54" s="139">
        <v>1800</v>
      </c>
    </row>
    <row r="55" spans="1:11" s="144" customFormat="1" x14ac:dyDescent="0.3">
      <c r="A55" s="140" t="s">
        <v>252</v>
      </c>
      <c r="B55" s="135" t="s">
        <v>253</v>
      </c>
      <c r="C55" s="136">
        <f t="shared" ref="C55:I55" si="11">SUM(C56:C60)</f>
        <v>7800</v>
      </c>
      <c r="D55" s="136">
        <f t="shared" si="11"/>
        <v>6140</v>
      </c>
      <c r="E55" s="136">
        <f t="shared" si="11"/>
        <v>7800</v>
      </c>
      <c r="F55" s="136">
        <f t="shared" si="11"/>
        <v>6800</v>
      </c>
      <c r="G55" s="136">
        <f t="shared" si="11"/>
        <v>6250</v>
      </c>
      <c r="H55" s="136">
        <f t="shared" si="11"/>
        <v>7800</v>
      </c>
      <c r="I55" s="136">
        <f t="shared" si="11"/>
        <v>9720</v>
      </c>
      <c r="J55" s="114"/>
      <c r="K55" s="102"/>
    </row>
    <row r="56" spans="1:11" ht="25.5" x14ac:dyDescent="0.3">
      <c r="A56" s="137" t="s">
        <v>208</v>
      </c>
      <c r="B56" s="138" t="s">
        <v>254</v>
      </c>
      <c r="C56" s="139">
        <v>1000</v>
      </c>
      <c r="D56" s="139">
        <v>800</v>
      </c>
      <c r="E56" s="139">
        <v>1000</v>
      </c>
      <c r="F56" s="139">
        <v>1000</v>
      </c>
      <c r="G56" s="139">
        <v>800</v>
      </c>
      <c r="H56" s="139">
        <v>1000</v>
      </c>
      <c r="I56" s="139">
        <v>1400</v>
      </c>
    </row>
    <row r="57" spans="1:11" ht="25.5" x14ac:dyDescent="0.3">
      <c r="A57" s="137" t="s">
        <v>208</v>
      </c>
      <c r="B57" s="138" t="s">
        <v>255</v>
      </c>
      <c r="C57" s="139">
        <v>100</v>
      </c>
      <c r="D57" s="139">
        <v>80</v>
      </c>
      <c r="E57" s="139">
        <v>100</v>
      </c>
      <c r="F57" s="139">
        <v>100</v>
      </c>
      <c r="G57" s="139">
        <v>80</v>
      </c>
      <c r="H57" s="139">
        <v>100</v>
      </c>
      <c r="I57" s="139">
        <v>100</v>
      </c>
    </row>
    <row r="58" spans="1:11" ht="63.75" x14ac:dyDescent="0.3">
      <c r="A58" s="137" t="s">
        <v>208</v>
      </c>
      <c r="B58" s="138" t="s">
        <v>256</v>
      </c>
      <c r="C58" s="139">
        <v>6000</v>
      </c>
      <c r="D58" s="139">
        <v>4700</v>
      </c>
      <c r="E58" s="139">
        <v>6000</v>
      </c>
      <c r="F58" s="139">
        <v>5000</v>
      </c>
      <c r="G58" s="139">
        <v>4810</v>
      </c>
      <c r="H58" s="139">
        <v>6000</v>
      </c>
      <c r="I58" s="139">
        <v>7200</v>
      </c>
    </row>
    <row r="59" spans="1:11" ht="25.5" x14ac:dyDescent="0.3">
      <c r="A59" s="137" t="s">
        <v>208</v>
      </c>
      <c r="B59" s="138" t="s">
        <v>257</v>
      </c>
      <c r="C59" s="139">
        <v>600</v>
      </c>
      <c r="D59" s="139">
        <v>480</v>
      </c>
      <c r="E59" s="139">
        <v>600</v>
      </c>
      <c r="F59" s="139">
        <v>600</v>
      </c>
      <c r="G59" s="139">
        <v>480</v>
      </c>
      <c r="H59" s="139">
        <v>600</v>
      </c>
      <c r="I59" s="139">
        <v>720</v>
      </c>
    </row>
    <row r="60" spans="1:11" ht="30.75" customHeight="1" x14ac:dyDescent="0.3">
      <c r="A60" s="137" t="s">
        <v>208</v>
      </c>
      <c r="B60" s="138" t="s">
        <v>258</v>
      </c>
      <c r="C60" s="139">
        <v>100</v>
      </c>
      <c r="D60" s="139">
        <v>80</v>
      </c>
      <c r="E60" s="139">
        <v>100</v>
      </c>
      <c r="F60" s="139">
        <v>100</v>
      </c>
      <c r="G60" s="139">
        <v>80</v>
      </c>
      <c r="H60" s="139">
        <v>100</v>
      </c>
      <c r="I60" s="139">
        <v>300</v>
      </c>
    </row>
    <row r="61" spans="1:11" s="144" customFormat="1" ht="82.5" x14ac:dyDescent="0.3">
      <c r="A61" s="140" t="s">
        <v>259</v>
      </c>
      <c r="B61" s="132" t="s">
        <v>260</v>
      </c>
      <c r="C61" s="129">
        <f>SUM(C62:C66)</f>
        <v>0</v>
      </c>
      <c r="D61" s="129">
        <f t="shared" ref="D61:I61" si="12">SUM(D62:D66)</f>
        <v>3750</v>
      </c>
      <c r="E61" s="129">
        <f t="shared" si="12"/>
        <v>4800</v>
      </c>
      <c r="F61" s="129">
        <f t="shared" si="12"/>
        <v>0</v>
      </c>
      <c r="G61" s="129">
        <f t="shared" si="12"/>
        <v>6900</v>
      </c>
      <c r="H61" s="129">
        <f t="shared" si="12"/>
        <v>8600</v>
      </c>
      <c r="I61" s="129">
        <f t="shared" si="12"/>
        <v>2000</v>
      </c>
      <c r="J61" s="114"/>
      <c r="K61" s="102"/>
    </row>
    <row r="62" spans="1:11" s="144" customFormat="1" ht="25.5" x14ac:dyDescent="0.3">
      <c r="A62" s="140" t="s">
        <v>219</v>
      </c>
      <c r="B62" s="143" t="s">
        <v>261</v>
      </c>
      <c r="C62" s="129"/>
      <c r="D62" s="129"/>
      <c r="E62" s="129"/>
      <c r="F62" s="129"/>
      <c r="G62" s="139"/>
      <c r="H62" s="139"/>
      <c r="I62" s="139">
        <v>200</v>
      </c>
      <c r="J62" s="114"/>
    </row>
    <row r="63" spans="1:11" s="144" customFormat="1" x14ac:dyDescent="0.3">
      <c r="A63" s="140" t="s">
        <v>219</v>
      </c>
      <c r="B63" s="138" t="s">
        <v>262</v>
      </c>
      <c r="C63" s="129"/>
      <c r="D63" s="129"/>
      <c r="E63" s="129"/>
      <c r="F63" s="129"/>
      <c r="G63" s="139">
        <v>2890</v>
      </c>
      <c r="H63" s="139">
        <v>3600</v>
      </c>
      <c r="I63" s="139"/>
      <c r="J63" s="114"/>
    </row>
    <row r="64" spans="1:11" x14ac:dyDescent="0.3">
      <c r="A64" s="137" t="s">
        <v>208</v>
      </c>
      <c r="B64" s="138" t="s">
        <v>263</v>
      </c>
      <c r="C64" s="139">
        <v>0</v>
      </c>
      <c r="D64" s="139">
        <v>950</v>
      </c>
      <c r="E64" s="139">
        <v>1200</v>
      </c>
      <c r="F64" s="139"/>
      <c r="G64" s="139">
        <v>0</v>
      </c>
      <c r="H64" s="139"/>
      <c r="I64" s="139">
        <v>1800</v>
      </c>
      <c r="K64" s="144"/>
    </row>
    <row r="65" spans="1:11" ht="25.5" x14ac:dyDescent="0.3">
      <c r="A65" s="137" t="s">
        <v>208</v>
      </c>
      <c r="B65" s="138" t="s">
        <v>264</v>
      </c>
      <c r="C65" s="139">
        <v>0</v>
      </c>
      <c r="D65" s="139">
        <v>2000</v>
      </c>
      <c r="E65" s="139">
        <v>2600</v>
      </c>
      <c r="F65" s="139"/>
      <c r="G65" s="139">
        <v>2245</v>
      </c>
      <c r="H65" s="139">
        <v>2800</v>
      </c>
      <c r="I65" s="139"/>
    </row>
    <row r="66" spans="1:11" ht="24" customHeight="1" x14ac:dyDescent="0.3">
      <c r="A66" s="137" t="s">
        <v>208</v>
      </c>
      <c r="B66" s="138" t="s">
        <v>265</v>
      </c>
      <c r="C66" s="139">
        <v>0</v>
      </c>
      <c r="D66" s="139">
        <v>800</v>
      </c>
      <c r="E66" s="139">
        <v>1000</v>
      </c>
      <c r="F66" s="139"/>
      <c r="G66" s="139">
        <v>1765</v>
      </c>
      <c r="H66" s="139">
        <v>2200</v>
      </c>
      <c r="I66" s="139"/>
    </row>
    <row r="67" spans="1:11" s="144" customFormat="1" ht="82.5" x14ac:dyDescent="0.3">
      <c r="A67" s="140" t="s">
        <v>266</v>
      </c>
      <c r="B67" s="132" t="s">
        <v>267</v>
      </c>
      <c r="C67" s="129">
        <f>SUM(C68:C69)</f>
        <v>0</v>
      </c>
      <c r="D67" s="129">
        <f>SUM(D68:D69)</f>
        <v>2800</v>
      </c>
      <c r="E67" s="129">
        <f>SUM(E68:E69)</f>
        <v>3600</v>
      </c>
      <c r="F67" s="129"/>
      <c r="G67" s="129"/>
      <c r="H67" s="129"/>
      <c r="I67" s="129">
        <f>SUM(I68:I69)</f>
        <v>0</v>
      </c>
      <c r="J67" s="114"/>
      <c r="K67" s="102"/>
    </row>
    <row r="68" spans="1:11" ht="25.5" x14ac:dyDescent="0.3">
      <c r="A68" s="137" t="s">
        <v>208</v>
      </c>
      <c r="B68" s="138" t="s">
        <v>268</v>
      </c>
      <c r="C68" s="139">
        <v>0</v>
      </c>
      <c r="D68" s="139">
        <v>2000</v>
      </c>
      <c r="E68" s="139">
        <v>2600</v>
      </c>
      <c r="F68" s="139"/>
      <c r="G68" s="139"/>
      <c r="H68" s="139"/>
      <c r="I68" s="139"/>
      <c r="K68" s="144"/>
    </row>
    <row r="69" spans="1:11" ht="21.75" customHeight="1" x14ac:dyDescent="0.3">
      <c r="A69" s="137" t="s">
        <v>208</v>
      </c>
      <c r="B69" s="138" t="s">
        <v>265</v>
      </c>
      <c r="C69" s="139">
        <v>0</v>
      </c>
      <c r="D69" s="139">
        <v>800</v>
      </c>
      <c r="E69" s="139">
        <v>1000</v>
      </c>
      <c r="F69" s="139"/>
      <c r="G69" s="139"/>
      <c r="H69" s="139"/>
      <c r="I69" s="139"/>
    </row>
    <row r="70" spans="1:11" ht="99" x14ac:dyDescent="0.3">
      <c r="A70" s="131" t="s">
        <v>269</v>
      </c>
      <c r="B70" s="132" t="s">
        <v>270</v>
      </c>
      <c r="C70" s="139"/>
      <c r="D70" s="139"/>
      <c r="E70" s="139"/>
      <c r="F70" s="139"/>
      <c r="G70" s="136">
        <v>9630</v>
      </c>
      <c r="H70" s="136">
        <v>12000</v>
      </c>
      <c r="I70" s="136">
        <v>7000</v>
      </c>
    </row>
    <row r="71" spans="1:11" s="130" customFormat="1" ht="51.75" x14ac:dyDescent="0.3">
      <c r="A71" s="145" t="s">
        <v>271</v>
      </c>
      <c r="B71" s="146" t="s">
        <v>272</v>
      </c>
      <c r="C71" s="147">
        <f t="shared" ref="C71:I71" si="13">+C72+C90</f>
        <v>21540</v>
      </c>
      <c r="D71" s="147">
        <f t="shared" si="13"/>
        <v>0</v>
      </c>
      <c r="E71" s="147">
        <f t="shared" si="13"/>
        <v>17160</v>
      </c>
      <c r="F71" s="147">
        <f t="shared" si="13"/>
        <v>7740</v>
      </c>
      <c r="G71" s="147">
        <f t="shared" si="13"/>
        <v>3940</v>
      </c>
      <c r="H71" s="147">
        <f t="shared" si="13"/>
        <v>9800</v>
      </c>
      <c r="I71" s="147">
        <f t="shared" si="13"/>
        <v>7950</v>
      </c>
      <c r="J71" s="125"/>
    </row>
    <row r="72" spans="1:11" s="144" customFormat="1" x14ac:dyDescent="0.3">
      <c r="A72" s="148" t="s">
        <v>273</v>
      </c>
      <c r="B72" s="149" t="s">
        <v>274</v>
      </c>
      <c r="C72" s="150">
        <f t="shared" ref="C72:I72" si="14">SUM(C73:C89)</f>
        <v>18240</v>
      </c>
      <c r="D72" s="150">
        <f t="shared" si="14"/>
        <v>0</v>
      </c>
      <c r="E72" s="150">
        <f t="shared" si="14"/>
        <v>14610</v>
      </c>
      <c r="F72" s="150">
        <f t="shared" si="14"/>
        <v>6578</v>
      </c>
      <c r="G72" s="150">
        <f t="shared" si="14"/>
        <v>3140</v>
      </c>
      <c r="H72" s="150">
        <f t="shared" si="14"/>
        <v>7800</v>
      </c>
      <c r="I72" s="150">
        <f t="shared" si="14"/>
        <v>5950</v>
      </c>
      <c r="J72" s="114"/>
    </row>
    <row r="73" spans="1:11" ht="25.5" x14ac:dyDescent="0.3">
      <c r="A73" s="137" t="s">
        <v>275</v>
      </c>
      <c r="B73" s="151" t="s">
        <v>276</v>
      </c>
      <c r="C73" s="152">
        <v>3300</v>
      </c>
      <c r="D73" s="152">
        <v>0</v>
      </c>
      <c r="E73" s="152">
        <v>2570</v>
      </c>
      <c r="F73" s="152">
        <v>1160</v>
      </c>
      <c r="G73" s="139">
        <v>520</v>
      </c>
      <c r="H73" s="139">
        <v>1300</v>
      </c>
      <c r="I73" s="139">
        <v>1400</v>
      </c>
    </row>
    <row r="74" spans="1:11" x14ac:dyDescent="0.3">
      <c r="A74" s="137" t="s">
        <v>275</v>
      </c>
      <c r="B74" s="151" t="s">
        <v>277</v>
      </c>
      <c r="C74" s="152">
        <v>2640</v>
      </c>
      <c r="D74" s="152">
        <v>0</v>
      </c>
      <c r="E74" s="152">
        <v>2030</v>
      </c>
      <c r="F74" s="152">
        <v>915</v>
      </c>
      <c r="G74" s="152">
        <v>620</v>
      </c>
      <c r="H74" s="152">
        <v>1500</v>
      </c>
      <c r="I74" s="152">
        <v>1500</v>
      </c>
    </row>
    <row r="75" spans="1:11" ht="25.5" x14ac:dyDescent="0.3">
      <c r="A75" s="137" t="s">
        <v>275</v>
      </c>
      <c r="B75" s="151" t="s">
        <v>278</v>
      </c>
      <c r="C75" s="152">
        <v>300</v>
      </c>
      <c r="D75" s="152">
        <v>0</v>
      </c>
      <c r="E75" s="152">
        <v>230</v>
      </c>
      <c r="F75" s="152">
        <v>106</v>
      </c>
      <c r="G75" s="152">
        <v>120</v>
      </c>
      <c r="H75" s="152">
        <v>300</v>
      </c>
      <c r="I75" s="152">
        <v>200</v>
      </c>
    </row>
    <row r="76" spans="1:11" ht="25.5" x14ac:dyDescent="0.3">
      <c r="A76" s="137" t="s">
        <v>275</v>
      </c>
      <c r="B76" s="151" t="s">
        <v>279</v>
      </c>
      <c r="C76" s="152">
        <v>500</v>
      </c>
      <c r="D76" s="152">
        <v>0</v>
      </c>
      <c r="E76" s="152">
        <v>390</v>
      </c>
      <c r="F76" s="152">
        <v>176</v>
      </c>
      <c r="G76" s="152">
        <v>80</v>
      </c>
      <c r="H76" s="152">
        <v>200</v>
      </c>
      <c r="I76" s="152">
        <v>200</v>
      </c>
    </row>
    <row r="77" spans="1:11" ht="25.5" x14ac:dyDescent="0.3">
      <c r="A77" s="137" t="s">
        <v>275</v>
      </c>
      <c r="B77" s="151" t="s">
        <v>280</v>
      </c>
      <c r="C77" s="152">
        <v>500</v>
      </c>
      <c r="D77" s="152">
        <v>0</v>
      </c>
      <c r="E77" s="152">
        <v>390</v>
      </c>
      <c r="F77" s="152">
        <v>176</v>
      </c>
      <c r="G77" s="152">
        <v>80</v>
      </c>
      <c r="H77" s="152">
        <v>200</v>
      </c>
      <c r="I77" s="152">
        <v>100</v>
      </c>
    </row>
    <row r="78" spans="1:11" ht="25.5" x14ac:dyDescent="0.3">
      <c r="A78" s="137" t="s">
        <v>275</v>
      </c>
      <c r="B78" s="151" t="s">
        <v>281</v>
      </c>
      <c r="C78" s="152">
        <v>300</v>
      </c>
      <c r="D78" s="152">
        <v>0</v>
      </c>
      <c r="E78" s="152">
        <v>230</v>
      </c>
      <c r="F78" s="152">
        <v>106</v>
      </c>
      <c r="G78" s="152">
        <v>120</v>
      </c>
      <c r="H78" s="152">
        <v>300</v>
      </c>
      <c r="I78" s="152">
        <v>100</v>
      </c>
    </row>
    <row r="79" spans="1:11" ht="25.5" x14ac:dyDescent="0.3">
      <c r="A79" s="137" t="s">
        <v>275</v>
      </c>
      <c r="B79" s="151" t="s">
        <v>282</v>
      </c>
      <c r="C79" s="152">
        <v>500</v>
      </c>
      <c r="D79" s="152">
        <v>0</v>
      </c>
      <c r="E79" s="152">
        <v>390</v>
      </c>
      <c r="F79" s="152">
        <v>176</v>
      </c>
      <c r="G79" s="139">
        <v>80</v>
      </c>
      <c r="H79" s="139">
        <v>200</v>
      </c>
      <c r="I79" s="139">
        <v>50</v>
      </c>
    </row>
    <row r="80" spans="1:11" ht="25.5" x14ac:dyDescent="0.3">
      <c r="A80" s="137" t="s">
        <v>275</v>
      </c>
      <c r="B80" s="151" t="s">
        <v>283</v>
      </c>
      <c r="C80" s="152">
        <v>1800</v>
      </c>
      <c r="D80" s="152">
        <v>0</v>
      </c>
      <c r="E80" s="152">
        <v>1400</v>
      </c>
      <c r="F80" s="152">
        <v>633</v>
      </c>
      <c r="G80" s="139">
        <v>80</v>
      </c>
      <c r="H80" s="139">
        <v>200</v>
      </c>
      <c r="I80" s="139">
        <v>0</v>
      </c>
    </row>
    <row r="81" spans="1:10" ht="25.5" x14ac:dyDescent="0.3">
      <c r="A81" s="137" t="s">
        <v>275</v>
      </c>
      <c r="B81" s="151" t="s">
        <v>284</v>
      </c>
      <c r="C81" s="152">
        <v>1900</v>
      </c>
      <c r="D81" s="152">
        <v>0</v>
      </c>
      <c r="E81" s="152">
        <v>1500</v>
      </c>
      <c r="F81" s="152">
        <v>668</v>
      </c>
      <c r="G81" s="152">
        <v>240</v>
      </c>
      <c r="H81" s="152">
        <v>600</v>
      </c>
      <c r="I81" s="152">
        <v>900</v>
      </c>
    </row>
    <row r="82" spans="1:10" ht="25.5" x14ac:dyDescent="0.3">
      <c r="A82" s="137" t="s">
        <v>275</v>
      </c>
      <c r="B82" s="151" t="s">
        <v>285</v>
      </c>
      <c r="C82" s="152">
        <v>500</v>
      </c>
      <c r="D82" s="152">
        <v>0</v>
      </c>
      <c r="E82" s="152">
        <v>390</v>
      </c>
      <c r="F82" s="152">
        <v>176</v>
      </c>
      <c r="G82" s="152"/>
      <c r="H82" s="152"/>
      <c r="I82" s="152" t="s">
        <v>219</v>
      </c>
    </row>
    <row r="83" spans="1:10" ht="25.5" x14ac:dyDescent="0.3">
      <c r="A83" s="137" t="s">
        <v>275</v>
      </c>
      <c r="B83" s="151" t="s">
        <v>286</v>
      </c>
      <c r="C83" s="152">
        <v>500</v>
      </c>
      <c r="D83" s="152">
        <v>0</v>
      </c>
      <c r="E83" s="152">
        <v>390</v>
      </c>
      <c r="F83" s="152">
        <v>176</v>
      </c>
      <c r="G83" s="139">
        <v>80</v>
      </c>
      <c r="H83" s="139">
        <v>200</v>
      </c>
      <c r="I83" s="139">
        <v>100</v>
      </c>
    </row>
    <row r="84" spans="1:10" ht="25.5" x14ac:dyDescent="0.3">
      <c r="A84" s="137" t="s">
        <v>275</v>
      </c>
      <c r="B84" s="151" t="s">
        <v>287</v>
      </c>
      <c r="C84" s="152">
        <v>500</v>
      </c>
      <c r="D84" s="152">
        <v>0</v>
      </c>
      <c r="E84" s="152">
        <v>390</v>
      </c>
      <c r="F84" s="152">
        <v>176</v>
      </c>
      <c r="G84" s="139">
        <v>80</v>
      </c>
      <c r="H84" s="139">
        <v>200</v>
      </c>
      <c r="I84" s="139">
        <v>100</v>
      </c>
    </row>
    <row r="85" spans="1:10" ht="25.5" x14ac:dyDescent="0.3">
      <c r="A85" s="137" t="s">
        <v>275</v>
      </c>
      <c r="B85" s="151" t="s">
        <v>288</v>
      </c>
      <c r="C85" s="152">
        <v>500</v>
      </c>
      <c r="D85" s="152">
        <v>0</v>
      </c>
      <c r="E85" s="152">
        <v>390</v>
      </c>
      <c r="F85" s="152">
        <v>176</v>
      </c>
      <c r="G85" s="139">
        <v>80</v>
      </c>
      <c r="H85" s="139">
        <v>200</v>
      </c>
      <c r="I85" s="139">
        <v>100</v>
      </c>
    </row>
    <row r="86" spans="1:10" ht="25.5" x14ac:dyDescent="0.3">
      <c r="A86" s="137" t="s">
        <v>275</v>
      </c>
      <c r="B86" s="151" t="s">
        <v>289</v>
      </c>
      <c r="C86" s="152">
        <v>1900</v>
      </c>
      <c r="D86" s="152">
        <v>0</v>
      </c>
      <c r="E86" s="152">
        <v>1500</v>
      </c>
      <c r="F86" s="152">
        <v>668</v>
      </c>
      <c r="G86" s="152">
        <v>120</v>
      </c>
      <c r="H86" s="152">
        <v>300</v>
      </c>
      <c r="I86" s="152">
        <v>100</v>
      </c>
    </row>
    <row r="87" spans="1:10" ht="25.5" x14ac:dyDescent="0.3">
      <c r="A87" s="137" t="s">
        <v>275</v>
      </c>
      <c r="B87" s="151" t="s">
        <v>290</v>
      </c>
      <c r="C87" s="152">
        <v>900</v>
      </c>
      <c r="D87" s="152">
        <v>0</v>
      </c>
      <c r="E87" s="152">
        <v>700</v>
      </c>
      <c r="F87" s="152">
        <v>317</v>
      </c>
      <c r="G87" s="152">
        <v>360</v>
      </c>
      <c r="H87" s="152">
        <v>900</v>
      </c>
      <c r="I87" s="152">
        <v>0</v>
      </c>
    </row>
    <row r="88" spans="1:10" ht="25.5" x14ac:dyDescent="0.3">
      <c r="A88" s="137" t="s">
        <v>275</v>
      </c>
      <c r="B88" s="138" t="s">
        <v>291</v>
      </c>
      <c r="C88" s="152">
        <v>200</v>
      </c>
      <c r="D88" s="152">
        <v>0</v>
      </c>
      <c r="E88" s="139">
        <v>160</v>
      </c>
      <c r="F88" s="139">
        <v>70</v>
      </c>
      <c r="G88" s="139">
        <v>80</v>
      </c>
      <c r="H88" s="139">
        <v>200</v>
      </c>
      <c r="I88" s="139">
        <v>100</v>
      </c>
    </row>
    <row r="89" spans="1:10" ht="25.5" x14ac:dyDescent="0.3">
      <c r="A89" s="137" t="s">
        <v>275</v>
      </c>
      <c r="B89" s="138" t="s">
        <v>292</v>
      </c>
      <c r="C89" s="152">
        <v>1500</v>
      </c>
      <c r="D89" s="152">
        <v>0</v>
      </c>
      <c r="E89" s="139">
        <v>1560</v>
      </c>
      <c r="F89" s="139">
        <v>703</v>
      </c>
      <c r="G89" s="139">
        <v>400</v>
      </c>
      <c r="H89" s="139">
        <v>1000</v>
      </c>
      <c r="I89" s="139">
        <v>1000</v>
      </c>
    </row>
    <row r="90" spans="1:10" s="144" customFormat="1" x14ac:dyDescent="0.3">
      <c r="A90" s="148" t="s">
        <v>293</v>
      </c>
      <c r="B90" s="149" t="s">
        <v>294</v>
      </c>
      <c r="C90" s="150">
        <f t="shared" ref="C90:I90" si="15">SUM(C91:C94)</f>
        <v>3300</v>
      </c>
      <c r="D90" s="150">
        <f t="shared" si="15"/>
        <v>0</v>
      </c>
      <c r="E90" s="150">
        <f t="shared" si="15"/>
        <v>2550</v>
      </c>
      <c r="F90" s="150">
        <f t="shared" si="15"/>
        <v>1162</v>
      </c>
      <c r="G90" s="150">
        <f t="shared" si="15"/>
        <v>800</v>
      </c>
      <c r="H90" s="150">
        <f t="shared" si="15"/>
        <v>2000</v>
      </c>
      <c r="I90" s="150">
        <f t="shared" si="15"/>
        <v>2000</v>
      </c>
      <c r="J90" s="114"/>
    </row>
    <row r="91" spans="1:10" ht="25.5" x14ac:dyDescent="0.3">
      <c r="A91" s="137" t="s">
        <v>275</v>
      </c>
      <c r="B91" s="151" t="s">
        <v>295</v>
      </c>
      <c r="C91" s="152">
        <v>1500</v>
      </c>
      <c r="D91" s="152">
        <v>0</v>
      </c>
      <c r="E91" s="152">
        <v>1170</v>
      </c>
      <c r="F91" s="152">
        <v>528</v>
      </c>
      <c r="G91" s="152">
        <v>400</v>
      </c>
      <c r="H91" s="152">
        <v>1000</v>
      </c>
      <c r="I91" s="152">
        <v>1600</v>
      </c>
    </row>
    <row r="92" spans="1:10" ht="25.5" x14ac:dyDescent="0.3">
      <c r="A92" s="137" t="s">
        <v>275</v>
      </c>
      <c r="B92" s="151" t="s">
        <v>296</v>
      </c>
      <c r="C92" s="152">
        <v>400</v>
      </c>
      <c r="D92" s="152">
        <v>0</v>
      </c>
      <c r="E92" s="152">
        <v>300</v>
      </c>
      <c r="F92" s="152">
        <v>141</v>
      </c>
      <c r="G92" s="152"/>
      <c r="H92" s="152"/>
      <c r="I92" s="152">
        <v>100</v>
      </c>
    </row>
    <row r="93" spans="1:10" ht="25.5" x14ac:dyDescent="0.3">
      <c r="A93" s="137" t="s">
        <v>275</v>
      </c>
      <c r="B93" s="138" t="s">
        <v>297</v>
      </c>
      <c r="C93" s="152">
        <v>400</v>
      </c>
      <c r="D93" s="152">
        <v>0</v>
      </c>
      <c r="E93" s="139">
        <v>300</v>
      </c>
      <c r="F93" s="139">
        <v>141</v>
      </c>
      <c r="G93" s="139"/>
      <c r="H93" s="139"/>
      <c r="I93" s="139">
        <v>100</v>
      </c>
    </row>
    <row r="94" spans="1:10" ht="25.5" x14ac:dyDescent="0.3">
      <c r="A94" s="137" t="s">
        <v>275</v>
      </c>
      <c r="B94" s="153" t="s">
        <v>298</v>
      </c>
      <c r="C94" s="154">
        <v>1000</v>
      </c>
      <c r="D94" s="154">
        <v>0</v>
      </c>
      <c r="E94" s="139">
        <v>780</v>
      </c>
      <c r="F94" s="155">
        <v>352</v>
      </c>
      <c r="G94" s="155">
        <v>400</v>
      </c>
      <c r="H94" s="155">
        <v>1000</v>
      </c>
      <c r="I94" s="139">
        <v>200</v>
      </c>
    </row>
    <row r="95" spans="1:10" x14ac:dyDescent="0.3">
      <c r="A95" s="156"/>
      <c r="B95" s="156"/>
      <c r="C95" s="156"/>
      <c r="D95" s="156"/>
      <c r="E95" s="156"/>
      <c r="F95" s="156"/>
    </row>
    <row r="96" spans="1:10" x14ac:dyDescent="0.3">
      <c r="A96" s="156"/>
      <c r="B96" s="156"/>
      <c r="C96" s="156"/>
      <c r="D96" s="156"/>
      <c r="E96" s="156"/>
      <c r="F96" s="156"/>
    </row>
    <row r="97" spans="1:6" x14ac:dyDescent="0.3">
      <c r="A97" s="156"/>
      <c r="B97" s="156"/>
      <c r="C97" s="156"/>
      <c r="D97" s="156"/>
      <c r="E97" s="156"/>
      <c r="F97" s="156"/>
    </row>
    <row r="98" spans="1:6" x14ac:dyDescent="0.3">
      <c r="A98" s="156"/>
      <c r="B98" s="156"/>
      <c r="C98" s="156"/>
      <c r="D98" s="156"/>
      <c r="E98" s="156"/>
      <c r="F98" s="156"/>
    </row>
    <row r="99" spans="1:6" x14ac:dyDescent="0.3">
      <c r="A99" s="156"/>
      <c r="B99" s="156"/>
      <c r="C99" s="156"/>
      <c r="D99" s="156"/>
      <c r="E99" s="156"/>
      <c r="F99" s="156"/>
    </row>
    <row r="100" spans="1:6" x14ac:dyDescent="0.3">
      <c r="A100" s="156"/>
      <c r="B100" s="156"/>
      <c r="C100" s="156"/>
      <c r="D100" s="156"/>
      <c r="E100" s="156"/>
      <c r="F100" s="156"/>
    </row>
    <row r="101" spans="1:6" x14ac:dyDescent="0.3">
      <c r="A101" s="156"/>
      <c r="B101" s="156"/>
      <c r="C101" s="156"/>
      <c r="D101" s="156"/>
      <c r="E101" s="156"/>
      <c r="F101" s="156"/>
    </row>
    <row r="102" spans="1:6" x14ac:dyDescent="0.3">
      <c r="A102" s="156"/>
      <c r="B102" s="156"/>
      <c r="C102" s="156"/>
      <c r="D102" s="156"/>
      <c r="E102" s="156"/>
      <c r="F102" s="156"/>
    </row>
    <row r="103" spans="1:6" x14ac:dyDescent="0.3">
      <c r="A103" s="156"/>
      <c r="B103" s="156"/>
      <c r="C103" s="156"/>
      <c r="D103" s="156"/>
      <c r="E103" s="156"/>
      <c r="F103" s="156"/>
    </row>
    <row r="104" spans="1:6" x14ac:dyDescent="0.3">
      <c r="A104" s="156"/>
      <c r="B104" s="156"/>
      <c r="C104" s="156"/>
      <c r="D104" s="156"/>
      <c r="E104" s="156"/>
      <c r="F104" s="156"/>
    </row>
    <row r="105" spans="1:6" x14ac:dyDescent="0.3">
      <c r="A105" s="156"/>
      <c r="B105" s="156"/>
      <c r="C105" s="156"/>
      <c r="D105" s="156"/>
      <c r="E105" s="156"/>
      <c r="F105" s="156"/>
    </row>
    <row r="106" spans="1:6" x14ac:dyDescent="0.3">
      <c r="A106" s="156"/>
      <c r="B106" s="156"/>
      <c r="C106" s="156"/>
      <c r="D106" s="156"/>
      <c r="E106" s="156"/>
      <c r="F106" s="156"/>
    </row>
    <row r="107" spans="1:6" x14ac:dyDescent="0.3">
      <c r="A107" s="156"/>
      <c r="B107" s="156"/>
      <c r="C107" s="156"/>
      <c r="D107" s="156"/>
      <c r="E107" s="156"/>
      <c r="F107" s="156"/>
    </row>
    <row r="108" spans="1:6" x14ac:dyDescent="0.3">
      <c r="A108" s="156"/>
      <c r="B108" s="156"/>
      <c r="C108" s="156"/>
      <c r="D108" s="156"/>
      <c r="E108" s="156"/>
      <c r="F108" s="156"/>
    </row>
    <row r="109" spans="1:6" x14ac:dyDescent="0.3">
      <c r="A109" s="156"/>
      <c r="B109" s="156"/>
      <c r="C109" s="156"/>
      <c r="D109" s="156"/>
      <c r="E109" s="156"/>
      <c r="F109" s="156"/>
    </row>
    <row r="110" spans="1:6" x14ac:dyDescent="0.3">
      <c r="A110" s="156"/>
      <c r="B110" s="156"/>
      <c r="C110" s="156"/>
      <c r="D110" s="156"/>
      <c r="E110" s="156"/>
      <c r="F110" s="156"/>
    </row>
    <row r="111" spans="1:6" x14ac:dyDescent="0.3">
      <c r="A111" s="156"/>
      <c r="B111" s="156"/>
      <c r="C111" s="156"/>
      <c r="D111" s="156"/>
      <c r="E111" s="156"/>
      <c r="F111" s="156"/>
    </row>
    <row r="112" spans="1:6" x14ac:dyDescent="0.3">
      <c r="A112" s="156"/>
      <c r="B112" s="156"/>
      <c r="C112" s="156"/>
      <c r="D112" s="156"/>
      <c r="E112" s="156"/>
      <c r="F112" s="156"/>
    </row>
    <row r="113" spans="1:6" x14ac:dyDescent="0.3">
      <c r="A113" s="156"/>
      <c r="B113" s="156"/>
      <c r="C113" s="156"/>
      <c r="D113" s="156"/>
      <c r="E113" s="156"/>
      <c r="F113" s="156"/>
    </row>
    <row r="114" spans="1:6" x14ac:dyDescent="0.3">
      <c r="A114" s="156"/>
      <c r="B114" s="156"/>
      <c r="C114" s="156"/>
      <c r="D114" s="156"/>
      <c r="E114" s="156"/>
      <c r="F114" s="156"/>
    </row>
    <row r="115" spans="1:6" x14ac:dyDescent="0.3">
      <c r="A115" s="156"/>
      <c r="B115" s="156"/>
      <c r="C115" s="156"/>
      <c r="D115" s="156"/>
      <c r="E115" s="156"/>
      <c r="F115" s="156"/>
    </row>
    <row r="116" spans="1:6" x14ac:dyDescent="0.3">
      <c r="A116" s="156"/>
      <c r="B116" s="156"/>
      <c r="C116" s="156"/>
      <c r="D116" s="156"/>
      <c r="E116" s="156"/>
      <c r="F116" s="156"/>
    </row>
    <row r="117" spans="1:6" x14ac:dyDescent="0.3">
      <c r="A117" s="156"/>
      <c r="B117" s="156"/>
      <c r="C117" s="156"/>
      <c r="D117" s="156"/>
      <c r="E117" s="156"/>
      <c r="F117" s="156"/>
    </row>
    <row r="118" spans="1:6" x14ac:dyDescent="0.3">
      <c r="A118" s="156"/>
      <c r="B118" s="156"/>
      <c r="C118" s="156"/>
      <c r="D118" s="156"/>
      <c r="E118" s="156"/>
      <c r="F118" s="156"/>
    </row>
  </sheetData>
  <mergeCells count="1">
    <mergeCell ref="B4:D4"/>
  </mergeCells>
  <pageMargins left="0.37" right="0.18" top="0.26" bottom="0.28000000000000003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topLeftCell="B37" workbookViewId="0">
      <pane ySplit="2370" topLeftCell="A31" activePane="bottomLeft"/>
      <selection activeCell="H19" sqref="H19:I19"/>
      <selection pane="bottomLeft" activeCell="L20" sqref="L20"/>
    </sheetView>
  </sheetViews>
  <sheetFormatPr defaultColWidth="8.85546875" defaultRowHeight="15" x14ac:dyDescent="0.25"/>
  <cols>
    <col min="1" max="1" width="8.85546875" style="25"/>
    <col min="2" max="2" width="27.140625" style="25" customWidth="1"/>
    <col min="3" max="3" width="20" style="25" customWidth="1"/>
    <col min="4" max="4" width="22.85546875" style="25" customWidth="1"/>
    <col min="5" max="5" width="39.140625" style="25" customWidth="1"/>
    <col min="6" max="6" width="17" style="25" bestFit="1" customWidth="1"/>
    <col min="7" max="7" width="10.42578125" style="25" bestFit="1" customWidth="1"/>
    <col min="8" max="8" width="11" style="25" bestFit="1" customWidth="1"/>
    <col min="9" max="9" width="11.140625" style="25" bestFit="1" customWidth="1"/>
    <col min="10" max="10" width="10.7109375" style="25" bestFit="1" customWidth="1"/>
    <col min="11" max="11" width="10.85546875" style="25" bestFit="1" customWidth="1"/>
    <col min="12" max="13" width="11.140625" style="25" bestFit="1" customWidth="1"/>
    <col min="14" max="14" width="10.7109375" style="25" bestFit="1" customWidth="1"/>
    <col min="15" max="15" width="29.85546875" style="25" customWidth="1"/>
    <col min="16" max="16" width="8" style="25" bestFit="1" customWidth="1"/>
    <col min="17" max="17" width="14.7109375" style="25" bestFit="1" customWidth="1"/>
    <col min="18" max="18" width="11" style="25" bestFit="1" customWidth="1"/>
    <col min="19" max="19" width="10.85546875" style="25" bestFit="1" customWidth="1"/>
    <col min="20" max="20" width="8.85546875" style="25"/>
    <col min="21" max="21" width="31.7109375" style="25" bestFit="1" customWidth="1"/>
    <col min="22" max="22" width="9.85546875" style="25" bestFit="1" customWidth="1"/>
    <col min="23" max="16384" width="8.85546875" style="25"/>
  </cols>
  <sheetData>
    <row r="1" spans="1:23" ht="15.75" x14ac:dyDescent="0.25">
      <c r="A1" s="1" t="s">
        <v>39</v>
      </c>
      <c r="C1" s="1"/>
      <c r="D1" s="1"/>
      <c r="E1" s="1"/>
      <c r="F1" s="1"/>
      <c r="G1" s="1"/>
      <c r="H1" s="1"/>
      <c r="I1" s="1"/>
      <c r="J1" s="1"/>
      <c r="U1" s="26" t="s">
        <v>13</v>
      </c>
      <c r="V1" s="26" t="s">
        <v>14</v>
      </c>
      <c r="W1" s="26" t="s">
        <v>15</v>
      </c>
    </row>
    <row r="2" spans="1:23" x14ac:dyDescent="0.25">
      <c r="A2" s="3"/>
      <c r="C2" s="3"/>
      <c r="D2" s="3"/>
      <c r="E2" s="3"/>
      <c r="F2" s="3"/>
      <c r="G2" s="3"/>
      <c r="H2" s="3"/>
      <c r="I2" s="3"/>
      <c r="J2" s="3"/>
      <c r="U2" s="26" t="s">
        <v>16</v>
      </c>
      <c r="V2" s="26" t="s">
        <v>17</v>
      </c>
      <c r="W2" s="26"/>
    </row>
    <row r="3" spans="1:23" ht="15.75" customHeight="1" x14ac:dyDescent="0.25">
      <c r="A3" s="1" t="s">
        <v>18</v>
      </c>
      <c r="C3" s="27"/>
      <c r="D3" s="27"/>
      <c r="E3" s="27"/>
      <c r="F3" s="27"/>
      <c r="G3" s="3"/>
      <c r="H3" s="3"/>
      <c r="I3" s="3"/>
      <c r="J3" s="3"/>
      <c r="U3" s="26" t="s">
        <v>19</v>
      </c>
      <c r="V3" s="26" t="s">
        <v>20</v>
      </c>
      <c r="W3" s="26"/>
    </row>
    <row r="4" spans="1:23" ht="15.75" customHeight="1" x14ac:dyDescent="0.25">
      <c r="B4" s="28"/>
      <c r="C4" s="28"/>
      <c r="D4" s="28"/>
      <c r="E4" s="28"/>
      <c r="F4" s="28"/>
      <c r="G4" s="2"/>
      <c r="H4" s="2"/>
      <c r="I4" s="2"/>
      <c r="J4" s="2"/>
      <c r="U4" s="26" t="s">
        <v>21</v>
      </c>
      <c r="V4" s="26"/>
    </row>
    <row r="5" spans="1:23" ht="18.75" customHeight="1" x14ac:dyDescent="0.25">
      <c r="B5" s="16" t="s">
        <v>47</v>
      </c>
      <c r="C5" s="11">
        <v>1102</v>
      </c>
      <c r="E5" s="16" t="s">
        <v>51</v>
      </c>
      <c r="F5" s="11" t="s">
        <v>76</v>
      </c>
      <c r="H5" s="2"/>
      <c r="I5" s="2"/>
      <c r="J5" s="2"/>
    </row>
    <row r="6" spans="1:23" ht="27" customHeight="1" x14ac:dyDescent="0.25">
      <c r="B6" s="16" t="s">
        <v>48</v>
      </c>
      <c r="C6" s="22" t="s">
        <v>87</v>
      </c>
      <c r="E6" s="16" t="s">
        <v>52</v>
      </c>
      <c r="F6" s="24" t="s">
        <v>71</v>
      </c>
      <c r="H6" s="2"/>
      <c r="I6" s="2"/>
      <c r="J6" s="2"/>
    </row>
    <row r="7" spans="1:23" ht="18" customHeight="1" x14ac:dyDescent="0.25">
      <c r="B7" s="16" t="s">
        <v>49</v>
      </c>
      <c r="C7" s="11">
        <v>12001</v>
      </c>
      <c r="H7" s="2"/>
      <c r="I7" s="2"/>
      <c r="J7" s="2"/>
    </row>
    <row r="8" spans="1:23" ht="67.5" x14ac:dyDescent="0.25">
      <c r="B8" s="16" t="s">
        <v>50</v>
      </c>
      <c r="C8" s="22" t="s">
        <v>88</v>
      </c>
      <c r="H8" s="2"/>
      <c r="I8" s="2"/>
      <c r="J8" s="2"/>
    </row>
    <row r="9" spans="1:23" ht="17.25" x14ac:dyDescent="0.25">
      <c r="B9" s="3"/>
      <c r="C9" s="3"/>
      <c r="D9" s="3"/>
      <c r="E9" s="3"/>
      <c r="F9" s="2"/>
      <c r="G9" s="2"/>
      <c r="H9" s="2"/>
      <c r="I9" s="2"/>
      <c r="J9" s="2"/>
    </row>
    <row r="10" spans="1:23" ht="15.75" customHeight="1" x14ac:dyDescent="0.25">
      <c r="A10" s="1" t="s">
        <v>22</v>
      </c>
      <c r="C10" s="2"/>
      <c r="D10" s="2"/>
      <c r="E10" s="2"/>
      <c r="F10" s="2"/>
      <c r="G10" s="2"/>
      <c r="H10" s="2"/>
      <c r="I10" s="2"/>
      <c r="J10" s="2"/>
    </row>
    <row r="11" spans="1:23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ht="96" x14ac:dyDescent="0.25">
      <c r="B12" s="16" t="s">
        <v>53</v>
      </c>
      <c r="C12" s="29" t="s">
        <v>54</v>
      </c>
      <c r="D12" s="29" t="s">
        <v>55</v>
      </c>
      <c r="E12" s="29" t="s">
        <v>56</v>
      </c>
      <c r="F12" s="2"/>
      <c r="G12" s="2"/>
      <c r="H12" s="2"/>
      <c r="I12" s="2"/>
      <c r="J12" s="2"/>
    </row>
    <row r="13" spans="1:23" ht="148.5" x14ac:dyDescent="0.25">
      <c r="B13" s="30" t="s">
        <v>16</v>
      </c>
      <c r="C13" s="12" t="s">
        <v>111</v>
      </c>
      <c r="D13" s="12" t="s">
        <v>103</v>
      </c>
      <c r="E13" s="32" t="s">
        <v>90</v>
      </c>
      <c r="F13" s="28"/>
      <c r="G13" s="2"/>
      <c r="H13" s="2"/>
      <c r="I13" s="2"/>
      <c r="J13" s="28"/>
    </row>
    <row r="14" spans="1:23" ht="17.25" x14ac:dyDescent="0.25">
      <c r="B14" s="5"/>
      <c r="C14" s="5"/>
      <c r="D14" s="5"/>
      <c r="E14" s="5"/>
      <c r="F14" s="2"/>
      <c r="G14" s="2"/>
      <c r="H14" s="2"/>
      <c r="I14" s="2"/>
      <c r="J14" s="28"/>
    </row>
    <row r="15" spans="1:23" ht="17.25" x14ac:dyDescent="0.25">
      <c r="A15" s="1" t="s">
        <v>23</v>
      </c>
      <c r="C15" s="2"/>
      <c r="D15" s="2"/>
      <c r="E15" s="2"/>
      <c r="F15" s="2"/>
      <c r="G15" s="2"/>
      <c r="H15" s="2"/>
      <c r="I15" s="2"/>
      <c r="J15" s="28"/>
    </row>
    <row r="16" spans="1:23" ht="17.25" x14ac:dyDescent="0.25">
      <c r="B16" s="5"/>
      <c r="C16" s="2"/>
      <c r="D16" s="2"/>
      <c r="E16" s="2"/>
      <c r="F16" s="2"/>
      <c r="G16" s="2"/>
      <c r="H16" s="2"/>
      <c r="I16" s="2"/>
      <c r="J16" s="28"/>
    </row>
    <row r="17" spans="2:18" ht="28.15" customHeight="1" x14ac:dyDescent="0.25">
      <c r="B17" s="173" t="s">
        <v>57</v>
      </c>
      <c r="C17" s="173" t="s">
        <v>58</v>
      </c>
      <c r="D17" s="173" t="s">
        <v>59</v>
      </c>
      <c r="E17" s="173" t="s">
        <v>60</v>
      </c>
      <c r="F17" s="180" t="s">
        <v>61</v>
      </c>
      <c r="G17" s="182"/>
      <c r="H17" s="182"/>
      <c r="I17" s="182"/>
      <c r="J17" s="182"/>
      <c r="K17" s="182"/>
      <c r="L17" s="182"/>
      <c r="M17" s="182"/>
      <c r="N17" s="181"/>
      <c r="O17" s="173" t="s">
        <v>62</v>
      </c>
    </row>
    <row r="18" spans="2:18" ht="28.9" customHeight="1" x14ac:dyDescent="0.25">
      <c r="B18" s="174"/>
      <c r="C18" s="174"/>
      <c r="D18" s="174"/>
      <c r="E18" s="174"/>
      <c r="F18" s="180" t="s">
        <v>24</v>
      </c>
      <c r="G18" s="181"/>
      <c r="H18" s="180" t="s">
        <v>25</v>
      </c>
      <c r="I18" s="181"/>
      <c r="J18" s="180" t="s">
        <v>0</v>
      </c>
      <c r="K18" s="181"/>
      <c r="L18" s="180" t="s">
        <v>1</v>
      </c>
      <c r="M18" s="181"/>
      <c r="N18" s="49" t="s">
        <v>3</v>
      </c>
      <c r="O18" s="174"/>
    </row>
    <row r="19" spans="2:18" ht="40.5" x14ac:dyDescent="0.25">
      <c r="B19" s="56"/>
      <c r="C19" s="56"/>
      <c r="D19" s="56"/>
      <c r="E19" s="56"/>
      <c r="F19" s="49" t="s">
        <v>84</v>
      </c>
      <c r="G19" s="49" t="s">
        <v>85</v>
      </c>
      <c r="H19" s="49" t="s">
        <v>81</v>
      </c>
      <c r="I19" s="49" t="s">
        <v>82</v>
      </c>
      <c r="J19" s="49" t="s">
        <v>81</v>
      </c>
      <c r="K19" s="49" t="s">
        <v>82</v>
      </c>
      <c r="L19" s="49" t="s">
        <v>81</v>
      </c>
      <c r="M19" s="49" t="s">
        <v>82</v>
      </c>
      <c r="N19" s="49" t="s">
        <v>83</v>
      </c>
      <c r="O19" s="56"/>
    </row>
    <row r="20" spans="2:18" ht="27" x14ac:dyDescent="0.25">
      <c r="B20" s="13" t="s">
        <v>114</v>
      </c>
      <c r="C20" s="53"/>
      <c r="D20" s="30"/>
      <c r="E20" s="12" t="s">
        <v>96</v>
      </c>
      <c r="F20" s="31">
        <f>SUM(F21:F24)</f>
        <v>34809</v>
      </c>
      <c r="G20" s="31">
        <f>SUM(G21:G24)</f>
        <v>34809</v>
      </c>
      <c r="H20" s="31">
        <f t="shared" ref="H20:N20" si="0">SUM(H21:H25)</f>
        <v>35552</v>
      </c>
      <c r="I20" s="31">
        <f t="shared" si="0"/>
        <v>35860.880000000005</v>
      </c>
      <c r="J20" s="31">
        <f t="shared" si="0"/>
        <v>35860.880000000005</v>
      </c>
      <c r="K20" s="31">
        <f t="shared" si="0"/>
        <v>36484.817599999995</v>
      </c>
      <c r="L20" s="31">
        <f t="shared" si="0"/>
        <v>36804</v>
      </c>
      <c r="M20" s="31">
        <f t="shared" si="0"/>
        <v>36804</v>
      </c>
      <c r="N20" s="31">
        <f t="shared" si="0"/>
        <v>36804</v>
      </c>
      <c r="O20" s="31"/>
      <c r="Q20" s="58"/>
    </row>
    <row r="21" spans="2:18" ht="54" x14ac:dyDescent="0.25">
      <c r="B21" s="12" t="s">
        <v>93</v>
      </c>
      <c r="C21" s="30" t="s">
        <v>78</v>
      </c>
      <c r="D21" s="30" t="s">
        <v>79</v>
      </c>
      <c r="E21" s="12"/>
      <c r="F21" s="31">
        <v>7046</v>
      </c>
      <c r="G21" s="31">
        <v>7046</v>
      </c>
      <c r="H21" s="31">
        <v>6847</v>
      </c>
      <c r="I21" s="31">
        <v>6915.47</v>
      </c>
      <c r="J21" s="31">
        <v>6915.47</v>
      </c>
      <c r="K21" s="31">
        <v>7053.7794000000004</v>
      </c>
      <c r="L21" s="31">
        <v>7124</v>
      </c>
      <c r="M21" s="31">
        <v>7124</v>
      </c>
      <c r="N21" s="31">
        <v>7124</v>
      </c>
      <c r="O21" s="31"/>
      <c r="Q21" s="58"/>
    </row>
    <row r="22" spans="2:18" ht="67.5" x14ac:dyDescent="0.25">
      <c r="B22" s="12" t="s">
        <v>94</v>
      </c>
      <c r="C22" s="30" t="s">
        <v>78</v>
      </c>
      <c r="D22" s="30" t="s">
        <v>79</v>
      </c>
      <c r="E22" s="12"/>
      <c r="F22" s="31">
        <v>17767</v>
      </c>
      <c r="G22" s="31">
        <v>17767</v>
      </c>
      <c r="H22" s="31">
        <v>18175</v>
      </c>
      <c r="I22" s="31">
        <v>18356.75</v>
      </c>
      <c r="J22" s="31">
        <v>18356.75</v>
      </c>
      <c r="K22" s="31">
        <v>18723.884999999998</v>
      </c>
      <c r="L22" s="31">
        <v>18911</v>
      </c>
      <c r="M22" s="31">
        <v>18911</v>
      </c>
      <c r="N22" s="31">
        <v>18911</v>
      </c>
      <c r="O22" s="31"/>
      <c r="Q22" s="58"/>
    </row>
    <row r="23" spans="2:18" ht="40.5" x14ac:dyDescent="0.25">
      <c r="B23" s="12" t="s">
        <v>95</v>
      </c>
      <c r="C23" s="30" t="s">
        <v>78</v>
      </c>
      <c r="D23" s="30" t="s">
        <v>79</v>
      </c>
      <c r="E23" s="12"/>
      <c r="F23" s="31">
        <v>8990</v>
      </c>
      <c r="G23" s="31">
        <v>8990</v>
      </c>
      <c r="H23" s="31">
        <v>9272</v>
      </c>
      <c r="I23" s="31">
        <v>9330.66</v>
      </c>
      <c r="J23" s="31">
        <v>9330.66</v>
      </c>
      <c r="K23" s="31">
        <v>9449.1532000000007</v>
      </c>
      <c r="L23" s="31">
        <v>9511</v>
      </c>
      <c r="M23" s="31">
        <v>9511</v>
      </c>
      <c r="N23" s="31">
        <v>9511</v>
      </c>
      <c r="O23" s="31"/>
      <c r="Q23" s="58"/>
    </row>
    <row r="24" spans="2:18" ht="54.75" thickBot="1" x14ac:dyDescent="0.3">
      <c r="B24" s="44" t="s">
        <v>97</v>
      </c>
      <c r="C24" s="45" t="s">
        <v>78</v>
      </c>
      <c r="D24" s="45" t="s">
        <v>79</v>
      </c>
      <c r="E24" s="44"/>
      <c r="F24" s="46">
        <v>1006</v>
      </c>
      <c r="G24" s="46">
        <v>1006</v>
      </c>
      <c r="H24" s="46">
        <v>1258</v>
      </c>
      <c r="I24" s="46">
        <v>1258</v>
      </c>
      <c r="J24" s="46">
        <v>1258</v>
      </c>
      <c r="K24" s="46">
        <f>+J24</f>
        <v>1258</v>
      </c>
      <c r="L24" s="46">
        <f>+K24</f>
        <v>1258</v>
      </c>
      <c r="M24" s="46">
        <f>+L24</f>
        <v>1258</v>
      </c>
      <c r="N24" s="46">
        <f>+M24</f>
        <v>1258</v>
      </c>
      <c r="O24" s="46"/>
      <c r="Q24" s="58"/>
    </row>
    <row r="25" spans="2:18" ht="40.5" x14ac:dyDescent="0.25">
      <c r="B25" s="65" t="s">
        <v>92</v>
      </c>
      <c r="C25" s="30" t="s">
        <v>72</v>
      </c>
      <c r="D25" s="42" t="s">
        <v>79</v>
      </c>
      <c r="E25" s="41" t="s">
        <v>80</v>
      </c>
      <c r="F25" s="43"/>
      <c r="G25" s="43"/>
      <c r="H25" s="43"/>
      <c r="I25" s="43"/>
      <c r="J25" s="43"/>
      <c r="K25" s="43"/>
      <c r="L25" s="43"/>
      <c r="M25" s="43"/>
      <c r="N25" s="43"/>
      <c r="O25" s="43"/>
      <c r="Q25" s="58"/>
    </row>
    <row r="26" spans="2:18" ht="54" x14ac:dyDescent="0.25">
      <c r="B26" s="12" t="s">
        <v>93</v>
      </c>
      <c r="C26" s="30" t="s">
        <v>72</v>
      </c>
      <c r="D26" s="30"/>
      <c r="E26" s="12"/>
      <c r="F26" s="31">
        <v>74655.999999999985</v>
      </c>
      <c r="G26" s="31">
        <v>80176</v>
      </c>
      <c r="H26" s="31">
        <v>81776</v>
      </c>
      <c r="I26" s="31">
        <v>84267.500000000015</v>
      </c>
      <c r="J26" s="31">
        <v>84267.500000000015</v>
      </c>
      <c r="K26" s="31">
        <v>87858</v>
      </c>
      <c r="L26" s="31">
        <v>89519</v>
      </c>
      <c r="M26" s="31">
        <v>95601</v>
      </c>
      <c r="N26" s="31">
        <v>113847.00000000003</v>
      </c>
      <c r="O26" s="31"/>
      <c r="Q26" s="63">
        <f>+K26*K21*6/1000</f>
        <v>3718385.7031512004</v>
      </c>
      <c r="R26" s="61"/>
    </row>
    <row r="27" spans="2:18" ht="67.5" x14ac:dyDescent="0.25">
      <c r="B27" s="12" t="s">
        <v>94</v>
      </c>
      <c r="C27" s="30" t="s">
        <v>72</v>
      </c>
      <c r="D27" s="30" t="s">
        <v>79</v>
      </c>
      <c r="E27" s="12"/>
      <c r="F27" s="31">
        <v>105984</v>
      </c>
      <c r="G27" s="31">
        <v>113424</v>
      </c>
      <c r="H27" s="31">
        <v>117312</v>
      </c>
      <c r="I27" s="31">
        <v>121259.99999999999</v>
      </c>
      <c r="J27" s="31">
        <v>121259.99999999999</v>
      </c>
      <c r="K27" s="31">
        <v>126336</v>
      </c>
      <c r="L27" s="31">
        <v>128967.99999999999</v>
      </c>
      <c r="M27" s="31">
        <v>137992</v>
      </c>
      <c r="N27" s="31">
        <v>165064</v>
      </c>
      <c r="O27" s="31"/>
      <c r="Q27" s="63">
        <f t="shared" ref="Q27:Q29" si="1">+K27*K22*6/1000</f>
        <v>14193004.412159998</v>
      </c>
      <c r="R27" s="61"/>
    </row>
    <row r="28" spans="2:18" ht="40.5" x14ac:dyDescent="0.25">
      <c r="B28" s="12" t="s">
        <v>95</v>
      </c>
      <c r="C28" s="30" t="s">
        <v>72</v>
      </c>
      <c r="D28" s="30" t="s">
        <v>79</v>
      </c>
      <c r="E28" s="12"/>
      <c r="F28" s="31">
        <v>34399.889850909443</v>
      </c>
      <c r="G28" s="31">
        <v>37101.298944466194</v>
      </c>
      <c r="H28" s="31">
        <v>38530.58886971527</v>
      </c>
      <c r="I28" s="31">
        <v>40739.002299944485</v>
      </c>
      <c r="J28" s="31">
        <v>42042.272703645831</v>
      </c>
      <c r="K28" s="31">
        <v>44273.009409329919</v>
      </c>
      <c r="L28" s="31">
        <v>46332.399537377765</v>
      </c>
      <c r="M28" s="31">
        <v>48869.902323625276</v>
      </c>
      <c r="N28" s="31">
        <v>54399.776574492695</v>
      </c>
      <c r="O28" s="31"/>
      <c r="P28" s="25">
        <f>+K28*K22*5/1000</f>
        <v>4144813.6839210563</v>
      </c>
      <c r="Q28" s="63">
        <f t="shared" si="1"/>
        <v>2510054.6912027998</v>
      </c>
      <c r="R28" s="61"/>
    </row>
    <row r="29" spans="2:18" ht="40.5" x14ac:dyDescent="0.25">
      <c r="B29" s="12" t="s">
        <v>98</v>
      </c>
      <c r="C29" s="30" t="s">
        <v>72</v>
      </c>
      <c r="D29" s="30" t="s">
        <v>79</v>
      </c>
      <c r="E29" s="12"/>
      <c r="F29" s="31">
        <v>45963.074473111927</v>
      </c>
      <c r="G29" s="31">
        <v>49206.088933013685</v>
      </c>
      <c r="H29" s="31">
        <v>51504.133545310018</v>
      </c>
      <c r="I29" s="31">
        <v>53564.069952305239</v>
      </c>
      <c r="J29" s="31">
        <v>53564.069952305239</v>
      </c>
      <c r="K29" s="31">
        <v>55873.731319554841</v>
      </c>
      <c r="L29" s="31">
        <v>57237.244833068362</v>
      </c>
      <c r="M29" s="31">
        <v>61082.693163751974</v>
      </c>
      <c r="N29" s="31">
        <v>72512.599364069945</v>
      </c>
      <c r="O29" s="31"/>
      <c r="Q29" s="63">
        <f t="shared" si="1"/>
        <v>421734.92399999988</v>
      </c>
      <c r="R29" s="61"/>
    </row>
    <row r="30" spans="2:18" ht="40.5" x14ac:dyDescent="0.25">
      <c r="B30" s="12" t="s">
        <v>100</v>
      </c>
      <c r="C30" s="30" t="s">
        <v>72</v>
      </c>
      <c r="D30" s="30"/>
      <c r="E30" s="12" t="s">
        <v>109</v>
      </c>
      <c r="F30" s="31">
        <v>18000</v>
      </c>
      <c r="G30" s="31">
        <v>20000</v>
      </c>
      <c r="H30" s="31">
        <v>20000</v>
      </c>
      <c r="I30" s="31">
        <v>20000</v>
      </c>
      <c r="J30" s="31">
        <v>20000</v>
      </c>
      <c r="K30" s="31">
        <v>21000</v>
      </c>
      <c r="L30" s="31">
        <v>21000</v>
      </c>
      <c r="M30" s="31">
        <v>22000</v>
      </c>
      <c r="N30" s="31">
        <v>25000</v>
      </c>
      <c r="O30" s="31"/>
      <c r="Q30" s="61"/>
    </row>
    <row r="31" spans="2:18" ht="27" x14ac:dyDescent="0.25">
      <c r="B31" s="12" t="s">
        <v>101</v>
      </c>
      <c r="C31" s="30" t="s">
        <v>72</v>
      </c>
      <c r="D31" s="30"/>
      <c r="E31" s="12" t="s">
        <v>109</v>
      </c>
      <c r="F31" s="31">
        <v>1600</v>
      </c>
      <c r="G31" s="31">
        <v>1600</v>
      </c>
      <c r="H31" s="31">
        <v>1600</v>
      </c>
      <c r="I31" s="31">
        <v>1750</v>
      </c>
      <c r="J31" s="31">
        <v>1750</v>
      </c>
      <c r="K31" s="31">
        <v>1800</v>
      </c>
      <c r="L31" s="31">
        <v>1900</v>
      </c>
      <c r="M31" s="31">
        <v>2100</v>
      </c>
      <c r="N31" s="31">
        <v>2700</v>
      </c>
      <c r="O31" s="31"/>
    </row>
    <row r="32" spans="2:18" ht="121.5" x14ac:dyDescent="0.25">
      <c r="B32" s="51" t="s">
        <v>77</v>
      </c>
      <c r="C32" s="54" t="s">
        <v>73</v>
      </c>
      <c r="D32" s="30"/>
      <c r="E32" s="12"/>
      <c r="F32" s="31"/>
      <c r="G32" s="31">
        <v>920427</v>
      </c>
      <c r="H32" s="31"/>
      <c r="I32" s="31"/>
      <c r="J32" s="31"/>
      <c r="K32" s="31"/>
      <c r="L32" s="31"/>
      <c r="M32" s="31"/>
      <c r="N32" s="31"/>
      <c r="O32" s="55" t="s">
        <v>99</v>
      </c>
    </row>
    <row r="33" spans="1:19" x14ac:dyDescent="0.25">
      <c r="B33" s="13" t="s">
        <v>74</v>
      </c>
      <c r="C33" s="30" t="s">
        <v>73</v>
      </c>
      <c r="D33" s="30"/>
      <c r="E33" s="12"/>
      <c r="F33" s="31">
        <f>+SUMPRODUCT(F21:F24,F26:F29)/1000*8</f>
        <v>22116302.133437011</v>
      </c>
      <c r="G33" s="31">
        <f>+SUMPRODUCT(G21:G24,G26:G29)/1000*4+G32</f>
        <v>12773092.227909453</v>
      </c>
      <c r="H33" s="31">
        <f>+SUMPRODUCT(H21:H24,H26:H29)/1000*6</f>
        <v>18684682.151999999</v>
      </c>
      <c r="I33" s="31">
        <f>+SUMPRODUCT(I21:I24,I26:I29)/1000*6</f>
        <v>19537165.514549993</v>
      </c>
      <c r="J33" s="31">
        <f t="shared" ref="J33" si="2">+SUMPRODUCT(J21:J24,J26:J29)/1000*6</f>
        <v>19610127.752699994</v>
      </c>
      <c r="K33" s="31">
        <f>+SUMPRODUCT(K21:K24,K26:K29)/1000*6</f>
        <v>20843179.730513997</v>
      </c>
      <c r="L33" s="31">
        <f t="shared" ref="L33:M33" si="3">+SUMPRODUCT(L21:L24,L26:L29)/1000*6</f>
        <v>21535914.659999996</v>
      </c>
      <c r="M33" s="31">
        <f t="shared" si="3"/>
        <v>22993631.43</v>
      </c>
      <c r="N33" s="31">
        <f>+SUMPRODUCT(N21:N24,N26:N29)/1000*12</f>
        <v>54494261.484000005</v>
      </c>
      <c r="O33" s="31"/>
    </row>
    <row r="34" spans="1:19" x14ac:dyDescent="0.25">
      <c r="G34" s="61"/>
    </row>
    <row r="36" spans="1:19" x14ac:dyDescent="0.25">
      <c r="A36" s="1" t="s">
        <v>26</v>
      </c>
    </row>
    <row r="38" spans="1:19" ht="54.75" customHeight="1" x14ac:dyDescent="0.25">
      <c r="B38" s="175" t="s">
        <v>63</v>
      </c>
      <c r="C38" s="50" t="s">
        <v>64</v>
      </c>
      <c r="D38" s="50" t="s">
        <v>65</v>
      </c>
      <c r="E38" s="177" t="s">
        <v>66</v>
      </c>
      <c r="F38" s="178"/>
      <c r="G38" s="179"/>
      <c r="H38" s="177" t="s">
        <v>67</v>
      </c>
      <c r="I38" s="178"/>
      <c r="J38" s="179"/>
      <c r="K38" s="177" t="s">
        <v>68</v>
      </c>
      <c r="L38" s="178"/>
      <c r="M38" s="179"/>
      <c r="N38" s="177" t="s">
        <v>69</v>
      </c>
      <c r="O38" s="178"/>
      <c r="P38" s="179"/>
      <c r="Q38" s="170" t="s">
        <v>70</v>
      </c>
      <c r="R38" s="171"/>
      <c r="S38" s="172"/>
    </row>
    <row r="39" spans="1:19" x14ac:dyDescent="0.25">
      <c r="B39" s="176"/>
      <c r="C39" s="50" t="s">
        <v>8</v>
      </c>
      <c r="D39" s="50" t="s">
        <v>9</v>
      </c>
      <c r="E39" s="47" t="s">
        <v>0</v>
      </c>
      <c r="F39" s="47" t="s">
        <v>1</v>
      </c>
      <c r="G39" s="47" t="s">
        <v>3</v>
      </c>
      <c r="H39" s="47" t="s">
        <v>0</v>
      </c>
      <c r="I39" s="47" t="s">
        <v>1</v>
      </c>
      <c r="J39" s="47" t="s">
        <v>3</v>
      </c>
      <c r="K39" s="47" t="s">
        <v>12</v>
      </c>
      <c r="L39" s="47" t="s">
        <v>11</v>
      </c>
      <c r="M39" s="47" t="s">
        <v>10</v>
      </c>
      <c r="N39" s="47" t="s">
        <v>12</v>
      </c>
      <c r="O39" s="47" t="s">
        <v>11</v>
      </c>
      <c r="P39" s="47" t="s">
        <v>10</v>
      </c>
      <c r="Q39" s="48" t="s">
        <v>0</v>
      </c>
      <c r="R39" s="48" t="s">
        <v>1</v>
      </c>
      <c r="S39" s="48" t="s">
        <v>3</v>
      </c>
    </row>
    <row r="40" spans="1:19" x14ac:dyDescent="0.25">
      <c r="B40" s="12" t="s">
        <v>75</v>
      </c>
      <c r="C40" s="33">
        <v>34889394.799999997</v>
      </c>
      <c r="D40" s="33">
        <v>36272000</v>
      </c>
      <c r="E40" s="33"/>
      <c r="F40" s="33"/>
      <c r="G40" s="33"/>
      <c r="H40" s="33">
        <f>+J33+K33</f>
        <v>40453307.483213991</v>
      </c>
      <c r="I40" s="33">
        <f>+L33+M33</f>
        <v>44529546.089999996</v>
      </c>
      <c r="J40" s="33">
        <f>+N33</f>
        <v>54494261.484000005</v>
      </c>
      <c r="K40" s="35">
        <f>+H40</f>
        <v>40453307.483213991</v>
      </c>
      <c r="L40" s="35">
        <f t="shared" ref="L40:M40" si="4">+I40</f>
        <v>44529546.089999996</v>
      </c>
      <c r="M40" s="35">
        <f t="shared" si="4"/>
        <v>54494261.484000005</v>
      </c>
      <c r="N40" s="35"/>
      <c r="O40" s="35"/>
      <c r="P40" s="35"/>
      <c r="Q40" s="36">
        <f>+K40</f>
        <v>40453307.483213991</v>
      </c>
      <c r="R40" s="36">
        <f t="shared" ref="R40:S40" si="5">+L40</f>
        <v>44529546.089999996</v>
      </c>
      <c r="S40" s="36">
        <f t="shared" si="5"/>
        <v>54494261.484000005</v>
      </c>
    </row>
    <row r="41" spans="1:19" ht="42" x14ac:dyDescent="0.25">
      <c r="B41" s="6" t="s">
        <v>41</v>
      </c>
      <c r="C41" s="12"/>
      <c r="D41" s="12"/>
      <c r="E41" s="47">
        <f t="shared" ref="E41:J41" si="6">SUM(E40:E40)</f>
        <v>0</v>
      </c>
      <c r="F41" s="47">
        <f t="shared" si="6"/>
        <v>0</v>
      </c>
      <c r="G41" s="47">
        <f t="shared" si="6"/>
        <v>0</v>
      </c>
      <c r="H41" s="34">
        <f t="shared" si="6"/>
        <v>40453307.483213991</v>
      </c>
      <c r="I41" s="34">
        <f t="shared" si="6"/>
        <v>44529546.089999996</v>
      </c>
      <c r="J41" s="34">
        <f t="shared" si="6"/>
        <v>54494261.484000005</v>
      </c>
      <c r="K41" s="34">
        <f>C41+E41+H41</f>
        <v>40453307.483213991</v>
      </c>
      <c r="L41" s="34">
        <f>C41+F41+I41</f>
        <v>44529546.089999996</v>
      </c>
      <c r="M41" s="34">
        <f>C41+G41+J41</f>
        <v>54494261.484000005</v>
      </c>
      <c r="N41" s="50" t="s">
        <v>2</v>
      </c>
      <c r="O41" s="50" t="s">
        <v>2</v>
      </c>
      <c r="P41" s="50" t="s">
        <v>2</v>
      </c>
      <c r="Q41" s="48" t="s">
        <v>2</v>
      </c>
      <c r="R41" s="48" t="s">
        <v>2</v>
      </c>
      <c r="S41" s="48" t="s">
        <v>2</v>
      </c>
    </row>
    <row r="42" spans="1:19" ht="42" x14ac:dyDescent="0.25">
      <c r="B42" s="6" t="s">
        <v>30</v>
      </c>
      <c r="C42" s="12"/>
      <c r="D42" s="12"/>
      <c r="E42" s="47" t="s">
        <v>40</v>
      </c>
      <c r="F42" s="47" t="s">
        <v>40</v>
      </c>
      <c r="G42" s="47" t="s">
        <v>40</v>
      </c>
      <c r="H42" s="34" t="s">
        <v>40</v>
      </c>
      <c r="I42" s="34" t="s">
        <v>40</v>
      </c>
      <c r="J42" s="34" t="s">
        <v>40</v>
      </c>
      <c r="K42" s="34">
        <f>C42</f>
        <v>0</v>
      </c>
      <c r="L42" s="34">
        <f>C42</f>
        <v>0</v>
      </c>
      <c r="M42" s="34">
        <f>C42</f>
        <v>0</v>
      </c>
      <c r="N42" s="50" t="s">
        <v>2</v>
      </c>
      <c r="O42" s="50" t="s">
        <v>2</v>
      </c>
      <c r="P42" s="50" t="s">
        <v>2</v>
      </c>
      <c r="Q42" s="48" t="s">
        <v>2</v>
      </c>
      <c r="R42" s="48" t="s">
        <v>2</v>
      </c>
      <c r="S42" s="48" t="s">
        <v>2</v>
      </c>
    </row>
    <row r="43" spans="1:19" x14ac:dyDescent="0.25">
      <c r="B43" s="6" t="s">
        <v>31</v>
      </c>
      <c r="C43" s="34">
        <f>SUM(C40:C40)</f>
        <v>34889394.799999997</v>
      </c>
      <c r="D43" s="34">
        <f>SUM(D40:D40)</f>
        <v>36272000</v>
      </c>
      <c r="E43" s="47">
        <f>E41</f>
        <v>0</v>
      </c>
      <c r="F43" s="47">
        <f t="shared" ref="F43:J43" si="7">F41</f>
        <v>0</v>
      </c>
      <c r="G43" s="47">
        <f t="shared" si="7"/>
        <v>0</v>
      </c>
      <c r="H43" s="34">
        <f t="shared" si="7"/>
        <v>40453307.483213991</v>
      </c>
      <c r="I43" s="34">
        <f t="shared" si="7"/>
        <v>44529546.089999996</v>
      </c>
      <c r="J43" s="34">
        <f t="shared" si="7"/>
        <v>54494261.484000005</v>
      </c>
      <c r="K43" s="34">
        <f>K41+K42</f>
        <v>40453307.483213991</v>
      </c>
      <c r="L43" s="34">
        <f t="shared" ref="L43:M43" si="8">L41+L42</f>
        <v>44529546.089999996</v>
      </c>
      <c r="M43" s="34">
        <f t="shared" si="8"/>
        <v>54494261.484000005</v>
      </c>
      <c r="N43" s="50">
        <f>SUM(N40:N40)</f>
        <v>0</v>
      </c>
      <c r="O43" s="50">
        <f>SUM(O40:O40)</f>
        <v>0</v>
      </c>
      <c r="P43" s="50">
        <f>SUM(P40:P40)</f>
        <v>0</v>
      </c>
      <c r="Q43" s="37">
        <f>K43+N43</f>
        <v>40453307.483213991</v>
      </c>
      <c r="R43" s="37">
        <f>L43+O43</f>
        <v>44529546.089999996</v>
      </c>
      <c r="S43" s="37">
        <f>M43+P43</f>
        <v>54494261.484000005</v>
      </c>
    </row>
  </sheetData>
  <autoFilter ref="F1:F50"/>
  <mergeCells count="16">
    <mergeCell ref="Q38:S38"/>
    <mergeCell ref="B17:B18"/>
    <mergeCell ref="C17:C18"/>
    <mergeCell ref="D17:D18"/>
    <mergeCell ref="E17:E18"/>
    <mergeCell ref="O17:O18"/>
    <mergeCell ref="B38:B39"/>
    <mergeCell ref="E38:G38"/>
    <mergeCell ref="H38:J38"/>
    <mergeCell ref="K38:M38"/>
    <mergeCell ref="N38:P38"/>
    <mergeCell ref="J18:K18"/>
    <mergeCell ref="L18:M18"/>
    <mergeCell ref="F18:G18"/>
    <mergeCell ref="F17:N17"/>
    <mergeCell ref="H18:I18"/>
  </mergeCells>
  <dataValidations count="3">
    <dataValidation type="list" allowBlank="1" showInputMessage="1" showErrorMessage="1" sqref="B13">
      <formula1>$U$2:$U$4</formula1>
    </dataValidation>
    <dataValidation type="custom" allowBlank="1" showInputMessage="1" showErrorMessage="1" sqref="N40:P40">
      <formula1>"-"</formula1>
    </dataValidation>
    <dataValidation type="list" allowBlank="1" showInputMessage="1" showErrorMessage="1" sqref="D33">
      <formula1>$V$2:$V$3</formula1>
    </dataValidation>
  </dataValidations>
  <hyperlinks>
    <hyperlink ref="C12" location="_ftn1" display="_ftn1"/>
    <hyperlink ref="D12" location="_ftn2" display="_ftn2"/>
    <hyperlink ref="E12" location="_ftn3" display="_ftn3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9"/>
  <sheetViews>
    <sheetView topLeftCell="E22" workbookViewId="0">
      <selection activeCell="S19" sqref="S1:S1048576"/>
    </sheetView>
  </sheetViews>
  <sheetFormatPr defaultColWidth="8.85546875" defaultRowHeight="15" x14ac:dyDescent="0.25"/>
  <cols>
    <col min="1" max="1" width="8.85546875" style="23"/>
    <col min="2" max="3" width="27.140625" style="23" customWidth="1"/>
    <col min="4" max="4" width="35.140625" style="23" customWidth="1"/>
    <col min="5" max="5" width="27.28515625" style="23" customWidth="1"/>
    <col min="6" max="6" width="17" style="23" bestFit="1" customWidth="1"/>
    <col min="7" max="7" width="17" style="23" customWidth="1"/>
    <col min="8" max="8" width="12.7109375" style="23" bestFit="1" customWidth="1"/>
    <col min="9" max="9" width="12.7109375" style="23" customWidth="1"/>
    <col min="10" max="10" width="11" style="23" bestFit="1" customWidth="1"/>
    <col min="11" max="11" width="11" style="23" customWidth="1"/>
    <col min="12" max="12" width="10.7109375" style="23" bestFit="1" customWidth="1"/>
    <col min="13" max="13" width="11" style="23" bestFit="1" customWidth="1"/>
    <col min="14" max="14" width="25.7109375" style="23" customWidth="1"/>
    <col min="15" max="15" width="10.7109375" style="23" bestFit="1" customWidth="1"/>
    <col min="16" max="16" width="5.85546875" style="23" bestFit="1" customWidth="1"/>
    <col min="17" max="17" width="8.7109375" style="23" bestFit="1" customWidth="1"/>
    <col min="18" max="19" width="8.140625" style="23" bestFit="1" customWidth="1"/>
    <col min="20" max="20" width="11.140625" style="23" bestFit="1" customWidth="1"/>
    <col min="21" max="21" width="10.7109375" style="23" bestFit="1" customWidth="1"/>
    <col min="22" max="22" width="10.85546875" style="23" bestFit="1" customWidth="1"/>
    <col min="23" max="23" width="8.85546875" style="23"/>
    <col min="24" max="24" width="31.7109375" style="23" bestFit="1" customWidth="1"/>
    <col min="25" max="25" width="9.85546875" style="23" bestFit="1" customWidth="1"/>
    <col min="26" max="16384" width="8.85546875" style="23"/>
  </cols>
  <sheetData>
    <row r="1" spans="1:26" s="25" customFormat="1" ht="15.75" x14ac:dyDescent="0.25">
      <c r="A1" s="1" t="s">
        <v>39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X1" s="26" t="s">
        <v>13</v>
      </c>
      <c r="Y1" s="26" t="s">
        <v>14</v>
      </c>
      <c r="Z1" s="26" t="s">
        <v>15</v>
      </c>
    </row>
    <row r="2" spans="1:26" s="25" customFormat="1" x14ac:dyDescent="0.25">
      <c r="A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X2" s="26" t="s">
        <v>16</v>
      </c>
      <c r="Y2" s="26" t="s">
        <v>17</v>
      </c>
      <c r="Z2" s="26"/>
    </row>
    <row r="3" spans="1:26" s="25" customFormat="1" x14ac:dyDescent="0.25">
      <c r="A3" s="1" t="s">
        <v>18</v>
      </c>
      <c r="C3" s="27"/>
      <c r="D3" s="27"/>
      <c r="E3" s="27"/>
      <c r="F3" s="27"/>
      <c r="G3" s="27"/>
      <c r="H3" s="3"/>
      <c r="I3" s="3"/>
      <c r="J3" s="3"/>
      <c r="K3" s="3"/>
      <c r="L3" s="3"/>
      <c r="M3" s="3"/>
      <c r="X3" s="26" t="s">
        <v>19</v>
      </c>
      <c r="Y3" s="26" t="s">
        <v>20</v>
      </c>
      <c r="Z3" s="26"/>
    </row>
    <row r="4" spans="1:26" s="25" customFormat="1" ht="17.25" x14ac:dyDescent="0.25">
      <c r="B4" s="28"/>
      <c r="C4" s="28"/>
      <c r="D4" s="28"/>
      <c r="E4" s="28"/>
      <c r="F4" s="28"/>
      <c r="G4" s="28"/>
      <c r="H4" s="2"/>
      <c r="I4" s="2"/>
      <c r="J4" s="2"/>
      <c r="K4" s="2"/>
      <c r="L4" s="2"/>
      <c r="M4" s="2"/>
      <c r="X4" s="26" t="s">
        <v>21</v>
      </c>
      <c r="Y4" s="26"/>
    </row>
    <row r="5" spans="1:26" s="25" customFormat="1" ht="28.5" x14ac:dyDescent="0.25">
      <c r="B5" s="16" t="s">
        <v>47</v>
      </c>
      <c r="C5" s="22">
        <f>+սպայական!C5</f>
        <v>1102</v>
      </c>
      <c r="E5" s="16" t="s">
        <v>51</v>
      </c>
      <c r="F5" s="24" t="s">
        <v>76</v>
      </c>
      <c r="G5" s="159"/>
      <c r="J5" s="2"/>
      <c r="K5" s="2"/>
      <c r="L5" s="2"/>
      <c r="M5" s="2"/>
    </row>
    <row r="6" spans="1:26" s="25" customFormat="1" ht="28.5" x14ac:dyDescent="0.25">
      <c r="B6" s="16" t="s">
        <v>48</v>
      </c>
      <c r="C6" s="22" t="str">
        <f>+սպայական!C6</f>
        <v xml:space="preserve"> Կենսաթոշակային ապահովություն</v>
      </c>
      <c r="E6" s="16" t="s">
        <v>52</v>
      </c>
      <c r="F6" s="24" t="s">
        <v>71</v>
      </c>
      <c r="G6" s="159"/>
      <c r="J6" s="2"/>
      <c r="K6" s="2"/>
      <c r="L6" s="2"/>
      <c r="M6" s="2"/>
    </row>
    <row r="7" spans="1:26" s="25" customFormat="1" ht="17.25" x14ac:dyDescent="0.25">
      <c r="B7" s="16" t="s">
        <v>49</v>
      </c>
      <c r="C7" s="11">
        <v>12002</v>
      </c>
      <c r="J7" s="2"/>
      <c r="K7" s="2"/>
      <c r="L7" s="2"/>
      <c r="M7" s="2"/>
    </row>
    <row r="8" spans="1:26" s="25" customFormat="1" ht="40.5" x14ac:dyDescent="0.25">
      <c r="B8" s="16" t="s">
        <v>50</v>
      </c>
      <c r="C8" s="22" t="s">
        <v>102</v>
      </c>
      <c r="J8" s="2"/>
      <c r="K8" s="2"/>
      <c r="L8" s="2"/>
      <c r="M8" s="2"/>
    </row>
    <row r="9" spans="1:26" s="25" customFormat="1" ht="17.25" x14ac:dyDescent="0.25">
      <c r="B9" s="3"/>
      <c r="C9" s="3"/>
      <c r="D9" s="3"/>
      <c r="E9" s="3"/>
      <c r="F9" s="2"/>
      <c r="G9" s="2"/>
      <c r="H9" s="2"/>
      <c r="I9" s="2"/>
      <c r="J9" s="2"/>
      <c r="K9" s="2"/>
      <c r="L9" s="2"/>
      <c r="M9" s="2"/>
    </row>
    <row r="10" spans="1:26" s="25" customFormat="1" ht="17.25" x14ac:dyDescent="0.25">
      <c r="A10" s="1" t="s">
        <v>22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26" s="25" customFormat="1" ht="17.25" x14ac:dyDescent="0.2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26" s="25" customFormat="1" ht="69" x14ac:dyDescent="0.25">
      <c r="B12" s="16" t="s">
        <v>53</v>
      </c>
      <c r="C12" s="29" t="s">
        <v>54</v>
      </c>
      <c r="D12" s="29" t="s">
        <v>55</v>
      </c>
      <c r="E12" s="29" t="s">
        <v>56</v>
      </c>
      <c r="F12" s="2"/>
      <c r="G12" s="2"/>
      <c r="H12" s="2"/>
      <c r="I12" s="2"/>
      <c r="J12" s="2"/>
      <c r="K12" s="2"/>
      <c r="L12" s="2"/>
      <c r="M12" s="2"/>
    </row>
    <row r="13" spans="1:26" s="25" customFormat="1" ht="189" x14ac:dyDescent="0.25">
      <c r="B13" s="30" t="s">
        <v>16</v>
      </c>
      <c r="C13" s="12" t="s">
        <v>112</v>
      </c>
      <c r="D13" s="12" t="s">
        <v>89</v>
      </c>
      <c r="E13" s="32" t="s">
        <v>90</v>
      </c>
      <c r="F13" s="28"/>
      <c r="G13" s="28"/>
      <c r="H13" s="2"/>
      <c r="I13" s="2"/>
      <c r="J13" s="2"/>
      <c r="K13" s="2"/>
      <c r="L13" s="2"/>
      <c r="M13" s="28"/>
    </row>
    <row r="14" spans="1:26" s="25" customFormat="1" ht="17.25" x14ac:dyDescent="0.25">
      <c r="B14" s="5"/>
      <c r="C14" s="5"/>
      <c r="D14" s="5"/>
      <c r="E14" s="5"/>
      <c r="F14" s="2"/>
      <c r="G14" s="2"/>
      <c r="H14" s="2"/>
      <c r="I14" s="2"/>
      <c r="J14" s="2"/>
      <c r="K14" s="2"/>
      <c r="L14" s="2"/>
      <c r="M14" s="28"/>
    </row>
    <row r="15" spans="1:26" s="25" customFormat="1" ht="17.25" x14ac:dyDescent="0.25">
      <c r="A15" s="1" t="s">
        <v>23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8"/>
    </row>
    <row r="16" spans="1:26" s="25" customFormat="1" ht="17.25" x14ac:dyDescent="0.25">
      <c r="B16" s="5"/>
      <c r="C16" s="2"/>
      <c r="D16" s="2"/>
      <c r="E16" s="2"/>
      <c r="F16" s="2"/>
      <c r="G16" s="2"/>
      <c r="H16" s="2"/>
      <c r="I16" s="2"/>
      <c r="J16" s="2"/>
      <c r="K16" s="2"/>
      <c r="L16" s="2"/>
      <c r="M16" s="28"/>
    </row>
    <row r="17" spans="1:14" s="25" customFormat="1" ht="22.9" customHeight="1" x14ac:dyDescent="0.25">
      <c r="B17" s="184" t="s">
        <v>57</v>
      </c>
      <c r="C17" s="184" t="s">
        <v>58</v>
      </c>
      <c r="D17" s="184" t="s">
        <v>59</v>
      </c>
      <c r="E17" s="184" t="s">
        <v>60</v>
      </c>
      <c r="F17" s="184" t="s">
        <v>61</v>
      </c>
      <c r="G17" s="184"/>
      <c r="H17" s="184"/>
      <c r="I17" s="184"/>
      <c r="J17" s="184"/>
      <c r="K17" s="184"/>
      <c r="L17" s="184"/>
      <c r="M17" s="184"/>
      <c r="N17" s="184" t="s">
        <v>62</v>
      </c>
    </row>
    <row r="18" spans="1:14" s="25" customFormat="1" ht="30.6" customHeight="1" x14ac:dyDescent="0.25">
      <c r="B18" s="184"/>
      <c r="C18" s="184"/>
      <c r="D18" s="184"/>
      <c r="E18" s="184"/>
      <c r="F18" s="21" t="s">
        <v>24</v>
      </c>
      <c r="G18" s="180" t="s">
        <v>25</v>
      </c>
      <c r="H18" s="181"/>
      <c r="I18" s="180" t="s">
        <v>0</v>
      </c>
      <c r="J18" s="181"/>
      <c r="K18" s="180" t="s">
        <v>1</v>
      </c>
      <c r="L18" s="181"/>
      <c r="M18" s="21" t="s">
        <v>3</v>
      </c>
      <c r="N18" s="184"/>
    </row>
    <row r="19" spans="1:14" s="25" customFormat="1" ht="30.6" customHeight="1" x14ac:dyDescent="0.25">
      <c r="B19" s="67"/>
      <c r="C19" s="67"/>
      <c r="D19" s="67"/>
      <c r="E19" s="67"/>
      <c r="F19" s="67"/>
      <c r="G19" s="67" t="s">
        <v>81</v>
      </c>
      <c r="H19" s="67" t="s">
        <v>82</v>
      </c>
      <c r="I19" s="67" t="s">
        <v>81</v>
      </c>
      <c r="J19" s="67" t="s">
        <v>82</v>
      </c>
      <c r="K19" s="67" t="s">
        <v>81</v>
      </c>
      <c r="L19" s="67" t="s">
        <v>82</v>
      </c>
      <c r="M19" s="67"/>
      <c r="N19" s="67"/>
    </row>
    <row r="20" spans="1:14" s="25" customFormat="1" ht="40.5" x14ac:dyDescent="0.25">
      <c r="B20" s="13" t="s">
        <v>91</v>
      </c>
      <c r="C20" s="30"/>
      <c r="D20" s="30"/>
      <c r="E20" s="12" t="s">
        <v>107</v>
      </c>
      <c r="F20" s="31">
        <f>SUM(F21:F23)</f>
        <v>1468</v>
      </c>
      <c r="G20" s="31">
        <f t="shared" ref="G20" si="0">SUM(G21:G23)</f>
        <v>1450</v>
      </c>
      <c r="H20" s="31">
        <f t="shared" ref="H20:M20" si="1">SUM(H21:H23)</f>
        <v>1450</v>
      </c>
      <c r="I20" s="31">
        <f t="shared" ref="I20" si="2">SUM(I21:I23)</f>
        <v>1390</v>
      </c>
      <c r="J20" s="31">
        <f t="shared" si="1"/>
        <v>1390</v>
      </c>
      <c r="K20" s="31">
        <f t="shared" ref="K20" si="3">SUM(K21:K23)</f>
        <v>1280</v>
      </c>
      <c r="L20" s="31">
        <f t="shared" si="1"/>
        <v>1280</v>
      </c>
      <c r="M20" s="31">
        <f t="shared" si="1"/>
        <v>1170</v>
      </c>
      <c r="N20" s="31"/>
    </row>
    <row r="21" spans="1:14" s="25" customFormat="1" x14ac:dyDescent="0.25">
      <c r="B21" s="12" t="s">
        <v>104</v>
      </c>
      <c r="C21" s="30" t="s">
        <v>78</v>
      </c>
      <c r="D21" s="30" t="s">
        <v>79</v>
      </c>
      <c r="E21" s="12"/>
      <c r="F21" s="31">
        <v>83</v>
      </c>
      <c r="G21" s="31">
        <v>80</v>
      </c>
      <c r="H21" s="31">
        <v>80</v>
      </c>
      <c r="I21" s="31">
        <v>70</v>
      </c>
      <c r="J21" s="31">
        <v>70</v>
      </c>
      <c r="K21" s="31">
        <v>50</v>
      </c>
      <c r="L21" s="31">
        <v>50</v>
      </c>
      <c r="M21" s="31">
        <v>30</v>
      </c>
      <c r="N21" s="31"/>
    </row>
    <row r="22" spans="1:14" s="25" customFormat="1" x14ac:dyDescent="0.25">
      <c r="B22" s="12" t="s">
        <v>105</v>
      </c>
      <c r="C22" s="30" t="s">
        <v>78</v>
      </c>
      <c r="D22" s="30" t="s">
        <v>79</v>
      </c>
      <c r="E22" s="12"/>
      <c r="F22" s="31">
        <v>964</v>
      </c>
      <c r="G22" s="31">
        <v>955</v>
      </c>
      <c r="H22" s="31">
        <v>955</v>
      </c>
      <c r="I22" s="31">
        <v>935</v>
      </c>
      <c r="J22" s="31">
        <v>935</v>
      </c>
      <c r="K22" s="31">
        <v>895</v>
      </c>
      <c r="L22" s="31">
        <v>895</v>
      </c>
      <c r="M22" s="31">
        <v>855</v>
      </c>
      <c r="N22" s="31"/>
    </row>
    <row r="23" spans="1:14" s="25" customFormat="1" ht="15.75" thickBot="1" x14ac:dyDescent="0.3">
      <c r="B23" s="44" t="s">
        <v>106</v>
      </c>
      <c r="C23" s="45" t="s">
        <v>78</v>
      </c>
      <c r="D23" s="45" t="s">
        <v>79</v>
      </c>
      <c r="E23" s="44"/>
      <c r="F23" s="46">
        <v>421</v>
      </c>
      <c r="G23" s="46">
        <v>415</v>
      </c>
      <c r="H23" s="46">
        <v>415</v>
      </c>
      <c r="I23" s="46">
        <v>385</v>
      </c>
      <c r="J23" s="46">
        <v>385</v>
      </c>
      <c r="K23" s="46">
        <v>335</v>
      </c>
      <c r="L23" s="46">
        <v>335</v>
      </c>
      <c r="M23" s="46">
        <v>285</v>
      </c>
      <c r="N23" s="46"/>
    </row>
    <row r="24" spans="1:14" s="25" customFormat="1" ht="40.5" x14ac:dyDescent="0.25">
      <c r="B24" s="65" t="s">
        <v>108</v>
      </c>
      <c r="C24" s="42"/>
      <c r="D24" s="42"/>
      <c r="E24" s="41" t="s">
        <v>109</v>
      </c>
      <c r="F24" s="43"/>
      <c r="G24" s="43"/>
      <c r="H24" s="43"/>
      <c r="I24" s="43"/>
      <c r="J24" s="43"/>
      <c r="K24" s="43"/>
      <c r="L24" s="43"/>
      <c r="M24" s="43"/>
      <c r="N24" s="43"/>
    </row>
    <row r="25" spans="1:14" s="25" customFormat="1" x14ac:dyDescent="0.25">
      <c r="B25" s="12" t="s">
        <v>104</v>
      </c>
      <c r="C25" s="30" t="s">
        <v>72</v>
      </c>
      <c r="D25" s="30" t="s">
        <v>79</v>
      </c>
      <c r="E25" s="12"/>
      <c r="F25" s="31">
        <v>43000</v>
      </c>
      <c r="G25" s="31">
        <v>46000</v>
      </c>
      <c r="H25" s="31">
        <v>50600</v>
      </c>
      <c r="I25" s="31">
        <v>50600</v>
      </c>
      <c r="J25" s="31">
        <v>53600</v>
      </c>
      <c r="K25" s="31">
        <v>56800</v>
      </c>
      <c r="L25" s="31">
        <v>60200</v>
      </c>
      <c r="M25" s="31">
        <v>63800</v>
      </c>
      <c r="N25" s="31"/>
    </row>
    <row r="26" spans="1:14" s="25" customFormat="1" x14ac:dyDescent="0.25">
      <c r="B26" s="12" t="s">
        <v>105</v>
      </c>
      <c r="C26" s="30" t="s">
        <v>72</v>
      </c>
      <c r="D26" s="30" t="s">
        <v>79</v>
      </c>
      <c r="E26" s="12"/>
      <c r="F26" s="31">
        <v>33000</v>
      </c>
      <c r="G26" s="31">
        <v>36000</v>
      </c>
      <c r="H26" s="31">
        <v>41400</v>
      </c>
      <c r="I26" s="31">
        <v>41400</v>
      </c>
      <c r="J26" s="31">
        <v>43900</v>
      </c>
      <c r="K26" s="31">
        <v>46500</v>
      </c>
      <c r="L26" s="31">
        <v>49300</v>
      </c>
      <c r="M26" s="31">
        <v>52300</v>
      </c>
      <c r="N26" s="31"/>
    </row>
    <row r="27" spans="1:14" s="25" customFormat="1" x14ac:dyDescent="0.25">
      <c r="B27" s="12" t="s">
        <v>106</v>
      </c>
      <c r="C27" s="30" t="s">
        <v>72</v>
      </c>
      <c r="D27" s="30" t="s">
        <v>79</v>
      </c>
      <c r="E27" s="12"/>
      <c r="F27" s="31">
        <v>30000</v>
      </c>
      <c r="G27" s="31">
        <v>33000</v>
      </c>
      <c r="H27" s="31">
        <v>38000</v>
      </c>
      <c r="I27" s="31">
        <v>38000</v>
      </c>
      <c r="J27" s="31">
        <v>40300</v>
      </c>
      <c r="K27" s="31">
        <v>42700</v>
      </c>
      <c r="L27" s="31">
        <v>45300</v>
      </c>
      <c r="M27" s="31">
        <v>48000</v>
      </c>
      <c r="N27" s="31"/>
    </row>
    <row r="28" spans="1:14" s="25" customFormat="1" ht="38.25" x14ac:dyDescent="0.25">
      <c r="B28" s="51" t="s">
        <v>77</v>
      </c>
      <c r="C28" s="30" t="s">
        <v>72</v>
      </c>
      <c r="D28" s="30" t="s">
        <v>79</v>
      </c>
      <c r="E28" s="12"/>
      <c r="F28" s="31">
        <v>35096</v>
      </c>
      <c r="G28" s="31"/>
      <c r="H28" s="31"/>
      <c r="I28" s="31"/>
      <c r="J28" s="31"/>
      <c r="K28" s="31"/>
      <c r="L28" s="31"/>
      <c r="M28" s="31"/>
      <c r="N28" s="31"/>
    </row>
    <row r="29" spans="1:14" s="25" customFormat="1" x14ac:dyDescent="0.25">
      <c r="B29" s="13" t="s">
        <v>74</v>
      </c>
      <c r="C29" s="30" t="s">
        <v>73</v>
      </c>
      <c r="D29" s="30"/>
      <c r="E29" s="12"/>
      <c r="F29" s="31">
        <f>+SUMPRODUCT(F21:F23,F25:F27)*12/1000+F28</f>
        <v>611228</v>
      </c>
      <c r="G29" s="31">
        <f>+SUMPRODUCT(G21:G23,G25:G27)*6/1000</f>
        <v>310530</v>
      </c>
      <c r="H29" s="31">
        <f>+SUMPRODUCT(H21:H23,H25:H27)*6/1000</f>
        <v>356130</v>
      </c>
      <c r="I29" s="31">
        <f t="shared" ref="I29:L29" si="4">+SUMPRODUCT(I21:I23,I25:I27)*6/1000</f>
        <v>341286</v>
      </c>
      <c r="J29" s="31">
        <f t="shared" si="4"/>
        <v>361884</v>
      </c>
      <c r="K29" s="31">
        <f t="shared" si="4"/>
        <v>352572</v>
      </c>
      <c r="L29" s="31">
        <f t="shared" si="4"/>
        <v>373854</v>
      </c>
      <c r="M29" s="31">
        <f t="shared" ref="M29" si="5">+SUMPRODUCT(M21:M23,M25:M27)*12/1000</f>
        <v>723726</v>
      </c>
      <c r="N29" s="31"/>
    </row>
    <row r="31" spans="1:14" x14ac:dyDescent="0.25">
      <c r="F31" s="64"/>
      <c r="G31" s="64"/>
    </row>
    <row r="32" spans="1:14" x14ac:dyDescent="0.25">
      <c r="A32" s="4" t="s">
        <v>26</v>
      </c>
    </row>
    <row r="34" spans="2:19" ht="34.15" customHeight="1" x14ac:dyDescent="0.25">
      <c r="B34" s="185" t="s">
        <v>63</v>
      </c>
      <c r="C34" s="20" t="s">
        <v>64</v>
      </c>
      <c r="D34" s="20" t="s">
        <v>65</v>
      </c>
      <c r="E34" s="160" t="s">
        <v>66</v>
      </c>
      <c r="F34" s="161"/>
      <c r="G34" s="162"/>
      <c r="H34" s="177" t="s">
        <v>67</v>
      </c>
      <c r="I34" s="178"/>
      <c r="J34" s="179"/>
      <c r="K34" s="165" t="s">
        <v>68</v>
      </c>
      <c r="L34" s="165"/>
      <c r="M34" s="165"/>
      <c r="N34" s="165" t="s">
        <v>69</v>
      </c>
      <c r="O34" s="165"/>
      <c r="P34" s="165"/>
      <c r="Q34" s="183" t="s">
        <v>70</v>
      </c>
      <c r="R34" s="183"/>
      <c r="S34" s="183"/>
    </row>
    <row r="35" spans="2:19" x14ac:dyDescent="0.25">
      <c r="B35" s="185"/>
      <c r="C35" s="20" t="s">
        <v>8</v>
      </c>
      <c r="D35" s="20" t="s">
        <v>9</v>
      </c>
      <c r="E35" s="18" t="s">
        <v>0</v>
      </c>
      <c r="F35" s="18" t="s">
        <v>1</v>
      </c>
      <c r="G35" s="18" t="s">
        <v>3</v>
      </c>
      <c r="H35" s="18" t="s">
        <v>0</v>
      </c>
      <c r="I35" s="18" t="s">
        <v>1</v>
      </c>
      <c r="J35" s="18" t="s">
        <v>3</v>
      </c>
      <c r="K35" s="18" t="s">
        <v>12</v>
      </c>
      <c r="L35" s="18" t="s">
        <v>11</v>
      </c>
      <c r="M35" s="18" t="s">
        <v>10</v>
      </c>
      <c r="N35" s="18" t="s">
        <v>12</v>
      </c>
      <c r="O35" s="18" t="s">
        <v>11</v>
      </c>
      <c r="P35" s="18" t="s">
        <v>10</v>
      </c>
      <c r="Q35" s="19" t="s">
        <v>0</v>
      </c>
      <c r="R35" s="19" t="s">
        <v>1</v>
      </c>
      <c r="S35" s="19" t="s">
        <v>3</v>
      </c>
    </row>
    <row r="36" spans="2:19" x14ac:dyDescent="0.25">
      <c r="B36" s="12" t="s">
        <v>75</v>
      </c>
      <c r="C36" s="33">
        <v>611228.27</v>
      </c>
      <c r="D36" s="33">
        <v>622860</v>
      </c>
      <c r="E36" s="33"/>
      <c r="F36" s="33"/>
      <c r="G36" s="33"/>
      <c r="H36" s="33">
        <f>+G29+H29</f>
        <v>666660</v>
      </c>
      <c r="I36" s="33">
        <f>+I29+J29</f>
        <v>703170</v>
      </c>
      <c r="J36" s="33">
        <f>+M29</f>
        <v>723726</v>
      </c>
      <c r="K36" s="35">
        <f>+H36</f>
        <v>666660</v>
      </c>
      <c r="L36" s="35">
        <f t="shared" ref="L36:M36" si="6">+I36</f>
        <v>703170</v>
      </c>
      <c r="M36" s="35">
        <f t="shared" si="6"/>
        <v>723726</v>
      </c>
      <c r="N36" s="35"/>
      <c r="O36" s="35"/>
      <c r="P36" s="35"/>
      <c r="Q36" s="36">
        <f>+K36</f>
        <v>666660</v>
      </c>
      <c r="R36" s="36">
        <f t="shared" ref="R36:S36" si="7">+L36</f>
        <v>703170</v>
      </c>
      <c r="S36" s="36">
        <f t="shared" si="7"/>
        <v>723726</v>
      </c>
    </row>
    <row r="37" spans="2:19" ht="42" x14ac:dyDescent="0.25">
      <c r="B37" s="6" t="s">
        <v>41</v>
      </c>
      <c r="C37" s="12"/>
      <c r="D37" s="12"/>
      <c r="E37" s="18">
        <f t="shared" ref="E37:J37" si="8">SUM(E36:E36)</f>
        <v>0</v>
      </c>
      <c r="F37" s="18">
        <f t="shared" si="8"/>
        <v>0</v>
      </c>
      <c r="G37" s="18">
        <f t="shared" si="8"/>
        <v>0</v>
      </c>
      <c r="H37" s="34">
        <f t="shared" si="8"/>
        <v>666660</v>
      </c>
      <c r="I37" s="34">
        <f t="shared" si="8"/>
        <v>703170</v>
      </c>
      <c r="J37" s="34">
        <f t="shared" si="8"/>
        <v>723726</v>
      </c>
      <c r="K37" s="34">
        <f>C37+E37+H37</f>
        <v>666660</v>
      </c>
      <c r="L37" s="34">
        <f>C37+F37+I37</f>
        <v>703170</v>
      </c>
      <c r="M37" s="34">
        <f>C37+G37+J37</f>
        <v>723726</v>
      </c>
      <c r="N37" s="20" t="s">
        <v>2</v>
      </c>
      <c r="O37" s="20" t="s">
        <v>2</v>
      </c>
      <c r="P37" s="20" t="s">
        <v>2</v>
      </c>
      <c r="Q37" s="19" t="s">
        <v>2</v>
      </c>
      <c r="R37" s="19" t="s">
        <v>2</v>
      </c>
      <c r="S37" s="19" t="s">
        <v>2</v>
      </c>
    </row>
    <row r="38" spans="2:19" ht="42" x14ac:dyDescent="0.25">
      <c r="B38" s="6" t="s">
        <v>30</v>
      </c>
      <c r="C38" s="12"/>
      <c r="D38" s="12"/>
      <c r="E38" s="18" t="s">
        <v>40</v>
      </c>
      <c r="F38" s="18" t="s">
        <v>40</v>
      </c>
      <c r="G38" s="18" t="s">
        <v>40</v>
      </c>
      <c r="H38" s="34" t="s">
        <v>40</v>
      </c>
      <c r="I38" s="34" t="s">
        <v>40</v>
      </c>
      <c r="J38" s="34" t="s">
        <v>40</v>
      </c>
      <c r="K38" s="34">
        <f>C38</f>
        <v>0</v>
      </c>
      <c r="L38" s="34">
        <f>C38</f>
        <v>0</v>
      </c>
      <c r="M38" s="34">
        <f>C38</f>
        <v>0</v>
      </c>
      <c r="N38" s="20" t="s">
        <v>2</v>
      </c>
      <c r="O38" s="20" t="s">
        <v>2</v>
      </c>
      <c r="P38" s="20" t="s">
        <v>2</v>
      </c>
      <c r="Q38" s="19" t="s">
        <v>2</v>
      </c>
      <c r="R38" s="19" t="s">
        <v>2</v>
      </c>
      <c r="S38" s="19" t="s">
        <v>2</v>
      </c>
    </row>
    <row r="39" spans="2:19" x14ac:dyDescent="0.25">
      <c r="B39" s="6" t="s">
        <v>31</v>
      </c>
      <c r="C39" s="35">
        <f>+C36</f>
        <v>611228.27</v>
      </c>
      <c r="D39" s="35">
        <f>+D36</f>
        <v>622860</v>
      </c>
      <c r="E39" s="18">
        <f>E37</f>
        <v>0</v>
      </c>
      <c r="F39" s="18">
        <f t="shared" ref="F39:J39" si="9">F37</f>
        <v>0</v>
      </c>
      <c r="G39" s="18">
        <f t="shared" si="9"/>
        <v>0</v>
      </c>
      <c r="H39" s="34">
        <f t="shared" si="9"/>
        <v>666660</v>
      </c>
      <c r="I39" s="34">
        <f t="shared" si="9"/>
        <v>703170</v>
      </c>
      <c r="J39" s="34">
        <f t="shared" si="9"/>
        <v>723726</v>
      </c>
      <c r="K39" s="34">
        <f>K37+K38</f>
        <v>666660</v>
      </c>
      <c r="L39" s="34">
        <f t="shared" ref="L39:M39" si="10">L37+L38</f>
        <v>703170</v>
      </c>
      <c r="M39" s="34">
        <f t="shared" si="10"/>
        <v>723726</v>
      </c>
      <c r="N39" s="20">
        <f>SUM(N36:N36)</f>
        <v>0</v>
      </c>
      <c r="O39" s="20">
        <f>SUM(O36:O36)</f>
        <v>0</v>
      </c>
      <c r="P39" s="20">
        <f>SUM(P36:P36)</f>
        <v>0</v>
      </c>
      <c r="Q39" s="37">
        <f>K39+N39</f>
        <v>666660</v>
      </c>
      <c r="R39" s="37">
        <f>L39+O39</f>
        <v>703170</v>
      </c>
      <c r="S39" s="37">
        <f>M39+P39</f>
        <v>723726</v>
      </c>
    </row>
  </sheetData>
  <mergeCells count="14">
    <mergeCell ref="Q34:S34"/>
    <mergeCell ref="B17:B18"/>
    <mergeCell ref="C17:C18"/>
    <mergeCell ref="D17:D18"/>
    <mergeCell ref="E17:E18"/>
    <mergeCell ref="F17:M17"/>
    <mergeCell ref="N17:N18"/>
    <mergeCell ref="B34:B35"/>
    <mergeCell ref="K34:M34"/>
    <mergeCell ref="N34:P34"/>
    <mergeCell ref="G18:H18"/>
    <mergeCell ref="I18:J18"/>
    <mergeCell ref="K18:L18"/>
    <mergeCell ref="H34:J34"/>
  </mergeCells>
  <dataValidations count="3">
    <dataValidation type="custom" allowBlank="1" showInputMessage="1" showErrorMessage="1" sqref="N36:P36">
      <formula1>"-"</formula1>
    </dataValidation>
    <dataValidation type="list" allowBlank="1" showInputMessage="1" showErrorMessage="1" sqref="B13">
      <formula1>$X$2:$X$4</formula1>
    </dataValidation>
    <dataValidation type="list" allowBlank="1" showInputMessage="1" showErrorMessage="1" sqref="D29">
      <formula1>$Y$2:$Y$3</formula1>
    </dataValidation>
  </dataValidations>
  <hyperlinks>
    <hyperlink ref="C12" location="_ftn1" display="_ftn1"/>
    <hyperlink ref="D12" location="_ftn2" display="_ftn2"/>
    <hyperlink ref="E12" location="_ftn3" display="_ftn3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"/>
  <sheetViews>
    <sheetView topLeftCell="D22" workbookViewId="0">
      <selection activeCell="R43" sqref="R43"/>
    </sheetView>
  </sheetViews>
  <sheetFormatPr defaultColWidth="8.85546875" defaultRowHeight="15" x14ac:dyDescent="0.25"/>
  <cols>
    <col min="1" max="1" width="8.85546875" style="23"/>
    <col min="2" max="3" width="27.140625" style="23" customWidth="1"/>
    <col min="4" max="4" width="35.140625" style="23" customWidth="1"/>
    <col min="5" max="5" width="27.28515625" style="23" customWidth="1"/>
    <col min="6" max="6" width="17" style="23" bestFit="1" customWidth="1"/>
    <col min="7" max="7" width="17" style="23" customWidth="1"/>
    <col min="8" max="9" width="13.140625" style="23" bestFit="1" customWidth="1"/>
    <col min="10" max="11" width="13.28515625" style="23" bestFit="1" customWidth="1"/>
    <col min="12" max="12" width="12.85546875" style="23" bestFit="1" customWidth="1"/>
    <col min="13" max="13" width="13.7109375" style="23" bestFit="1" customWidth="1"/>
    <col min="14" max="14" width="19.140625" style="23" bestFit="1" customWidth="1"/>
    <col min="15" max="15" width="16.7109375" style="23" bestFit="1" customWidth="1"/>
    <col min="16" max="16" width="15.42578125" style="23" customWidth="1"/>
    <col min="17" max="17" width="12" style="23" bestFit="1" customWidth="1"/>
    <col min="18" max="18" width="14.7109375" style="23" bestFit="1" customWidth="1"/>
    <col min="19" max="19" width="11.85546875" style="23" bestFit="1" customWidth="1"/>
    <col min="20" max="20" width="11.140625" style="23" bestFit="1" customWidth="1"/>
    <col min="21" max="21" width="10.7109375" style="23" bestFit="1" customWidth="1"/>
    <col min="22" max="22" width="10.85546875" style="23" bestFit="1" customWidth="1"/>
    <col min="23" max="23" width="8.85546875" style="23"/>
    <col min="24" max="24" width="31.7109375" style="23" bestFit="1" customWidth="1"/>
    <col min="25" max="25" width="9.85546875" style="23" bestFit="1" customWidth="1"/>
    <col min="26" max="16384" width="8.85546875" style="23"/>
  </cols>
  <sheetData>
    <row r="1" spans="1:26" s="25" customFormat="1" ht="15.75" x14ac:dyDescent="0.25">
      <c r="A1" s="1" t="s">
        <v>39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X1" s="26" t="s">
        <v>13</v>
      </c>
      <c r="Y1" s="26" t="s">
        <v>14</v>
      </c>
      <c r="Z1" s="26" t="s">
        <v>15</v>
      </c>
    </row>
    <row r="2" spans="1:26" s="25" customFormat="1" x14ac:dyDescent="0.25">
      <c r="A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X2" s="26" t="s">
        <v>16</v>
      </c>
      <c r="Y2" s="26" t="s">
        <v>17</v>
      </c>
      <c r="Z2" s="26"/>
    </row>
    <row r="3" spans="1:26" s="25" customFormat="1" x14ac:dyDescent="0.25">
      <c r="A3" s="1" t="s">
        <v>18</v>
      </c>
      <c r="C3" s="27"/>
      <c r="D3" s="27"/>
      <c r="E3" s="27"/>
      <c r="F3" s="3"/>
      <c r="G3" s="3"/>
      <c r="H3" s="3"/>
      <c r="I3" s="3"/>
      <c r="J3" s="3"/>
      <c r="K3" s="3"/>
      <c r="L3" s="3"/>
      <c r="W3" s="26" t="s">
        <v>19</v>
      </c>
      <c r="X3" s="26" t="s">
        <v>20</v>
      </c>
      <c r="Y3" s="26"/>
    </row>
    <row r="4" spans="1:26" s="25" customFormat="1" ht="17.25" x14ac:dyDescent="0.25">
      <c r="B4" s="28"/>
      <c r="C4" s="28"/>
      <c r="D4" s="28"/>
      <c r="E4" s="28"/>
      <c r="F4" s="3"/>
      <c r="G4" s="2"/>
      <c r="H4" s="2"/>
      <c r="I4" s="2"/>
      <c r="J4" s="2"/>
      <c r="K4" s="2"/>
      <c r="L4" s="2"/>
      <c r="W4" s="26" t="s">
        <v>21</v>
      </c>
      <c r="X4" s="26"/>
    </row>
    <row r="5" spans="1:26" s="25" customFormat="1" ht="28.5" x14ac:dyDescent="0.25">
      <c r="B5" s="16" t="s">
        <v>47</v>
      </c>
      <c r="C5" s="22">
        <f>+սպայական!C5</f>
        <v>1102</v>
      </c>
      <c r="E5" s="16" t="s">
        <v>51</v>
      </c>
      <c r="F5" s="24" t="s">
        <v>76</v>
      </c>
      <c r="I5" s="2"/>
      <c r="J5" s="2"/>
      <c r="K5" s="2"/>
      <c r="L5" s="2"/>
    </row>
    <row r="6" spans="1:26" s="25" customFormat="1" ht="28.5" x14ac:dyDescent="0.25">
      <c r="B6" s="16" t="s">
        <v>48</v>
      </c>
      <c r="C6" s="22" t="str">
        <f>+սպայական!C6</f>
        <v xml:space="preserve"> Կենսաթոշակային ապահովություն</v>
      </c>
      <c r="E6" s="16" t="s">
        <v>52</v>
      </c>
      <c r="F6" s="24" t="s">
        <v>71</v>
      </c>
      <c r="I6" s="2"/>
      <c r="J6" s="2"/>
      <c r="K6" s="2"/>
      <c r="L6" s="2"/>
    </row>
    <row r="7" spans="1:26" s="25" customFormat="1" ht="17.25" x14ac:dyDescent="0.25">
      <c r="B7" s="16" t="s">
        <v>49</v>
      </c>
      <c r="C7" s="11">
        <v>12003</v>
      </c>
      <c r="F7" s="3"/>
      <c r="I7" s="2"/>
      <c r="J7" s="2"/>
      <c r="K7" s="2"/>
      <c r="L7" s="2"/>
    </row>
    <row r="8" spans="1:26" s="25" customFormat="1" ht="27" x14ac:dyDescent="0.25">
      <c r="B8" s="16" t="s">
        <v>50</v>
      </c>
      <c r="C8" s="22" t="s">
        <v>86</v>
      </c>
      <c r="F8" s="3"/>
      <c r="I8" s="2"/>
      <c r="J8" s="2"/>
      <c r="K8" s="2"/>
      <c r="L8" s="2"/>
    </row>
    <row r="9" spans="1:26" s="25" customFormat="1" ht="17.25" x14ac:dyDescent="0.25">
      <c r="B9" s="3"/>
      <c r="C9" s="3"/>
      <c r="D9" s="28"/>
      <c r="E9" s="3"/>
      <c r="F9" s="3"/>
      <c r="G9" s="2"/>
      <c r="H9" s="2"/>
      <c r="I9" s="2"/>
      <c r="J9" s="2"/>
      <c r="K9" s="2"/>
      <c r="L9" s="2"/>
    </row>
    <row r="10" spans="1:26" s="25" customFormat="1" ht="17.25" x14ac:dyDescent="0.25">
      <c r="A10" s="1" t="s">
        <v>22</v>
      </c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26" s="25" customFormat="1" ht="17.25" x14ac:dyDescent="0.2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26" s="25" customFormat="1" ht="69" x14ac:dyDescent="0.25">
      <c r="B12" s="16" t="s">
        <v>53</v>
      </c>
      <c r="C12" s="29" t="s">
        <v>54</v>
      </c>
      <c r="D12" s="29" t="s">
        <v>55</v>
      </c>
      <c r="E12" s="29" t="s">
        <v>56</v>
      </c>
      <c r="F12" s="2"/>
      <c r="G12" s="2"/>
      <c r="H12" s="2"/>
      <c r="I12" s="2"/>
      <c r="J12" s="2"/>
      <c r="K12" s="2"/>
      <c r="L12" s="2"/>
    </row>
    <row r="13" spans="1:26" s="25" customFormat="1" ht="189" x14ac:dyDescent="0.25">
      <c r="B13" s="30" t="s">
        <v>16</v>
      </c>
      <c r="C13" s="12" t="s">
        <v>110</v>
      </c>
      <c r="D13" s="12" t="s">
        <v>113</v>
      </c>
      <c r="E13" s="32" t="s">
        <v>90</v>
      </c>
      <c r="F13" s="28"/>
      <c r="G13" s="2"/>
      <c r="H13" s="2"/>
      <c r="I13" s="2"/>
      <c r="J13" s="2"/>
      <c r="K13" s="2"/>
      <c r="L13" s="2"/>
    </row>
    <row r="14" spans="1:26" s="25" customFormat="1" ht="17.25" x14ac:dyDescent="0.25">
      <c r="B14" s="5"/>
      <c r="C14" s="5"/>
      <c r="D14" s="5"/>
      <c r="E14" s="5"/>
      <c r="F14" s="2"/>
      <c r="G14" s="2"/>
      <c r="H14" s="2"/>
      <c r="I14" s="2"/>
      <c r="J14" s="2"/>
      <c r="K14" s="2"/>
      <c r="L14" s="2"/>
      <c r="M14" s="28"/>
    </row>
    <row r="15" spans="1:26" s="25" customFormat="1" ht="17.25" x14ac:dyDescent="0.25">
      <c r="A15" s="1" t="s">
        <v>23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8"/>
    </row>
    <row r="16" spans="1:26" s="25" customFormat="1" ht="17.25" x14ac:dyDescent="0.25">
      <c r="B16" s="5"/>
      <c r="C16" s="2"/>
      <c r="D16" s="2"/>
      <c r="E16" s="2"/>
      <c r="F16" s="2"/>
      <c r="G16" s="2"/>
      <c r="H16" s="2"/>
      <c r="I16" s="2"/>
      <c r="J16" s="2"/>
      <c r="K16" s="2"/>
      <c r="L16" s="2"/>
      <c r="M16" s="28"/>
    </row>
    <row r="17" spans="2:18" s="25" customFormat="1" ht="22.9" customHeight="1" x14ac:dyDescent="0.25">
      <c r="B17" s="184" t="s">
        <v>57</v>
      </c>
      <c r="C17" s="184" t="s">
        <v>58</v>
      </c>
      <c r="D17" s="184" t="s">
        <v>59</v>
      </c>
      <c r="E17" s="184" t="s">
        <v>60</v>
      </c>
      <c r="F17" s="182"/>
      <c r="G17" s="182"/>
      <c r="H17" s="182"/>
      <c r="I17" s="182"/>
      <c r="J17" s="182"/>
      <c r="K17" s="182"/>
      <c r="L17" s="182"/>
      <c r="M17" s="181"/>
      <c r="N17" s="184" t="s">
        <v>62</v>
      </c>
    </row>
    <row r="18" spans="2:18" s="25" customFormat="1" ht="30.6" customHeight="1" x14ac:dyDescent="0.25">
      <c r="B18" s="184"/>
      <c r="C18" s="184"/>
      <c r="D18" s="184"/>
      <c r="E18" s="184"/>
      <c r="F18" s="57" t="s">
        <v>24</v>
      </c>
      <c r="G18" s="180" t="s">
        <v>25</v>
      </c>
      <c r="H18" s="181"/>
      <c r="I18" s="180" t="s">
        <v>0</v>
      </c>
      <c r="J18" s="181"/>
      <c r="K18" s="180" t="s">
        <v>1</v>
      </c>
      <c r="L18" s="181"/>
      <c r="M18" s="49" t="s">
        <v>3</v>
      </c>
      <c r="N18" s="184"/>
    </row>
    <row r="19" spans="2:18" s="25" customFormat="1" ht="30.6" customHeight="1" x14ac:dyDescent="0.25">
      <c r="B19" s="49"/>
      <c r="C19" s="49"/>
      <c r="D19" s="49"/>
      <c r="E19" s="49"/>
      <c r="F19" s="49"/>
      <c r="G19" s="49" t="s">
        <v>81</v>
      </c>
      <c r="H19" s="49" t="s">
        <v>82</v>
      </c>
      <c r="I19" s="49" t="s">
        <v>81</v>
      </c>
      <c r="J19" s="49" t="s">
        <v>82</v>
      </c>
      <c r="K19" s="49" t="s">
        <v>81</v>
      </c>
      <c r="L19" s="49" t="s">
        <v>82</v>
      </c>
      <c r="M19" s="49" t="s">
        <v>83</v>
      </c>
      <c r="N19" s="49"/>
    </row>
    <row r="20" spans="2:18" s="25" customFormat="1" ht="47.45" customHeight="1" x14ac:dyDescent="0.25">
      <c r="B20" s="13" t="s">
        <v>114</v>
      </c>
      <c r="C20" s="30"/>
      <c r="D20" s="30"/>
      <c r="E20" s="12" t="s">
        <v>119</v>
      </c>
      <c r="F20" s="31">
        <f>SUM(F21:F26)</f>
        <v>461112</v>
      </c>
      <c r="G20" s="31">
        <f t="shared" ref="G20:M20" si="0">SUM(G21:G26)</f>
        <v>464085</v>
      </c>
      <c r="H20" s="31">
        <f t="shared" si="0"/>
        <v>465860.65499999997</v>
      </c>
      <c r="I20" s="31">
        <f t="shared" si="0"/>
        <v>465860.65499999997</v>
      </c>
      <c r="J20" s="31">
        <f t="shared" si="0"/>
        <v>465860.65499999997</v>
      </c>
      <c r="K20" s="31">
        <f t="shared" si="0"/>
        <v>460533.69</v>
      </c>
      <c r="L20" s="31">
        <f t="shared" si="0"/>
        <v>460533.69</v>
      </c>
      <c r="M20" s="31">
        <f t="shared" si="0"/>
        <v>464085</v>
      </c>
      <c r="N20" s="31"/>
    </row>
    <row r="21" spans="2:18" s="25" customFormat="1" ht="40.5" x14ac:dyDescent="0.25">
      <c r="B21" s="12" t="s">
        <v>115</v>
      </c>
      <c r="C21" s="30" t="s">
        <v>78</v>
      </c>
      <c r="D21" s="30" t="s">
        <v>79</v>
      </c>
      <c r="E21" s="12"/>
      <c r="F21" s="31">
        <v>351232</v>
      </c>
      <c r="G21" s="31">
        <v>355131</v>
      </c>
      <c r="H21" s="31">
        <v>356906.65499999997</v>
      </c>
      <c r="I21" s="31">
        <v>356906.65499999997</v>
      </c>
      <c r="J21" s="31">
        <v>356906.65499999997</v>
      </c>
      <c r="K21" s="31">
        <v>351579.69</v>
      </c>
      <c r="L21" s="31">
        <v>351579.69</v>
      </c>
      <c r="M21" s="31">
        <v>355131</v>
      </c>
      <c r="N21" s="31"/>
    </row>
    <row r="22" spans="2:18" s="25" customFormat="1" x14ac:dyDescent="0.25">
      <c r="B22" s="12" t="s">
        <v>104</v>
      </c>
      <c r="C22" s="30" t="s">
        <v>78</v>
      </c>
      <c r="D22" s="30" t="s">
        <v>79</v>
      </c>
      <c r="E22" s="12"/>
      <c r="F22" s="31">
        <v>4325</v>
      </c>
      <c r="G22" s="31">
        <v>4289</v>
      </c>
      <c r="H22" s="31">
        <v>4289</v>
      </c>
      <c r="I22" s="31">
        <v>4289</v>
      </c>
      <c r="J22" s="31">
        <v>4289</v>
      </c>
      <c r="K22" s="31">
        <v>4289</v>
      </c>
      <c r="L22" s="31">
        <v>4289</v>
      </c>
      <c r="M22" s="31">
        <v>4289</v>
      </c>
      <c r="N22" s="31"/>
    </row>
    <row r="23" spans="2:18" s="25" customFormat="1" x14ac:dyDescent="0.25">
      <c r="B23" s="12" t="s">
        <v>105</v>
      </c>
      <c r="C23" s="30" t="s">
        <v>78</v>
      </c>
      <c r="D23" s="30"/>
      <c r="E23" s="12"/>
      <c r="F23" s="31">
        <v>41205</v>
      </c>
      <c r="G23" s="43">
        <v>40602</v>
      </c>
      <c r="H23" s="43">
        <v>40602</v>
      </c>
      <c r="I23" s="43">
        <v>40602</v>
      </c>
      <c r="J23" s="43">
        <v>40602</v>
      </c>
      <c r="K23" s="43">
        <v>40602</v>
      </c>
      <c r="L23" s="43">
        <v>40602</v>
      </c>
      <c r="M23" s="31">
        <v>40602</v>
      </c>
      <c r="N23" s="31"/>
    </row>
    <row r="24" spans="2:18" s="25" customFormat="1" x14ac:dyDescent="0.25">
      <c r="B24" s="12" t="s">
        <v>106</v>
      </c>
      <c r="C24" s="30" t="s">
        <v>78</v>
      </c>
      <c r="D24" s="30"/>
      <c r="E24" s="12"/>
      <c r="F24" s="31">
        <v>58490</v>
      </c>
      <c r="G24" s="43">
        <v>57288</v>
      </c>
      <c r="H24" s="43">
        <v>57288</v>
      </c>
      <c r="I24" s="43">
        <v>57288</v>
      </c>
      <c r="J24" s="43">
        <v>57288</v>
      </c>
      <c r="K24" s="43">
        <v>57288</v>
      </c>
      <c r="L24" s="43">
        <v>57288</v>
      </c>
      <c r="M24" s="31">
        <v>57288</v>
      </c>
      <c r="N24" s="31"/>
    </row>
    <row r="25" spans="2:18" s="25" customFormat="1" ht="27" x14ac:dyDescent="0.25">
      <c r="B25" s="12" t="s">
        <v>116</v>
      </c>
      <c r="C25" s="30" t="s">
        <v>78</v>
      </c>
      <c r="D25" s="30" t="s">
        <v>79</v>
      </c>
      <c r="E25" s="12"/>
      <c r="F25" s="31">
        <v>5782</v>
      </c>
      <c r="G25" s="43">
        <v>6664</v>
      </c>
      <c r="H25" s="43">
        <v>6664</v>
      </c>
      <c r="I25" s="43">
        <v>6664</v>
      </c>
      <c r="J25" s="43">
        <v>6664</v>
      </c>
      <c r="K25" s="43">
        <v>6664</v>
      </c>
      <c r="L25" s="43">
        <v>6664</v>
      </c>
      <c r="M25" s="31">
        <v>6664</v>
      </c>
      <c r="N25" s="31"/>
    </row>
    <row r="26" spans="2:18" s="25" customFormat="1" ht="27.75" thickBot="1" x14ac:dyDescent="0.3">
      <c r="B26" s="44" t="s">
        <v>117</v>
      </c>
      <c r="C26" s="44" t="s">
        <v>78</v>
      </c>
      <c r="D26" s="44" t="s">
        <v>79</v>
      </c>
      <c r="E26" s="44"/>
      <c r="F26" s="46">
        <v>78</v>
      </c>
      <c r="G26" s="46">
        <v>111</v>
      </c>
      <c r="H26" s="46">
        <v>111</v>
      </c>
      <c r="I26" s="46">
        <v>111</v>
      </c>
      <c r="J26" s="46">
        <v>111</v>
      </c>
      <c r="K26" s="46">
        <v>111</v>
      </c>
      <c r="L26" s="46">
        <v>111</v>
      </c>
      <c r="M26" s="46">
        <v>111</v>
      </c>
      <c r="N26" s="46"/>
    </row>
    <row r="27" spans="2:18" s="25" customFormat="1" ht="35.450000000000003" customHeight="1" x14ac:dyDescent="0.25">
      <c r="B27" s="41" t="s">
        <v>118</v>
      </c>
      <c r="C27" s="42"/>
      <c r="D27" s="42"/>
      <c r="E27" s="41" t="s">
        <v>119</v>
      </c>
      <c r="F27" s="43"/>
      <c r="G27" s="43"/>
      <c r="H27" s="43"/>
      <c r="I27" s="43"/>
      <c r="J27" s="43"/>
      <c r="K27" s="43"/>
      <c r="L27" s="43"/>
      <c r="M27" s="43"/>
      <c r="N27" s="43"/>
      <c r="O27" s="158"/>
    </row>
    <row r="28" spans="2:18" s="25" customFormat="1" ht="40.5" x14ac:dyDescent="0.25">
      <c r="B28" s="12" t="s">
        <v>115</v>
      </c>
      <c r="C28" s="30" t="s">
        <v>72</v>
      </c>
      <c r="D28" s="30" t="s">
        <v>79</v>
      </c>
      <c r="E28" s="12"/>
      <c r="F28" s="31"/>
      <c r="G28" s="31">
        <v>46831.371693178007</v>
      </c>
      <c r="H28" s="31">
        <v>50822.177568615531</v>
      </c>
      <c r="I28" s="31">
        <v>50822.177568615531</v>
      </c>
      <c r="J28" s="31">
        <v>52524.131889218348</v>
      </c>
      <c r="K28" s="31">
        <v>54634.310913437577</v>
      </c>
      <c r="L28" s="31">
        <v>60566.014811435787</v>
      </c>
      <c r="M28" s="31">
        <v>93093.994250009142</v>
      </c>
      <c r="N28" s="31"/>
      <c r="O28" s="62"/>
      <c r="P28" s="61"/>
      <c r="Q28" s="61"/>
      <c r="R28" s="61"/>
    </row>
    <row r="29" spans="2:18" s="25" customFormat="1" x14ac:dyDescent="0.25">
      <c r="B29" s="12" t="s">
        <v>104</v>
      </c>
      <c r="C29" s="30" t="s">
        <v>72</v>
      </c>
      <c r="D29" s="30" t="s">
        <v>79</v>
      </c>
      <c r="E29" s="12"/>
      <c r="F29" s="31"/>
      <c r="G29" s="31">
        <v>50215.790627185823</v>
      </c>
      <c r="H29" s="31">
        <v>53345.618325950105</v>
      </c>
      <c r="I29" s="31">
        <v>53345.618325950105</v>
      </c>
      <c r="J29" s="31">
        <v>55026.914898577757</v>
      </c>
      <c r="K29" s="31">
        <v>56472.773373746793</v>
      </c>
      <c r="L29" s="31">
        <v>61055.768710655168</v>
      </c>
      <c r="M29" s="31">
        <v>84121.64980181861</v>
      </c>
      <c r="N29" s="31"/>
      <c r="O29" s="61"/>
      <c r="P29" s="61"/>
      <c r="Q29" s="61"/>
      <c r="R29" s="61"/>
    </row>
    <row r="30" spans="2:18" s="25" customFormat="1" x14ac:dyDescent="0.25">
      <c r="B30" s="12" t="s">
        <v>105</v>
      </c>
      <c r="C30" s="30" t="s">
        <v>72</v>
      </c>
      <c r="D30" s="30"/>
      <c r="E30" s="12"/>
      <c r="F30" s="31"/>
      <c r="G30" s="31">
        <v>47783.348603517072</v>
      </c>
      <c r="H30" s="31">
        <v>51391.35479163588</v>
      </c>
      <c r="I30" s="31">
        <v>51391.35479163588</v>
      </c>
      <c r="J30" s="31">
        <v>53052.847876951877</v>
      </c>
      <c r="K30" s="31">
        <v>54737.32713289986</v>
      </c>
      <c r="L30" s="31">
        <v>59767.778730111815</v>
      </c>
      <c r="M30" s="31">
        <v>86123.474484015562</v>
      </c>
      <c r="N30" s="31"/>
      <c r="O30" s="61"/>
      <c r="P30" s="61"/>
      <c r="Q30" s="61"/>
      <c r="R30" s="61"/>
    </row>
    <row r="31" spans="2:18" s="25" customFormat="1" x14ac:dyDescent="0.25">
      <c r="B31" s="12" t="s">
        <v>106</v>
      </c>
      <c r="C31" s="30" t="s">
        <v>72</v>
      </c>
      <c r="D31" s="30"/>
      <c r="E31" s="12"/>
      <c r="F31" s="31"/>
      <c r="G31" s="31">
        <v>42121.921449518224</v>
      </c>
      <c r="H31" s="31">
        <v>46469.580278592373</v>
      </c>
      <c r="I31" s="31">
        <v>46469.580278592373</v>
      </c>
      <c r="J31" s="31">
        <v>47968.131720430109</v>
      </c>
      <c r="K31" s="31">
        <v>49463.786045943307</v>
      </c>
      <c r="L31" s="31">
        <v>53953.646138807431</v>
      </c>
      <c r="M31" s="31">
        <v>77389.909579667641</v>
      </c>
      <c r="N31" s="31"/>
      <c r="O31" s="61"/>
      <c r="P31" s="61"/>
      <c r="Q31" s="61"/>
      <c r="R31" s="61"/>
    </row>
    <row r="32" spans="2:18" s="25" customFormat="1" ht="27" x14ac:dyDescent="0.25">
      <c r="B32" s="12" t="s">
        <v>116</v>
      </c>
      <c r="C32" s="30" t="s">
        <v>72</v>
      </c>
      <c r="D32" s="30" t="s">
        <v>79</v>
      </c>
      <c r="E32" s="12"/>
      <c r="F32" s="52"/>
      <c r="G32" s="52">
        <v>34903.804021608645</v>
      </c>
      <c r="H32" s="52">
        <v>42213.177258403361</v>
      </c>
      <c r="I32" s="52">
        <v>42213.177258403361</v>
      </c>
      <c r="J32" s="52">
        <v>43509.042842136856</v>
      </c>
      <c r="K32" s="52">
        <v>44396.639593337335</v>
      </c>
      <c r="L32" s="52">
        <v>47467.698679471789</v>
      </c>
      <c r="M32" s="52">
        <v>61985.784363745501</v>
      </c>
      <c r="N32" s="31"/>
      <c r="O32" s="61"/>
      <c r="P32" s="61"/>
      <c r="Q32" s="61"/>
      <c r="R32" s="61"/>
    </row>
    <row r="33" spans="1:19" s="25" customFormat="1" ht="27" x14ac:dyDescent="0.25">
      <c r="B33" s="12" t="s">
        <v>117</v>
      </c>
      <c r="C33" s="30" t="s">
        <v>72</v>
      </c>
      <c r="D33" s="30" t="s">
        <v>79</v>
      </c>
      <c r="E33" s="12"/>
      <c r="F33" s="52"/>
      <c r="G33" s="52">
        <v>116646.84684684685</v>
      </c>
      <c r="H33" s="52">
        <v>112695.81081081081</v>
      </c>
      <c r="I33" s="52">
        <v>112695.81081081081</v>
      </c>
      <c r="J33" s="52">
        <v>114105.13513513513</v>
      </c>
      <c r="K33" s="52">
        <v>115033.10810810811</v>
      </c>
      <c r="L33" s="52">
        <v>118198.37837837837</v>
      </c>
      <c r="M33" s="52">
        <v>134108.64864864864</v>
      </c>
      <c r="N33" s="31"/>
      <c r="O33" s="61"/>
      <c r="P33" s="61"/>
      <c r="Q33" s="61"/>
      <c r="R33" s="61"/>
    </row>
    <row r="34" spans="1:19" s="25" customFormat="1" ht="54" x14ac:dyDescent="0.25">
      <c r="B34" s="12" t="s">
        <v>120</v>
      </c>
      <c r="C34" s="30" t="s">
        <v>72</v>
      </c>
      <c r="D34" s="30" t="s">
        <v>79</v>
      </c>
      <c r="E34" s="12" t="s">
        <v>109</v>
      </c>
      <c r="F34" s="66" t="s">
        <v>122</v>
      </c>
      <c r="G34" s="31">
        <v>31600</v>
      </c>
      <c r="H34" s="31">
        <v>36000</v>
      </c>
      <c r="I34" s="31">
        <v>36000</v>
      </c>
      <c r="J34" s="31">
        <v>37000</v>
      </c>
      <c r="K34" s="31">
        <v>37000</v>
      </c>
      <c r="L34" s="31">
        <v>38000</v>
      </c>
      <c r="M34" s="31">
        <v>39500</v>
      </c>
      <c r="N34" s="31"/>
      <c r="O34" s="61"/>
      <c r="P34" s="61"/>
      <c r="Q34" s="61"/>
      <c r="R34" s="61"/>
    </row>
    <row r="35" spans="1:19" s="25" customFormat="1" ht="40.5" x14ac:dyDescent="0.25">
      <c r="B35" s="12" t="s">
        <v>121</v>
      </c>
      <c r="C35" s="30" t="s">
        <v>72</v>
      </c>
      <c r="D35" s="30" t="s">
        <v>79</v>
      </c>
      <c r="E35" s="12" t="s">
        <v>109</v>
      </c>
      <c r="F35" s="66" t="s">
        <v>123</v>
      </c>
      <c r="G35" s="31">
        <v>500</v>
      </c>
      <c r="H35" s="31">
        <v>525</v>
      </c>
      <c r="I35" s="31">
        <v>525</v>
      </c>
      <c r="J35" s="31">
        <v>550</v>
      </c>
      <c r="K35" s="31">
        <v>625</v>
      </c>
      <c r="L35" s="31">
        <v>800</v>
      </c>
      <c r="M35" s="31">
        <v>1900</v>
      </c>
      <c r="N35" s="31"/>
      <c r="O35" s="62"/>
      <c r="P35" s="62"/>
      <c r="Q35" s="61"/>
      <c r="R35" s="61"/>
    </row>
    <row r="36" spans="1:19" s="25" customFormat="1" x14ac:dyDescent="0.25">
      <c r="B36" s="13" t="s">
        <v>74</v>
      </c>
      <c r="C36" s="30" t="s">
        <v>73</v>
      </c>
      <c r="D36" s="30"/>
      <c r="E36" s="12"/>
      <c r="F36" s="52">
        <f>+C43</f>
        <v>242345347.44</v>
      </c>
      <c r="G36" s="52">
        <f>+SUMPRODUCT(G21:G26,G28:G33)*6/1000</f>
        <v>128672245.75661999</v>
      </c>
      <c r="H36" s="52">
        <f t="shared" ref="H36:L36" si="1">+SUMPRODUCT(H21:H26,H28:H33)*6/1000</f>
        <v>140460790.21998361</v>
      </c>
      <c r="I36" s="52">
        <f t="shared" si="1"/>
        <v>140460790.21998361</v>
      </c>
      <c r="J36" s="52">
        <f t="shared" si="1"/>
        <v>145121295.8901585</v>
      </c>
      <c r="K36" s="52">
        <f t="shared" si="1"/>
        <v>148891680.19086</v>
      </c>
      <c r="L36" s="52">
        <f t="shared" si="1"/>
        <v>164416088.99964002</v>
      </c>
      <c r="M36" s="52">
        <f>+SUMPRODUCT(M21:M26,M28:M33)*12/1000</f>
        <v>501355425.67199999</v>
      </c>
      <c r="N36" s="31"/>
      <c r="O36" s="61"/>
      <c r="P36" s="61"/>
      <c r="Q36" s="61"/>
      <c r="R36" s="61"/>
    </row>
    <row r="37" spans="1:19" x14ac:dyDescent="0.25">
      <c r="S37" s="25"/>
    </row>
    <row r="38" spans="1:19" x14ac:dyDescent="0.25">
      <c r="R38" s="25"/>
    </row>
    <row r="39" spans="1:19" x14ac:dyDescent="0.25">
      <c r="A39" s="4" t="s">
        <v>26</v>
      </c>
      <c r="P39" s="25"/>
    </row>
    <row r="41" spans="1:19" ht="46.15" customHeight="1" x14ac:dyDescent="0.25">
      <c r="B41" s="185" t="s">
        <v>63</v>
      </c>
      <c r="C41" s="50" t="s">
        <v>64</v>
      </c>
      <c r="D41" s="50" t="s">
        <v>65</v>
      </c>
      <c r="E41" s="177" t="s">
        <v>66</v>
      </c>
      <c r="F41" s="178"/>
      <c r="G41" s="179"/>
      <c r="H41" s="177" t="s">
        <v>67</v>
      </c>
      <c r="I41" s="178"/>
      <c r="J41" s="179"/>
      <c r="K41" s="165" t="s">
        <v>68</v>
      </c>
      <c r="L41" s="165"/>
      <c r="M41" s="165"/>
      <c r="N41" s="165" t="s">
        <v>69</v>
      </c>
      <c r="O41" s="165"/>
      <c r="P41" s="165"/>
      <c r="Q41" s="183" t="s">
        <v>70</v>
      </c>
      <c r="R41" s="183"/>
      <c r="S41" s="183"/>
    </row>
    <row r="42" spans="1:19" x14ac:dyDescent="0.25">
      <c r="B42" s="185"/>
      <c r="C42" s="50" t="s">
        <v>8</v>
      </c>
      <c r="D42" s="50" t="s">
        <v>9</v>
      </c>
      <c r="E42" s="47" t="s">
        <v>0</v>
      </c>
      <c r="F42" s="47" t="s">
        <v>1</v>
      </c>
      <c r="G42" s="47" t="s">
        <v>3</v>
      </c>
      <c r="H42" s="47" t="s">
        <v>0</v>
      </c>
      <c r="I42" s="47" t="s">
        <v>1</v>
      </c>
      <c r="J42" s="47" t="s">
        <v>3</v>
      </c>
      <c r="K42" s="47" t="s">
        <v>12</v>
      </c>
      <c r="L42" s="47" t="s">
        <v>11</v>
      </c>
      <c r="M42" s="47" t="s">
        <v>10</v>
      </c>
      <c r="N42" s="47" t="s">
        <v>12</v>
      </c>
      <c r="O42" s="47" t="s">
        <v>11</v>
      </c>
      <c r="P42" s="47" t="s">
        <v>10</v>
      </c>
      <c r="Q42" s="48" t="s">
        <v>0</v>
      </c>
      <c r="R42" s="48" t="s">
        <v>1</v>
      </c>
      <c r="S42" s="48" t="s">
        <v>3</v>
      </c>
    </row>
    <row r="43" spans="1:19" x14ac:dyDescent="0.25">
      <c r="B43" s="12" t="s">
        <v>75</v>
      </c>
      <c r="C43" s="33">
        <v>242345347.44</v>
      </c>
      <c r="D43" s="33">
        <v>267196400</v>
      </c>
      <c r="E43" s="33"/>
      <c r="F43" s="33"/>
      <c r="G43" s="33"/>
      <c r="H43" s="33">
        <f>+I36+J36</f>
        <v>285582086.11014211</v>
      </c>
      <c r="I43" s="33">
        <f>+K36+L36</f>
        <v>313307769.19050002</v>
      </c>
      <c r="J43" s="33">
        <f>+M36</f>
        <v>501355425.67199999</v>
      </c>
      <c r="K43" s="35">
        <f>+H43</f>
        <v>285582086.11014211</v>
      </c>
      <c r="L43" s="35">
        <f>+I43</f>
        <v>313307769.19050002</v>
      </c>
      <c r="M43" s="35">
        <f t="shared" ref="M43" si="2">+J43</f>
        <v>501355425.67199999</v>
      </c>
      <c r="N43" s="35"/>
      <c r="O43" s="35"/>
      <c r="P43" s="35"/>
      <c r="Q43" s="36">
        <f>+K43</f>
        <v>285582086.11014211</v>
      </c>
      <c r="R43" s="36">
        <f t="shared" ref="R43:S43" si="3">+L43</f>
        <v>313307769.19050002</v>
      </c>
      <c r="S43" s="36">
        <f t="shared" si="3"/>
        <v>501355425.67199999</v>
      </c>
    </row>
    <row r="44" spans="1:19" ht="42" x14ac:dyDescent="0.25">
      <c r="B44" s="6" t="s">
        <v>41</v>
      </c>
      <c r="C44" s="12"/>
      <c r="D44" s="12"/>
      <c r="E44" s="47">
        <f t="shared" ref="E44:J44" si="4">SUM(E43:E43)</f>
        <v>0</v>
      </c>
      <c r="F44" s="47">
        <f t="shared" si="4"/>
        <v>0</v>
      </c>
      <c r="G44" s="47">
        <f t="shared" si="4"/>
        <v>0</v>
      </c>
      <c r="H44" s="34">
        <f t="shared" si="4"/>
        <v>285582086.11014211</v>
      </c>
      <c r="I44" s="34">
        <f t="shared" si="4"/>
        <v>313307769.19050002</v>
      </c>
      <c r="J44" s="34">
        <f t="shared" si="4"/>
        <v>501355425.67199999</v>
      </c>
      <c r="K44" s="34">
        <f>C44+E44+H44</f>
        <v>285582086.11014211</v>
      </c>
      <c r="L44" s="34">
        <f>C44+F44+I44</f>
        <v>313307769.19050002</v>
      </c>
      <c r="M44" s="34">
        <f>C44+G44+J44</f>
        <v>501355425.67199999</v>
      </c>
      <c r="N44" s="50" t="s">
        <v>2</v>
      </c>
      <c r="O44" s="50" t="s">
        <v>2</v>
      </c>
      <c r="P44" s="50" t="s">
        <v>2</v>
      </c>
      <c r="Q44" s="48" t="s">
        <v>2</v>
      </c>
      <c r="R44" s="48" t="s">
        <v>2</v>
      </c>
      <c r="S44" s="48" t="s">
        <v>2</v>
      </c>
    </row>
    <row r="45" spans="1:19" ht="42" x14ac:dyDescent="0.25">
      <c r="B45" s="6" t="s">
        <v>30</v>
      </c>
      <c r="C45" s="12"/>
      <c r="D45" s="12"/>
      <c r="E45" s="47" t="s">
        <v>40</v>
      </c>
      <c r="F45" s="47" t="s">
        <v>40</v>
      </c>
      <c r="G45" s="47" t="s">
        <v>40</v>
      </c>
      <c r="H45" s="34" t="s">
        <v>40</v>
      </c>
      <c r="I45" s="34" t="s">
        <v>40</v>
      </c>
      <c r="J45" s="34" t="s">
        <v>40</v>
      </c>
      <c r="K45" s="34">
        <f>C45</f>
        <v>0</v>
      </c>
      <c r="L45" s="34">
        <f>C45</f>
        <v>0</v>
      </c>
      <c r="M45" s="34">
        <f>C45</f>
        <v>0</v>
      </c>
      <c r="N45" s="50" t="s">
        <v>2</v>
      </c>
      <c r="O45" s="50" t="s">
        <v>2</v>
      </c>
      <c r="P45" s="50" t="s">
        <v>2</v>
      </c>
      <c r="Q45" s="48" t="s">
        <v>2</v>
      </c>
      <c r="R45" s="48" t="s">
        <v>2</v>
      </c>
      <c r="S45" s="48" t="s">
        <v>2</v>
      </c>
    </row>
    <row r="46" spans="1:19" x14ac:dyDescent="0.25">
      <c r="B46" s="6" t="s">
        <v>31</v>
      </c>
      <c r="C46" s="35">
        <f>+C43</f>
        <v>242345347.44</v>
      </c>
      <c r="D46" s="35">
        <f>+D43</f>
        <v>267196400</v>
      </c>
      <c r="E46" s="47">
        <f>E44</f>
        <v>0</v>
      </c>
      <c r="F46" s="47">
        <f t="shared" ref="F46:J46" si="5">F44</f>
        <v>0</v>
      </c>
      <c r="G46" s="47">
        <f t="shared" si="5"/>
        <v>0</v>
      </c>
      <c r="H46" s="34">
        <f t="shared" si="5"/>
        <v>285582086.11014211</v>
      </c>
      <c r="I46" s="34">
        <f t="shared" si="5"/>
        <v>313307769.19050002</v>
      </c>
      <c r="J46" s="34">
        <f t="shared" si="5"/>
        <v>501355425.67199999</v>
      </c>
      <c r="K46" s="34">
        <f>K44+K45</f>
        <v>285582086.11014211</v>
      </c>
      <c r="L46" s="34">
        <f t="shared" ref="L46:M46" si="6">L44+L45</f>
        <v>313307769.19050002</v>
      </c>
      <c r="M46" s="34">
        <f t="shared" si="6"/>
        <v>501355425.67199999</v>
      </c>
      <c r="N46" s="50">
        <f>SUM(N43:N43)</f>
        <v>0</v>
      </c>
      <c r="O46" s="50">
        <f>SUM(O43:O43)</f>
        <v>0</v>
      </c>
      <c r="P46" s="50">
        <f>SUM(P43:P43)</f>
        <v>0</v>
      </c>
      <c r="Q46" s="37">
        <f>K46+N46</f>
        <v>285582086.11014211</v>
      </c>
      <c r="R46" s="37">
        <f>L46+O46</f>
        <v>313307769.19050002</v>
      </c>
      <c r="S46" s="37">
        <f>M46+P46</f>
        <v>501355425.67199999</v>
      </c>
    </row>
  </sheetData>
  <mergeCells count="15">
    <mergeCell ref="N41:P41"/>
    <mergeCell ref="Q41:S41"/>
    <mergeCell ref="B17:B18"/>
    <mergeCell ref="C17:C18"/>
    <mergeCell ref="D17:D18"/>
    <mergeCell ref="E17:E18"/>
    <mergeCell ref="N17:N18"/>
    <mergeCell ref="F17:M17"/>
    <mergeCell ref="G18:H18"/>
    <mergeCell ref="I18:J18"/>
    <mergeCell ref="H41:J41"/>
    <mergeCell ref="E41:G41"/>
    <mergeCell ref="K18:L18"/>
    <mergeCell ref="B41:B42"/>
    <mergeCell ref="K41:M41"/>
  </mergeCells>
  <dataValidations disablePrompts="1" count="3">
    <dataValidation type="custom" allowBlank="1" showInputMessage="1" showErrorMessage="1" sqref="N43:P43">
      <formula1>"-"</formula1>
    </dataValidation>
    <dataValidation type="list" allowBlank="1" showInputMessage="1" showErrorMessage="1" sqref="B13">
      <formula1>$X$2:$X$4</formula1>
    </dataValidation>
    <dataValidation type="list" allowBlank="1" showInputMessage="1" showErrorMessage="1" sqref="D36">
      <formula1>$Y$2:$Y$3</formula1>
    </dataValidation>
  </dataValidations>
  <hyperlinks>
    <hyperlink ref="C12" location="_ftn1" display="_ftn1"/>
    <hyperlink ref="D12" location="_ftn2" display="_ftn2"/>
    <hyperlink ref="E12" location="_ftn3" display="_ftn3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workbookViewId="0">
      <selection activeCell="F19" sqref="F19"/>
    </sheetView>
  </sheetViews>
  <sheetFormatPr defaultColWidth="8.85546875" defaultRowHeight="15" x14ac:dyDescent="0.25"/>
  <cols>
    <col min="1" max="1" width="8.85546875" style="23"/>
    <col min="2" max="3" width="27.140625" style="23" customWidth="1"/>
    <col min="4" max="4" width="35.140625" style="23" customWidth="1"/>
    <col min="5" max="5" width="27.28515625" style="23" customWidth="1"/>
    <col min="6" max="6" width="17" style="23" bestFit="1" customWidth="1"/>
    <col min="7" max="7" width="12.7109375" style="23" bestFit="1" customWidth="1"/>
    <col min="8" max="9" width="13.28515625" style="23" bestFit="1" customWidth="1"/>
    <col min="10" max="10" width="11" style="23" bestFit="1" customWidth="1"/>
    <col min="11" max="11" width="25.7109375" style="23" customWidth="1"/>
    <col min="12" max="12" width="10.7109375" style="23" bestFit="1" customWidth="1"/>
    <col min="13" max="13" width="10.85546875" style="23" bestFit="1" customWidth="1"/>
    <col min="14" max="14" width="5.7109375" style="23" bestFit="1" customWidth="1"/>
    <col min="15" max="16" width="5.85546875" style="23" bestFit="1" customWidth="1"/>
    <col min="17" max="17" width="11.140625" style="23" bestFit="1" customWidth="1"/>
    <col min="18" max="18" width="10.7109375" style="23" bestFit="1" customWidth="1"/>
    <col min="19" max="19" width="10.85546875" style="23" bestFit="1" customWidth="1"/>
    <col min="20" max="20" width="8.85546875" style="23"/>
    <col min="21" max="21" width="31.7109375" style="23" bestFit="1" customWidth="1"/>
    <col min="22" max="22" width="9.85546875" style="23" bestFit="1" customWidth="1"/>
    <col min="23" max="16384" width="8.85546875" style="23"/>
  </cols>
  <sheetData>
    <row r="1" spans="1:23" s="25" customFormat="1" ht="15.75" x14ac:dyDescent="0.25">
      <c r="A1" s="1" t="s">
        <v>39</v>
      </c>
      <c r="C1" s="1"/>
      <c r="D1" s="1"/>
      <c r="E1" s="1"/>
      <c r="F1" s="1"/>
      <c r="G1" s="1"/>
      <c r="H1" s="1"/>
      <c r="I1" s="1"/>
      <c r="J1" s="1"/>
      <c r="U1" s="26" t="s">
        <v>13</v>
      </c>
      <c r="V1" s="26" t="s">
        <v>14</v>
      </c>
      <c r="W1" s="26" t="s">
        <v>15</v>
      </c>
    </row>
    <row r="2" spans="1:23" s="25" customFormat="1" x14ac:dyDescent="0.25">
      <c r="A2" s="3"/>
      <c r="C2" s="3"/>
      <c r="D2" s="3"/>
      <c r="E2" s="3"/>
      <c r="F2" s="3"/>
      <c r="G2" s="3"/>
      <c r="H2" s="3"/>
      <c r="I2" s="3"/>
      <c r="J2" s="3"/>
      <c r="U2" s="26" t="s">
        <v>16</v>
      </c>
      <c r="V2" s="26" t="s">
        <v>17</v>
      </c>
      <c r="W2" s="26"/>
    </row>
    <row r="3" spans="1:23" s="25" customFormat="1" x14ac:dyDescent="0.25">
      <c r="A3" s="1" t="s">
        <v>18</v>
      </c>
      <c r="C3" s="27"/>
      <c r="D3" s="27"/>
      <c r="E3" s="27"/>
      <c r="F3" s="27"/>
      <c r="G3" s="3"/>
      <c r="H3" s="3"/>
      <c r="I3" s="3"/>
      <c r="J3" s="3"/>
      <c r="U3" s="26" t="s">
        <v>19</v>
      </c>
      <c r="V3" s="26" t="s">
        <v>20</v>
      </c>
      <c r="W3" s="26"/>
    </row>
    <row r="4" spans="1:23" s="25" customFormat="1" ht="17.25" x14ac:dyDescent="0.25">
      <c r="B4" s="28"/>
      <c r="C4" s="28"/>
      <c r="D4" s="28"/>
      <c r="E4" s="28"/>
      <c r="F4" s="28"/>
      <c r="G4" s="2"/>
      <c r="H4" s="2"/>
      <c r="I4" s="2"/>
      <c r="J4" s="2"/>
      <c r="U4" s="26" t="s">
        <v>21</v>
      </c>
      <c r="V4" s="26"/>
    </row>
    <row r="5" spans="1:23" s="25" customFormat="1" ht="28.5" x14ac:dyDescent="0.25">
      <c r="B5" s="16" t="s">
        <v>47</v>
      </c>
      <c r="C5" s="22">
        <f>+սպայական!C5</f>
        <v>1102</v>
      </c>
      <c r="E5" s="16" t="s">
        <v>51</v>
      </c>
      <c r="F5" s="24" t="s">
        <v>76</v>
      </c>
      <c r="H5" s="2"/>
      <c r="I5" s="2"/>
      <c r="J5" s="2"/>
    </row>
    <row r="6" spans="1:23" s="25" customFormat="1" ht="28.5" x14ac:dyDescent="0.25">
      <c r="B6" s="16" t="s">
        <v>48</v>
      </c>
      <c r="C6" s="22" t="str">
        <f>+սպայական!C6</f>
        <v xml:space="preserve"> Կենսաթոշակային ապահովություն</v>
      </c>
      <c r="E6" s="16" t="s">
        <v>52</v>
      </c>
      <c r="F6" s="24" t="s">
        <v>71</v>
      </c>
      <c r="H6" s="2"/>
      <c r="I6" s="2"/>
      <c r="J6" s="2"/>
    </row>
    <row r="7" spans="1:23" s="25" customFormat="1" ht="17.25" x14ac:dyDescent="0.25">
      <c r="B7" s="16" t="s">
        <v>49</v>
      </c>
      <c r="C7" s="11">
        <v>12004</v>
      </c>
      <c r="H7" s="2"/>
      <c r="I7" s="2"/>
      <c r="J7" s="2"/>
    </row>
    <row r="8" spans="1:23" s="25" customFormat="1" ht="108" x14ac:dyDescent="0.25">
      <c r="B8" s="16" t="s">
        <v>50</v>
      </c>
      <c r="C8" s="22" t="s">
        <v>124</v>
      </c>
      <c r="H8" s="2"/>
      <c r="I8" s="2"/>
      <c r="J8" s="2"/>
    </row>
    <row r="9" spans="1:23" s="25" customFormat="1" ht="17.25" x14ac:dyDescent="0.25">
      <c r="B9" s="3"/>
      <c r="C9" s="3"/>
      <c r="D9" s="3"/>
      <c r="E9" s="3"/>
      <c r="F9" s="2"/>
      <c r="G9" s="2"/>
      <c r="H9" s="2"/>
      <c r="I9" s="2"/>
      <c r="J9" s="2"/>
    </row>
    <row r="10" spans="1:23" s="25" customFormat="1" ht="17.25" x14ac:dyDescent="0.25">
      <c r="A10" s="1" t="s">
        <v>22</v>
      </c>
      <c r="C10" s="2"/>
      <c r="D10" s="2"/>
      <c r="E10" s="2"/>
      <c r="F10" s="2"/>
      <c r="G10" s="2"/>
      <c r="H10" s="2"/>
      <c r="I10" s="2"/>
      <c r="J10" s="2"/>
    </row>
    <row r="11" spans="1:23" s="25" customFormat="1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s="25" customFormat="1" ht="69" x14ac:dyDescent="0.25">
      <c r="B12" s="16" t="s">
        <v>53</v>
      </c>
      <c r="C12" s="29" t="s">
        <v>54</v>
      </c>
      <c r="D12" s="29" t="s">
        <v>55</v>
      </c>
      <c r="E12" s="29" t="s">
        <v>56</v>
      </c>
      <c r="F12" s="2"/>
      <c r="G12" s="2"/>
      <c r="H12" s="2"/>
      <c r="I12" s="2"/>
      <c r="J12" s="2"/>
    </row>
    <row r="13" spans="1:23" s="25" customFormat="1" ht="135" x14ac:dyDescent="0.25">
      <c r="B13" s="30" t="s">
        <v>16</v>
      </c>
      <c r="C13" s="12" t="s">
        <v>125</v>
      </c>
      <c r="D13" s="12" t="s">
        <v>126</v>
      </c>
      <c r="E13" s="32" t="s">
        <v>127</v>
      </c>
      <c r="F13" s="28"/>
      <c r="G13" s="2"/>
      <c r="H13" s="2"/>
      <c r="I13" s="2"/>
      <c r="J13" s="28"/>
    </row>
    <row r="14" spans="1:23" s="25" customFormat="1" ht="17.25" x14ac:dyDescent="0.25">
      <c r="B14" s="5"/>
      <c r="C14" s="5"/>
      <c r="D14" s="5"/>
      <c r="E14" s="5"/>
      <c r="F14" s="2"/>
      <c r="G14" s="2"/>
      <c r="H14" s="2"/>
      <c r="I14" s="2"/>
      <c r="J14" s="28"/>
    </row>
    <row r="15" spans="1:23" s="25" customFormat="1" ht="17.25" x14ac:dyDescent="0.25">
      <c r="A15" s="1" t="s">
        <v>23</v>
      </c>
      <c r="C15" s="2"/>
      <c r="D15" s="2"/>
      <c r="E15" s="2"/>
      <c r="F15" s="2"/>
      <c r="G15" s="2"/>
      <c r="H15" s="2"/>
      <c r="I15" s="2"/>
      <c r="J15" s="28"/>
    </row>
    <row r="16" spans="1:23" s="25" customFormat="1" ht="17.25" x14ac:dyDescent="0.25">
      <c r="B16" s="5"/>
      <c r="C16" s="2"/>
      <c r="D16" s="2"/>
      <c r="E16" s="2"/>
      <c r="F16" s="2"/>
      <c r="G16" s="2"/>
      <c r="H16" s="2"/>
      <c r="I16" s="2"/>
      <c r="J16" s="28"/>
    </row>
    <row r="17" spans="2:18" s="25" customFormat="1" ht="22.9" customHeight="1" x14ac:dyDescent="0.25">
      <c r="B17" s="184" t="s">
        <v>57</v>
      </c>
      <c r="C17" s="184" t="s">
        <v>58</v>
      </c>
      <c r="D17" s="184" t="s">
        <v>59</v>
      </c>
      <c r="E17" s="184" t="s">
        <v>60</v>
      </c>
      <c r="F17" s="184" t="s">
        <v>61</v>
      </c>
      <c r="G17" s="184"/>
      <c r="H17" s="184"/>
      <c r="I17" s="184"/>
      <c r="J17" s="184"/>
      <c r="K17" s="184" t="s">
        <v>62</v>
      </c>
    </row>
    <row r="18" spans="2:18" s="25" customFormat="1" ht="30.6" customHeight="1" x14ac:dyDescent="0.25">
      <c r="B18" s="184"/>
      <c r="C18" s="184"/>
      <c r="D18" s="184"/>
      <c r="E18" s="184"/>
      <c r="F18" s="49" t="s">
        <v>24</v>
      </c>
      <c r="G18" s="49" t="s">
        <v>25</v>
      </c>
      <c r="H18" s="49" t="s">
        <v>0</v>
      </c>
      <c r="I18" s="49" t="s">
        <v>1</v>
      </c>
      <c r="J18" s="49" t="s">
        <v>3</v>
      </c>
      <c r="K18" s="184"/>
    </row>
    <row r="19" spans="2:18" s="25" customFormat="1" ht="54" x14ac:dyDescent="0.25">
      <c r="B19" s="12" t="s">
        <v>114</v>
      </c>
      <c r="C19" s="30"/>
      <c r="D19" s="30"/>
      <c r="E19" s="12" t="s">
        <v>128</v>
      </c>
      <c r="F19" s="31">
        <f>SUM(F20:F28)</f>
        <v>745</v>
      </c>
      <c r="G19" s="31"/>
      <c r="H19" s="31"/>
      <c r="I19" s="31"/>
      <c r="J19" s="31"/>
      <c r="K19" s="60"/>
    </row>
    <row r="20" spans="2:18" s="25" customFormat="1" x14ac:dyDescent="0.25">
      <c r="B20" s="12" t="s">
        <v>129</v>
      </c>
      <c r="C20" s="30" t="s">
        <v>78</v>
      </c>
      <c r="D20" s="30" t="s">
        <v>79</v>
      </c>
      <c r="E20" s="12"/>
      <c r="F20" s="31">
        <v>3</v>
      </c>
      <c r="G20" s="31"/>
      <c r="H20" s="31"/>
      <c r="I20" s="31"/>
      <c r="J20" s="31"/>
      <c r="K20" s="60"/>
    </row>
    <row r="21" spans="2:18" s="25" customFormat="1" ht="27" x14ac:dyDescent="0.25">
      <c r="B21" s="12" t="s">
        <v>130</v>
      </c>
      <c r="C21" s="30" t="s">
        <v>78</v>
      </c>
      <c r="D21" s="30" t="s">
        <v>79</v>
      </c>
      <c r="E21" s="12"/>
      <c r="F21" s="31">
        <v>8</v>
      </c>
      <c r="G21" s="31"/>
      <c r="H21" s="31"/>
      <c r="I21" s="31"/>
      <c r="J21" s="31"/>
      <c r="K21" s="60"/>
    </row>
    <row r="22" spans="2:18" s="25" customFormat="1" x14ac:dyDescent="0.25">
      <c r="B22" s="12" t="s">
        <v>131</v>
      </c>
      <c r="C22" s="30" t="s">
        <v>78</v>
      </c>
      <c r="D22" s="30" t="s">
        <v>79</v>
      </c>
      <c r="E22" s="12"/>
      <c r="F22" s="31">
        <v>85</v>
      </c>
      <c r="G22" s="31"/>
      <c r="H22" s="31"/>
      <c r="I22" s="31"/>
      <c r="J22" s="31"/>
      <c r="K22" s="60"/>
    </row>
    <row r="23" spans="2:18" s="25" customFormat="1" x14ac:dyDescent="0.25">
      <c r="B23" s="12" t="s">
        <v>132</v>
      </c>
      <c r="C23" s="30" t="s">
        <v>78</v>
      </c>
      <c r="D23" s="30" t="s">
        <v>79</v>
      </c>
      <c r="E23" s="12"/>
      <c r="F23" s="31">
        <v>386</v>
      </c>
      <c r="G23" s="31"/>
      <c r="H23" s="31"/>
      <c r="I23" s="31"/>
      <c r="J23" s="31"/>
      <c r="K23" s="60"/>
    </row>
    <row r="24" spans="2:18" s="25" customFormat="1" ht="27" x14ac:dyDescent="0.25">
      <c r="B24" s="12" t="s">
        <v>133</v>
      </c>
      <c r="C24" s="30" t="s">
        <v>78</v>
      </c>
      <c r="D24" s="30" t="s">
        <v>79</v>
      </c>
      <c r="E24" s="12"/>
      <c r="F24" s="31">
        <v>15</v>
      </c>
      <c r="G24" s="31"/>
      <c r="H24" s="31"/>
      <c r="I24" s="31"/>
      <c r="J24" s="31"/>
      <c r="K24" s="60"/>
    </row>
    <row r="25" spans="2:18" s="25" customFormat="1" ht="27" x14ac:dyDescent="0.25">
      <c r="B25" s="12" t="s">
        <v>134</v>
      </c>
      <c r="C25" s="30" t="s">
        <v>78</v>
      </c>
      <c r="D25" s="30" t="s">
        <v>79</v>
      </c>
      <c r="E25" s="12"/>
      <c r="F25" s="31">
        <v>36</v>
      </c>
      <c r="G25" s="31"/>
      <c r="H25" s="31"/>
      <c r="I25" s="31"/>
      <c r="J25" s="31"/>
      <c r="K25" s="60"/>
    </row>
    <row r="26" spans="2:18" s="25" customFormat="1" ht="54" x14ac:dyDescent="0.25">
      <c r="B26" s="12" t="s">
        <v>135</v>
      </c>
      <c r="C26" s="30" t="s">
        <v>78</v>
      </c>
      <c r="D26" s="30" t="s">
        <v>79</v>
      </c>
      <c r="E26" s="12"/>
      <c r="F26" s="31">
        <v>160</v>
      </c>
      <c r="G26" s="31"/>
      <c r="H26" s="31"/>
      <c r="I26" s="31"/>
      <c r="J26" s="31"/>
      <c r="K26" s="60"/>
    </row>
    <row r="27" spans="2:18" s="25" customFormat="1" ht="148.5" x14ac:dyDescent="0.25">
      <c r="B27" s="12" t="s">
        <v>136</v>
      </c>
      <c r="C27" s="30" t="s">
        <v>78</v>
      </c>
      <c r="D27" s="30" t="s">
        <v>79</v>
      </c>
      <c r="E27" s="12"/>
      <c r="F27" s="31">
        <v>10</v>
      </c>
      <c r="G27" s="31"/>
      <c r="H27" s="31"/>
      <c r="I27" s="31"/>
      <c r="J27" s="31"/>
      <c r="K27" s="60"/>
    </row>
    <row r="28" spans="2:18" s="25" customFormat="1" ht="81.75" thickBot="1" x14ac:dyDescent="0.3">
      <c r="B28" s="44" t="s">
        <v>137</v>
      </c>
      <c r="C28" s="45"/>
      <c r="D28" s="45"/>
      <c r="E28" s="44"/>
      <c r="F28" s="46">
        <v>42</v>
      </c>
      <c r="G28" s="46"/>
      <c r="H28" s="46"/>
      <c r="I28" s="46"/>
      <c r="J28" s="46"/>
      <c r="K28" s="68"/>
    </row>
    <row r="29" spans="2:18" s="25" customFormat="1" ht="40.5" x14ac:dyDescent="0.25">
      <c r="B29" s="12" t="s">
        <v>139</v>
      </c>
      <c r="C29" s="30" t="s">
        <v>72</v>
      </c>
      <c r="D29" s="30" t="s">
        <v>79</v>
      </c>
      <c r="E29" s="12" t="s">
        <v>138</v>
      </c>
      <c r="F29" s="66">
        <v>14000</v>
      </c>
      <c r="G29" s="31">
        <f>+F29</f>
        <v>14000</v>
      </c>
      <c r="H29" s="31">
        <f t="shared" ref="H29:K29" si="0">+G29</f>
        <v>14000</v>
      </c>
      <c r="I29" s="31">
        <f t="shared" si="0"/>
        <v>14000</v>
      </c>
      <c r="J29" s="31">
        <f t="shared" si="0"/>
        <v>14000</v>
      </c>
      <c r="K29" s="31">
        <f t="shared" si="0"/>
        <v>14000</v>
      </c>
      <c r="O29" s="61"/>
      <c r="P29" s="61"/>
      <c r="Q29" s="61"/>
      <c r="R29" s="61"/>
    </row>
    <row r="30" spans="2:18" s="25" customFormat="1" ht="40.5" x14ac:dyDescent="0.25">
      <c r="B30" s="12" t="s">
        <v>140</v>
      </c>
      <c r="C30" s="30" t="s">
        <v>72</v>
      </c>
      <c r="D30" s="30" t="s">
        <v>79</v>
      </c>
      <c r="E30" s="12" t="s">
        <v>138</v>
      </c>
      <c r="F30" s="66">
        <v>5000</v>
      </c>
      <c r="G30" s="31">
        <f>+F30</f>
        <v>5000</v>
      </c>
      <c r="H30" s="31">
        <f t="shared" ref="H30:K30" si="1">+G30</f>
        <v>5000</v>
      </c>
      <c r="I30" s="31">
        <f t="shared" si="1"/>
        <v>5000</v>
      </c>
      <c r="J30" s="31">
        <f t="shared" si="1"/>
        <v>5000</v>
      </c>
      <c r="K30" s="31">
        <f t="shared" si="1"/>
        <v>5000</v>
      </c>
      <c r="O30" s="62"/>
      <c r="P30" s="62"/>
      <c r="Q30" s="61"/>
      <c r="R30" s="61"/>
    </row>
    <row r="31" spans="2:18" s="25" customFormat="1" x14ac:dyDescent="0.25">
      <c r="B31" s="12"/>
      <c r="C31" s="30"/>
      <c r="D31" s="30"/>
      <c r="E31" s="12"/>
      <c r="F31" s="31"/>
      <c r="G31" s="31"/>
      <c r="H31" s="31"/>
      <c r="I31" s="31"/>
      <c r="J31" s="31"/>
      <c r="K31" s="31"/>
    </row>
    <row r="32" spans="2:18" s="25" customFormat="1" x14ac:dyDescent="0.25">
      <c r="B32" s="13" t="s">
        <v>74</v>
      </c>
      <c r="C32" s="30" t="s">
        <v>73</v>
      </c>
      <c r="D32" s="30"/>
      <c r="E32" s="12"/>
      <c r="F32" s="31">
        <v>2963695.11</v>
      </c>
      <c r="G32" s="31">
        <v>3277365.84</v>
      </c>
      <c r="H32" s="31">
        <v>3417171</v>
      </c>
      <c r="I32" s="31">
        <v>3464400</v>
      </c>
      <c r="J32" s="31">
        <v>3565830</v>
      </c>
      <c r="K32" s="31"/>
    </row>
    <row r="33" spans="1:19" x14ac:dyDescent="0.25">
      <c r="L33" s="25"/>
      <c r="M33" s="25"/>
      <c r="N33" s="25"/>
    </row>
    <row r="35" spans="1:19" x14ac:dyDescent="0.25">
      <c r="A35" s="4" t="s">
        <v>26</v>
      </c>
    </row>
    <row r="37" spans="1:19" ht="30" customHeight="1" x14ac:dyDescent="0.25">
      <c r="B37" s="185" t="s">
        <v>63</v>
      </c>
      <c r="C37" s="50" t="s">
        <v>64</v>
      </c>
      <c r="D37" s="50" t="s">
        <v>65</v>
      </c>
      <c r="E37" s="165" t="s">
        <v>66</v>
      </c>
      <c r="F37" s="165"/>
      <c r="G37" s="165"/>
      <c r="H37" s="165" t="s">
        <v>67</v>
      </c>
      <c r="I37" s="165"/>
      <c r="J37" s="165"/>
      <c r="K37" s="165" t="s">
        <v>68</v>
      </c>
      <c r="L37" s="165"/>
      <c r="M37" s="165"/>
      <c r="N37" s="165" t="s">
        <v>69</v>
      </c>
      <c r="O37" s="165"/>
      <c r="P37" s="165"/>
      <c r="Q37" s="183" t="s">
        <v>70</v>
      </c>
      <c r="R37" s="183"/>
      <c r="S37" s="183"/>
    </row>
    <row r="38" spans="1:19" ht="27" x14ac:dyDescent="0.25">
      <c r="B38" s="185"/>
      <c r="C38" s="50" t="s">
        <v>8</v>
      </c>
      <c r="D38" s="50" t="s">
        <v>9</v>
      </c>
      <c r="E38" s="47" t="s">
        <v>0</v>
      </c>
      <c r="F38" s="47" t="s">
        <v>1</v>
      </c>
      <c r="G38" s="47" t="s">
        <v>3</v>
      </c>
      <c r="H38" s="47" t="s">
        <v>0</v>
      </c>
      <c r="I38" s="47" t="s">
        <v>1</v>
      </c>
      <c r="J38" s="47" t="s">
        <v>3</v>
      </c>
      <c r="K38" s="47" t="s">
        <v>12</v>
      </c>
      <c r="L38" s="47" t="s">
        <v>11</v>
      </c>
      <c r="M38" s="47" t="s">
        <v>10</v>
      </c>
      <c r="N38" s="47" t="s">
        <v>12</v>
      </c>
      <c r="O38" s="47" t="s">
        <v>11</v>
      </c>
      <c r="P38" s="47" t="s">
        <v>10</v>
      </c>
      <c r="Q38" s="48" t="s">
        <v>0</v>
      </c>
      <c r="R38" s="48" t="s">
        <v>1</v>
      </c>
      <c r="S38" s="48" t="s">
        <v>3</v>
      </c>
    </row>
    <row r="39" spans="1:19" x14ac:dyDescent="0.25">
      <c r="B39" s="12" t="s">
        <v>75</v>
      </c>
      <c r="C39" s="33">
        <f>+F32</f>
        <v>2963695.11</v>
      </c>
      <c r="D39" s="33">
        <f>+G32</f>
        <v>3277365.84</v>
      </c>
      <c r="E39" s="33"/>
      <c r="F39" s="33"/>
      <c r="G39" s="33"/>
      <c r="H39" s="33">
        <f>+H32</f>
        <v>3417171</v>
      </c>
      <c r="I39" s="33">
        <f t="shared" ref="I39:J39" si="2">+I32</f>
        <v>3464400</v>
      </c>
      <c r="J39" s="33">
        <f t="shared" si="2"/>
        <v>3565830</v>
      </c>
      <c r="K39" s="35">
        <f>+H39</f>
        <v>3417171</v>
      </c>
      <c r="L39" s="35">
        <f t="shared" ref="L39:M39" si="3">+I39</f>
        <v>3464400</v>
      </c>
      <c r="M39" s="35">
        <f t="shared" si="3"/>
        <v>3565830</v>
      </c>
      <c r="N39" s="35"/>
      <c r="O39" s="35"/>
      <c r="P39" s="35"/>
      <c r="Q39" s="36">
        <f>+K39</f>
        <v>3417171</v>
      </c>
      <c r="R39" s="36">
        <f t="shared" ref="R39:S39" si="4">+L39</f>
        <v>3464400</v>
      </c>
      <c r="S39" s="36">
        <f t="shared" si="4"/>
        <v>3565830</v>
      </c>
    </row>
    <row r="40" spans="1:19" ht="42" x14ac:dyDescent="0.25">
      <c r="B40" s="6" t="s">
        <v>41</v>
      </c>
      <c r="C40" s="12"/>
      <c r="D40" s="12"/>
      <c r="E40" s="47">
        <f t="shared" ref="E40:J40" si="5">SUM(E39:E39)</f>
        <v>0</v>
      </c>
      <c r="F40" s="47">
        <f t="shared" si="5"/>
        <v>0</v>
      </c>
      <c r="G40" s="47">
        <f t="shared" si="5"/>
        <v>0</v>
      </c>
      <c r="H40" s="34">
        <f t="shared" si="5"/>
        <v>3417171</v>
      </c>
      <c r="I40" s="34">
        <f t="shared" si="5"/>
        <v>3464400</v>
      </c>
      <c r="J40" s="34">
        <f t="shared" si="5"/>
        <v>3565830</v>
      </c>
      <c r="K40" s="34">
        <f>C40+E40+H40</f>
        <v>3417171</v>
      </c>
      <c r="L40" s="34">
        <f>C40+F40+I40</f>
        <v>3464400</v>
      </c>
      <c r="M40" s="34">
        <f>C40+G40+J40</f>
        <v>3565830</v>
      </c>
      <c r="N40" s="50" t="s">
        <v>2</v>
      </c>
      <c r="O40" s="50" t="s">
        <v>2</v>
      </c>
      <c r="P40" s="50" t="s">
        <v>2</v>
      </c>
      <c r="Q40" s="48" t="s">
        <v>2</v>
      </c>
      <c r="R40" s="48" t="s">
        <v>2</v>
      </c>
      <c r="S40" s="48" t="s">
        <v>2</v>
      </c>
    </row>
    <row r="41" spans="1:19" ht="42" x14ac:dyDescent="0.25">
      <c r="B41" s="6" t="s">
        <v>30</v>
      </c>
      <c r="C41" s="12"/>
      <c r="D41" s="12"/>
      <c r="E41" s="47" t="s">
        <v>40</v>
      </c>
      <c r="F41" s="47" t="s">
        <v>40</v>
      </c>
      <c r="G41" s="47" t="s">
        <v>40</v>
      </c>
      <c r="H41" s="34" t="s">
        <v>40</v>
      </c>
      <c r="I41" s="34" t="s">
        <v>40</v>
      </c>
      <c r="J41" s="34" t="s">
        <v>40</v>
      </c>
      <c r="K41" s="34">
        <f>C41</f>
        <v>0</v>
      </c>
      <c r="L41" s="34">
        <f>C41</f>
        <v>0</v>
      </c>
      <c r="M41" s="34">
        <f>C41</f>
        <v>0</v>
      </c>
      <c r="N41" s="50" t="s">
        <v>2</v>
      </c>
      <c r="O41" s="50" t="s">
        <v>2</v>
      </c>
      <c r="P41" s="50" t="s">
        <v>2</v>
      </c>
      <c r="Q41" s="48" t="s">
        <v>2</v>
      </c>
      <c r="R41" s="48" t="s">
        <v>2</v>
      </c>
      <c r="S41" s="48" t="s">
        <v>2</v>
      </c>
    </row>
    <row r="42" spans="1:19" x14ac:dyDescent="0.25">
      <c r="B42" s="6" t="s">
        <v>31</v>
      </c>
      <c r="C42" s="35">
        <f>+C39</f>
        <v>2963695.11</v>
      </c>
      <c r="D42" s="35">
        <f>+D39</f>
        <v>3277365.84</v>
      </c>
      <c r="E42" s="47">
        <f>E40</f>
        <v>0</v>
      </c>
      <c r="F42" s="47">
        <f t="shared" ref="F42:J42" si="6">F40</f>
        <v>0</v>
      </c>
      <c r="G42" s="47">
        <f t="shared" si="6"/>
        <v>0</v>
      </c>
      <c r="H42" s="34">
        <f t="shared" si="6"/>
        <v>3417171</v>
      </c>
      <c r="I42" s="34">
        <f t="shared" si="6"/>
        <v>3464400</v>
      </c>
      <c r="J42" s="34">
        <f t="shared" si="6"/>
        <v>3565830</v>
      </c>
      <c r="K42" s="34">
        <f>K40+K41</f>
        <v>3417171</v>
      </c>
      <c r="L42" s="34">
        <f t="shared" ref="L42:M42" si="7">L40+L41</f>
        <v>3464400</v>
      </c>
      <c r="M42" s="34">
        <f t="shared" si="7"/>
        <v>3565830</v>
      </c>
      <c r="N42" s="50">
        <f>SUM(N39:N39)</f>
        <v>0</v>
      </c>
      <c r="O42" s="50">
        <f>SUM(O39:O39)</f>
        <v>0</v>
      </c>
      <c r="P42" s="50">
        <f>SUM(P39:P39)</f>
        <v>0</v>
      </c>
      <c r="Q42" s="37">
        <f>K42+N42</f>
        <v>3417171</v>
      </c>
      <c r="R42" s="37">
        <f>L42+O42</f>
        <v>3464400</v>
      </c>
      <c r="S42" s="37">
        <f>M42+P42</f>
        <v>3565830</v>
      </c>
    </row>
  </sheetData>
  <mergeCells count="12">
    <mergeCell ref="Q37:S37"/>
    <mergeCell ref="B17:B18"/>
    <mergeCell ref="C17:C18"/>
    <mergeCell ref="D17:D18"/>
    <mergeCell ref="E17:E18"/>
    <mergeCell ref="F17:J17"/>
    <mergeCell ref="K17:K18"/>
    <mergeCell ref="B37:B38"/>
    <mergeCell ref="E37:G37"/>
    <mergeCell ref="H37:J37"/>
    <mergeCell ref="K37:M37"/>
    <mergeCell ref="N37:P37"/>
  </mergeCells>
  <dataValidations count="3">
    <dataValidation type="list" allowBlank="1" showInputMessage="1" showErrorMessage="1" sqref="D32">
      <formula1>$V$2:$V$3</formula1>
    </dataValidation>
    <dataValidation type="list" allowBlank="1" showInputMessage="1" showErrorMessage="1" sqref="B13">
      <formula1>$U$2:$U$4</formula1>
    </dataValidation>
    <dataValidation type="custom" allowBlank="1" showInputMessage="1" showErrorMessage="1" sqref="N39:P39">
      <formula1>"-"</formula1>
    </dataValidation>
  </dataValidations>
  <hyperlinks>
    <hyperlink ref="C12" location="_ftn1" display="_ftn1"/>
    <hyperlink ref="D12" location="_ftn2" display="_ftn2"/>
    <hyperlink ref="E12" location="_ftn3" display="_ftn3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topLeftCell="C16" workbookViewId="0">
      <selection activeCell="K21" sqref="K21"/>
    </sheetView>
  </sheetViews>
  <sheetFormatPr defaultColWidth="8.85546875" defaultRowHeight="15" x14ac:dyDescent="0.25"/>
  <cols>
    <col min="1" max="1" width="8.85546875" style="23"/>
    <col min="2" max="3" width="27.140625" style="23" customWidth="1"/>
    <col min="4" max="4" width="35.140625" style="23" customWidth="1"/>
    <col min="5" max="5" width="27.28515625" style="23" customWidth="1"/>
    <col min="6" max="6" width="17" style="23" bestFit="1" customWidth="1"/>
    <col min="7" max="7" width="12.7109375" style="23" bestFit="1" customWidth="1"/>
    <col min="8" max="9" width="11.7109375" style="23" bestFit="1" customWidth="1"/>
    <col min="10" max="10" width="11.5703125" style="23" bestFit="1" customWidth="1"/>
    <col min="11" max="11" width="25.7109375" style="23" customWidth="1"/>
    <col min="12" max="12" width="10.7109375" style="23" bestFit="1" customWidth="1"/>
    <col min="13" max="13" width="10.85546875" style="23" bestFit="1" customWidth="1"/>
    <col min="14" max="14" width="5.7109375" style="23" bestFit="1" customWidth="1"/>
    <col min="15" max="16" width="5.85546875" style="23" bestFit="1" customWidth="1"/>
    <col min="17" max="17" width="11.7109375" style="23" bestFit="1" customWidth="1"/>
    <col min="18" max="18" width="12" style="23" bestFit="1" customWidth="1"/>
    <col min="19" max="19" width="11.85546875" style="23" bestFit="1" customWidth="1"/>
    <col min="20" max="20" width="8.85546875" style="23"/>
    <col min="21" max="21" width="31.7109375" style="23" bestFit="1" customWidth="1"/>
    <col min="22" max="22" width="9.85546875" style="23" bestFit="1" customWidth="1"/>
    <col min="23" max="16384" width="8.85546875" style="23"/>
  </cols>
  <sheetData>
    <row r="1" spans="1:23" s="25" customFormat="1" ht="15.75" x14ac:dyDescent="0.25">
      <c r="A1" s="1" t="s">
        <v>39</v>
      </c>
      <c r="C1" s="1"/>
      <c r="D1" s="1"/>
      <c r="E1" s="1"/>
      <c r="F1" s="1"/>
      <c r="G1" s="1"/>
      <c r="H1" s="1"/>
      <c r="I1" s="1"/>
      <c r="J1" s="1"/>
      <c r="U1" s="26" t="s">
        <v>13</v>
      </c>
      <c r="V1" s="26" t="s">
        <v>14</v>
      </c>
      <c r="W1" s="26" t="s">
        <v>15</v>
      </c>
    </row>
    <row r="2" spans="1:23" s="25" customFormat="1" x14ac:dyDescent="0.25">
      <c r="A2" s="3"/>
      <c r="C2" s="3"/>
      <c r="D2" s="3"/>
      <c r="E2" s="3"/>
      <c r="F2" s="3"/>
      <c r="G2" s="3"/>
      <c r="H2" s="3"/>
      <c r="I2" s="3"/>
      <c r="J2" s="3"/>
      <c r="U2" s="26" t="s">
        <v>16</v>
      </c>
      <c r="V2" s="26" t="s">
        <v>17</v>
      </c>
      <c r="W2" s="26"/>
    </row>
    <row r="3" spans="1:23" s="25" customFormat="1" x14ac:dyDescent="0.25">
      <c r="A3" s="1" t="s">
        <v>18</v>
      </c>
      <c r="C3" s="27"/>
      <c r="D3" s="27"/>
      <c r="E3" s="27"/>
      <c r="F3" s="27"/>
      <c r="G3" s="3"/>
      <c r="H3" s="3"/>
      <c r="I3" s="3"/>
      <c r="J3" s="3"/>
      <c r="U3" s="26" t="s">
        <v>19</v>
      </c>
      <c r="V3" s="26" t="s">
        <v>20</v>
      </c>
      <c r="W3" s="26"/>
    </row>
    <row r="4" spans="1:23" s="25" customFormat="1" ht="17.25" x14ac:dyDescent="0.25">
      <c r="B4" s="28"/>
      <c r="C4" s="28"/>
      <c r="D4" s="28"/>
      <c r="E4" s="28"/>
      <c r="F4" s="28"/>
      <c r="G4" s="2"/>
      <c r="H4" s="2"/>
      <c r="I4" s="2"/>
      <c r="J4" s="2"/>
      <c r="U4" s="26" t="s">
        <v>21</v>
      </c>
      <c r="V4" s="26"/>
    </row>
    <row r="5" spans="1:23" s="25" customFormat="1" ht="28.5" x14ac:dyDescent="0.25">
      <c r="B5" s="16" t="s">
        <v>47</v>
      </c>
      <c r="C5" s="22">
        <f>+սպայական!C5</f>
        <v>1102</v>
      </c>
      <c r="E5" s="16" t="s">
        <v>51</v>
      </c>
      <c r="F5" s="24" t="s">
        <v>76</v>
      </c>
      <c r="H5" s="2"/>
      <c r="I5" s="2"/>
      <c r="J5" s="2"/>
    </row>
    <row r="6" spans="1:23" s="25" customFormat="1" ht="28.5" x14ac:dyDescent="0.25">
      <c r="B6" s="16" t="s">
        <v>48</v>
      </c>
      <c r="C6" s="22" t="str">
        <f>+սպայական!C6</f>
        <v xml:space="preserve"> Կենսաթոշակային ապահովություն</v>
      </c>
      <c r="E6" s="16" t="s">
        <v>52</v>
      </c>
      <c r="F6" s="24" t="s">
        <v>71</v>
      </c>
      <c r="H6" s="2"/>
      <c r="I6" s="2"/>
      <c r="J6" s="2"/>
    </row>
    <row r="7" spans="1:23" s="25" customFormat="1" ht="17.25" x14ac:dyDescent="0.25">
      <c r="B7" s="16" t="s">
        <v>49</v>
      </c>
      <c r="C7" s="11">
        <v>12005</v>
      </c>
      <c r="H7" s="2"/>
      <c r="I7" s="2"/>
      <c r="J7" s="2"/>
    </row>
    <row r="8" spans="1:23" s="25" customFormat="1" ht="40.5" x14ac:dyDescent="0.25">
      <c r="B8" s="16" t="s">
        <v>50</v>
      </c>
      <c r="C8" s="22" t="s">
        <v>141</v>
      </c>
      <c r="H8" s="2"/>
      <c r="I8" s="2"/>
      <c r="J8" s="2"/>
    </row>
    <row r="9" spans="1:23" s="25" customFormat="1" ht="17.25" x14ac:dyDescent="0.25">
      <c r="B9" s="3"/>
      <c r="C9" s="3"/>
      <c r="D9" s="3"/>
      <c r="E9" s="3"/>
      <c r="F9" s="2"/>
      <c r="G9" s="2"/>
      <c r="H9" s="2"/>
      <c r="I9" s="2"/>
      <c r="J9" s="2"/>
    </row>
    <row r="10" spans="1:23" s="25" customFormat="1" ht="17.25" x14ac:dyDescent="0.25">
      <c r="A10" s="1" t="s">
        <v>22</v>
      </c>
      <c r="C10" s="2"/>
      <c r="D10" s="2"/>
      <c r="E10" s="2"/>
      <c r="F10" s="2"/>
      <c r="G10" s="2"/>
      <c r="H10" s="2"/>
      <c r="I10" s="2"/>
      <c r="J10" s="2"/>
    </row>
    <row r="11" spans="1:23" s="25" customFormat="1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s="25" customFormat="1" ht="69" x14ac:dyDescent="0.25">
      <c r="B12" s="16" t="s">
        <v>53</v>
      </c>
      <c r="C12" s="29" t="s">
        <v>54</v>
      </c>
      <c r="D12" s="29" t="s">
        <v>55</v>
      </c>
      <c r="E12" s="29" t="s">
        <v>56</v>
      </c>
      <c r="F12" s="2"/>
      <c r="G12" s="2"/>
      <c r="H12" s="2"/>
      <c r="I12" s="2"/>
      <c r="J12" s="2"/>
    </row>
    <row r="13" spans="1:23" s="25" customFormat="1" ht="229.5" x14ac:dyDescent="0.25">
      <c r="B13" s="30" t="s">
        <v>16</v>
      </c>
      <c r="C13" s="12" t="s">
        <v>142</v>
      </c>
      <c r="D13" s="12" t="s">
        <v>143</v>
      </c>
      <c r="E13" s="32" t="s">
        <v>144</v>
      </c>
      <c r="F13" s="28"/>
      <c r="G13" s="2"/>
      <c r="H13" s="2"/>
      <c r="I13" s="2"/>
      <c r="J13" s="28"/>
    </row>
    <row r="14" spans="1:23" s="25" customFormat="1" ht="17.25" x14ac:dyDescent="0.25">
      <c r="B14" s="5"/>
      <c r="C14" s="5"/>
      <c r="D14" s="5"/>
      <c r="E14" s="5"/>
      <c r="F14" s="2"/>
      <c r="G14" s="2"/>
      <c r="H14" s="2"/>
      <c r="I14" s="2"/>
      <c r="J14" s="28"/>
    </row>
    <row r="15" spans="1:23" s="25" customFormat="1" ht="17.25" x14ac:dyDescent="0.25">
      <c r="A15" s="1" t="s">
        <v>23</v>
      </c>
      <c r="C15" s="2"/>
      <c r="D15" s="2"/>
      <c r="E15" s="2"/>
      <c r="F15" s="2"/>
      <c r="G15" s="2"/>
      <c r="H15" s="2"/>
      <c r="I15" s="2"/>
      <c r="J15" s="28"/>
    </row>
    <row r="16" spans="1:23" s="25" customFormat="1" ht="17.25" x14ac:dyDescent="0.25">
      <c r="B16" s="5"/>
      <c r="C16" s="2"/>
      <c r="D16" s="2"/>
      <c r="E16" s="2"/>
      <c r="F16" s="2"/>
      <c r="G16" s="2"/>
      <c r="H16" s="2"/>
      <c r="I16" s="2"/>
      <c r="J16" s="28"/>
    </row>
    <row r="17" spans="1:19" s="25" customFormat="1" ht="22.9" customHeight="1" x14ac:dyDescent="0.25">
      <c r="B17" s="184" t="s">
        <v>57</v>
      </c>
      <c r="C17" s="184" t="s">
        <v>58</v>
      </c>
      <c r="D17" s="184" t="s">
        <v>59</v>
      </c>
      <c r="E17" s="184" t="s">
        <v>60</v>
      </c>
      <c r="F17" s="184" t="s">
        <v>61</v>
      </c>
      <c r="G17" s="184"/>
      <c r="H17" s="184"/>
      <c r="I17" s="184"/>
      <c r="J17" s="184"/>
      <c r="K17" s="184" t="s">
        <v>62</v>
      </c>
    </row>
    <row r="18" spans="1:19" s="25" customFormat="1" ht="30.6" customHeight="1" x14ac:dyDescent="0.25">
      <c r="B18" s="184"/>
      <c r="C18" s="184"/>
      <c r="D18" s="184"/>
      <c r="E18" s="184"/>
      <c r="F18" s="49" t="s">
        <v>24</v>
      </c>
      <c r="G18" s="49" t="s">
        <v>25</v>
      </c>
      <c r="H18" s="49" t="s">
        <v>0</v>
      </c>
      <c r="I18" s="49" t="s">
        <v>1</v>
      </c>
      <c r="J18" s="49" t="s">
        <v>3</v>
      </c>
      <c r="K18" s="184"/>
    </row>
    <row r="19" spans="1:19" s="25" customFormat="1" ht="40.5" x14ac:dyDescent="0.25">
      <c r="B19" s="12" t="s">
        <v>145</v>
      </c>
      <c r="C19" s="30" t="s">
        <v>78</v>
      </c>
      <c r="D19" s="30" t="s">
        <v>79</v>
      </c>
      <c r="E19" s="32" t="s">
        <v>144</v>
      </c>
      <c r="F19" s="31">
        <v>396118.36363636365</v>
      </c>
      <c r="G19" s="31">
        <f>+F19*$F$20</f>
        <v>427807.83272727276</v>
      </c>
      <c r="H19" s="31">
        <f t="shared" ref="H19:J19" si="0">+G19*$F$20</f>
        <v>462032.45934545464</v>
      </c>
      <c r="I19" s="31">
        <f t="shared" si="0"/>
        <v>498995.05609309103</v>
      </c>
      <c r="J19" s="31">
        <f t="shared" si="0"/>
        <v>538914.66058053833</v>
      </c>
      <c r="K19" s="60"/>
    </row>
    <row r="20" spans="1:19" s="25" customFormat="1" ht="94.5" x14ac:dyDescent="0.25">
      <c r="B20" s="12" t="s">
        <v>154</v>
      </c>
      <c r="C20" s="30" t="s">
        <v>151</v>
      </c>
      <c r="D20" s="30"/>
      <c r="E20" s="32"/>
      <c r="F20" s="69">
        <v>1.08</v>
      </c>
      <c r="G20" s="31"/>
      <c r="H20" s="31"/>
      <c r="I20" s="31"/>
      <c r="J20" s="31"/>
      <c r="K20" s="60" t="s">
        <v>299</v>
      </c>
    </row>
    <row r="21" spans="1:19" s="25" customFormat="1" x14ac:dyDescent="0.25">
      <c r="B21" s="12" t="s">
        <v>146</v>
      </c>
      <c r="C21" s="30" t="s">
        <v>72</v>
      </c>
      <c r="D21" s="30" t="s">
        <v>79</v>
      </c>
      <c r="E21" s="32" t="s">
        <v>152</v>
      </c>
      <c r="F21" s="31">
        <v>23932.932770553882</v>
      </c>
      <c r="G21" s="31">
        <f>ROUND(F21*$F$22,-1)</f>
        <v>24650</v>
      </c>
      <c r="H21" s="31">
        <f t="shared" ref="H21:J21" si="1">ROUND(G21*$F$22,-1)</f>
        <v>25390</v>
      </c>
      <c r="I21" s="31">
        <f t="shared" si="1"/>
        <v>26150</v>
      </c>
      <c r="J21" s="31">
        <f t="shared" si="1"/>
        <v>26930</v>
      </c>
      <c r="K21" s="60"/>
    </row>
    <row r="22" spans="1:19" s="25" customFormat="1" ht="27" x14ac:dyDescent="0.25">
      <c r="B22" s="12" t="s">
        <v>147</v>
      </c>
      <c r="C22" s="30" t="s">
        <v>151</v>
      </c>
      <c r="D22" s="30" t="s">
        <v>79</v>
      </c>
      <c r="E22" s="32" t="s">
        <v>152</v>
      </c>
      <c r="F22" s="69">
        <v>1.03</v>
      </c>
      <c r="G22" s="31"/>
      <c r="H22" s="31"/>
      <c r="I22" s="31"/>
      <c r="J22" s="31"/>
      <c r="K22" s="60"/>
    </row>
    <row r="23" spans="1:19" s="25" customFormat="1" ht="27" x14ac:dyDescent="0.25">
      <c r="B23" s="12" t="s">
        <v>148</v>
      </c>
      <c r="C23" s="30" t="s">
        <v>73</v>
      </c>
      <c r="D23" s="30" t="s">
        <v>79</v>
      </c>
      <c r="E23" s="32" t="s">
        <v>152</v>
      </c>
      <c r="F23" s="31">
        <f>+F19*F21*0.012</f>
        <v>113763289.99309088</v>
      </c>
      <c r="G23" s="31">
        <f>ROUND(G19*G21*0.012,-3)</f>
        <v>126546000</v>
      </c>
      <c r="H23" s="31">
        <f t="shared" ref="H23:J23" si="2">ROUND(H19*H21*0.012,-3)</f>
        <v>140772000</v>
      </c>
      <c r="I23" s="31">
        <f t="shared" si="2"/>
        <v>156585000</v>
      </c>
      <c r="J23" s="31">
        <f t="shared" si="2"/>
        <v>174156000</v>
      </c>
      <c r="K23" s="60"/>
    </row>
    <row r="24" spans="1:19" s="25" customFormat="1" x14ac:dyDescent="0.25">
      <c r="B24" s="12" t="s">
        <v>149</v>
      </c>
      <c r="C24" s="30" t="s">
        <v>72</v>
      </c>
      <c r="D24" s="30" t="s">
        <v>79</v>
      </c>
      <c r="E24" s="32" t="s">
        <v>152</v>
      </c>
      <c r="F24" s="31">
        <v>3000000</v>
      </c>
      <c r="G24" s="31">
        <f>+ROUND(F24*$F$22,-3)</f>
        <v>3090000</v>
      </c>
      <c r="H24" s="31">
        <f t="shared" ref="H24:J25" si="3">+ROUND(G24*$F$22,-3)</f>
        <v>3183000</v>
      </c>
      <c r="I24" s="31">
        <f t="shared" si="3"/>
        <v>3278000</v>
      </c>
      <c r="J24" s="31">
        <f t="shared" si="3"/>
        <v>3376000</v>
      </c>
      <c r="K24" s="60"/>
    </row>
    <row r="25" spans="1:19" s="25" customFormat="1" ht="40.5" x14ac:dyDescent="0.25">
      <c r="B25" s="12" t="s">
        <v>153</v>
      </c>
      <c r="C25" s="30" t="s">
        <v>72</v>
      </c>
      <c r="D25" s="30" t="s">
        <v>79</v>
      </c>
      <c r="E25" s="32" t="s">
        <v>152</v>
      </c>
      <c r="F25" s="31">
        <v>1000000</v>
      </c>
      <c r="G25" s="31">
        <f>+ROUND(F25*$F$22,-3)</f>
        <v>1030000</v>
      </c>
      <c r="H25" s="31">
        <f t="shared" si="3"/>
        <v>1061000</v>
      </c>
      <c r="I25" s="31">
        <f t="shared" si="3"/>
        <v>1093000</v>
      </c>
      <c r="J25" s="31">
        <f t="shared" si="3"/>
        <v>1126000</v>
      </c>
      <c r="K25" s="31"/>
    </row>
    <row r="26" spans="1:19" s="25" customFormat="1" ht="14.45" customHeight="1" x14ac:dyDescent="0.25">
      <c r="B26" s="13" t="s">
        <v>150</v>
      </c>
      <c r="C26" s="30" t="s">
        <v>73</v>
      </c>
      <c r="D26" s="30"/>
      <c r="E26" s="12"/>
      <c r="F26" s="31">
        <f>+F23+F24+F25</f>
        <v>117763289.99309088</v>
      </c>
      <c r="G26" s="31">
        <f t="shared" ref="G26:J26" si="4">+G23+G24+G25</f>
        <v>130666000</v>
      </c>
      <c r="H26" s="31">
        <f t="shared" si="4"/>
        <v>145016000</v>
      </c>
      <c r="I26" s="31">
        <f t="shared" si="4"/>
        <v>160956000</v>
      </c>
      <c r="J26" s="31">
        <f t="shared" si="4"/>
        <v>178658000</v>
      </c>
      <c r="K26" s="31"/>
    </row>
    <row r="29" spans="1:19" x14ac:dyDescent="0.25">
      <c r="A29" s="4" t="s">
        <v>26</v>
      </c>
    </row>
    <row r="31" spans="1:19" ht="35.450000000000003" customHeight="1" x14ac:dyDescent="0.25">
      <c r="B31" s="185" t="s">
        <v>63</v>
      </c>
      <c r="C31" s="50" t="s">
        <v>64</v>
      </c>
      <c r="D31" s="50" t="s">
        <v>65</v>
      </c>
      <c r="E31" s="165" t="s">
        <v>66</v>
      </c>
      <c r="F31" s="165"/>
      <c r="G31" s="165"/>
      <c r="H31" s="165" t="s">
        <v>67</v>
      </c>
      <c r="I31" s="165"/>
      <c r="J31" s="165"/>
      <c r="K31" s="165" t="s">
        <v>68</v>
      </c>
      <c r="L31" s="165"/>
      <c r="M31" s="165"/>
      <c r="N31" s="165" t="s">
        <v>69</v>
      </c>
      <c r="O31" s="165"/>
      <c r="P31" s="165"/>
      <c r="Q31" s="183" t="s">
        <v>70</v>
      </c>
      <c r="R31" s="183"/>
      <c r="S31" s="183"/>
    </row>
    <row r="32" spans="1:19" ht="27" x14ac:dyDescent="0.25">
      <c r="B32" s="185"/>
      <c r="C32" s="50" t="s">
        <v>8</v>
      </c>
      <c r="D32" s="50" t="s">
        <v>9</v>
      </c>
      <c r="E32" s="47" t="s">
        <v>0</v>
      </c>
      <c r="F32" s="47" t="s">
        <v>1</v>
      </c>
      <c r="G32" s="47" t="s">
        <v>3</v>
      </c>
      <c r="H32" s="47" t="s">
        <v>0</v>
      </c>
      <c r="I32" s="47" t="s">
        <v>1</v>
      </c>
      <c r="J32" s="47" t="s">
        <v>3</v>
      </c>
      <c r="K32" s="47" t="s">
        <v>12</v>
      </c>
      <c r="L32" s="47" t="s">
        <v>11</v>
      </c>
      <c r="M32" s="47" t="s">
        <v>10</v>
      </c>
      <c r="N32" s="47" t="s">
        <v>12</v>
      </c>
      <c r="O32" s="47" t="s">
        <v>11</v>
      </c>
      <c r="P32" s="47" t="s">
        <v>10</v>
      </c>
      <c r="Q32" s="48" t="s">
        <v>0</v>
      </c>
      <c r="R32" s="48" t="s">
        <v>1</v>
      </c>
      <c r="S32" s="48" t="s">
        <v>3</v>
      </c>
    </row>
    <row r="33" spans="2:19" x14ac:dyDescent="0.25">
      <c r="B33" s="12" t="s">
        <v>75</v>
      </c>
      <c r="C33" s="33">
        <f>+F26</f>
        <v>117763289.99309088</v>
      </c>
      <c r="D33" s="33">
        <f>+G26</f>
        <v>130666000</v>
      </c>
      <c r="E33" s="33"/>
      <c r="F33" s="33"/>
      <c r="G33" s="33"/>
      <c r="H33" s="33">
        <f>+H26</f>
        <v>145016000</v>
      </c>
      <c r="I33" s="33">
        <f t="shared" ref="I33:J33" si="5">+I26</f>
        <v>160956000</v>
      </c>
      <c r="J33" s="33">
        <f t="shared" si="5"/>
        <v>178658000</v>
      </c>
      <c r="K33" s="35">
        <f>+H33</f>
        <v>145016000</v>
      </c>
      <c r="L33" s="35">
        <f t="shared" ref="L33:M33" si="6">+I33</f>
        <v>160956000</v>
      </c>
      <c r="M33" s="35">
        <f t="shared" si="6"/>
        <v>178658000</v>
      </c>
      <c r="N33" s="35"/>
      <c r="O33" s="35"/>
      <c r="P33" s="35"/>
      <c r="Q33" s="36">
        <f>+K33</f>
        <v>145016000</v>
      </c>
      <c r="R33" s="36">
        <f t="shared" ref="R33:S33" si="7">+L33</f>
        <v>160956000</v>
      </c>
      <c r="S33" s="36">
        <f t="shared" si="7"/>
        <v>178658000</v>
      </c>
    </row>
    <row r="34" spans="2:19" ht="42" x14ac:dyDescent="0.25">
      <c r="B34" s="6" t="s">
        <v>41</v>
      </c>
      <c r="C34" s="12"/>
      <c r="D34" s="12"/>
      <c r="E34" s="47">
        <f t="shared" ref="E34:J34" si="8">SUM(E33:E33)</f>
        <v>0</v>
      </c>
      <c r="F34" s="47">
        <f t="shared" si="8"/>
        <v>0</v>
      </c>
      <c r="G34" s="47">
        <f t="shared" si="8"/>
        <v>0</v>
      </c>
      <c r="H34" s="34">
        <f t="shared" si="8"/>
        <v>145016000</v>
      </c>
      <c r="I34" s="34">
        <f t="shared" si="8"/>
        <v>160956000</v>
      </c>
      <c r="J34" s="34">
        <f t="shared" si="8"/>
        <v>178658000</v>
      </c>
      <c r="K34" s="34">
        <f>C34+E34+H34</f>
        <v>145016000</v>
      </c>
      <c r="L34" s="34">
        <f>C34+F34+I34</f>
        <v>160956000</v>
      </c>
      <c r="M34" s="34">
        <f>C34+G34+J34</f>
        <v>178658000</v>
      </c>
      <c r="N34" s="50" t="s">
        <v>2</v>
      </c>
      <c r="O34" s="50" t="s">
        <v>2</v>
      </c>
      <c r="P34" s="50" t="s">
        <v>2</v>
      </c>
      <c r="Q34" s="48" t="s">
        <v>2</v>
      </c>
      <c r="R34" s="48" t="s">
        <v>2</v>
      </c>
      <c r="S34" s="48" t="s">
        <v>2</v>
      </c>
    </row>
    <row r="35" spans="2:19" ht="42" x14ac:dyDescent="0.25">
      <c r="B35" s="6" t="s">
        <v>30</v>
      </c>
      <c r="C35" s="12"/>
      <c r="D35" s="12"/>
      <c r="E35" s="47" t="s">
        <v>40</v>
      </c>
      <c r="F35" s="47" t="s">
        <v>40</v>
      </c>
      <c r="G35" s="47" t="s">
        <v>40</v>
      </c>
      <c r="H35" s="34" t="s">
        <v>40</v>
      </c>
      <c r="I35" s="34" t="s">
        <v>40</v>
      </c>
      <c r="J35" s="34" t="s">
        <v>40</v>
      </c>
      <c r="K35" s="34">
        <f>C35</f>
        <v>0</v>
      </c>
      <c r="L35" s="34">
        <f>C35</f>
        <v>0</v>
      </c>
      <c r="M35" s="34">
        <f>C35</f>
        <v>0</v>
      </c>
      <c r="N35" s="50" t="s">
        <v>2</v>
      </c>
      <c r="O35" s="50" t="s">
        <v>2</v>
      </c>
      <c r="P35" s="50" t="s">
        <v>2</v>
      </c>
      <c r="Q35" s="48" t="s">
        <v>2</v>
      </c>
      <c r="R35" s="48" t="s">
        <v>2</v>
      </c>
      <c r="S35" s="48" t="s">
        <v>2</v>
      </c>
    </row>
    <row r="36" spans="2:19" x14ac:dyDescent="0.25">
      <c r="B36" s="6" t="s">
        <v>31</v>
      </c>
      <c r="C36" s="35">
        <f>+C33</f>
        <v>117763289.99309088</v>
      </c>
      <c r="D36" s="35">
        <f>+D33</f>
        <v>130666000</v>
      </c>
      <c r="E36" s="47">
        <f>E34</f>
        <v>0</v>
      </c>
      <c r="F36" s="47">
        <f t="shared" ref="F36:J36" si="9">F34</f>
        <v>0</v>
      </c>
      <c r="G36" s="47">
        <f t="shared" si="9"/>
        <v>0</v>
      </c>
      <c r="H36" s="34">
        <f t="shared" si="9"/>
        <v>145016000</v>
      </c>
      <c r="I36" s="34">
        <f t="shared" si="9"/>
        <v>160956000</v>
      </c>
      <c r="J36" s="34">
        <f t="shared" si="9"/>
        <v>178658000</v>
      </c>
      <c r="K36" s="34">
        <f>K34+K35</f>
        <v>145016000</v>
      </c>
      <c r="L36" s="34">
        <f t="shared" ref="L36:M36" si="10">L34+L35</f>
        <v>160956000</v>
      </c>
      <c r="M36" s="34">
        <f t="shared" si="10"/>
        <v>178658000</v>
      </c>
      <c r="N36" s="50">
        <f>SUM(N33:N33)</f>
        <v>0</v>
      </c>
      <c r="O36" s="50">
        <f>SUM(O33:O33)</f>
        <v>0</v>
      </c>
      <c r="P36" s="50">
        <f>SUM(P33:P33)</f>
        <v>0</v>
      </c>
      <c r="Q36" s="37">
        <f>K36+N36</f>
        <v>145016000</v>
      </c>
      <c r="R36" s="37">
        <f>L36+O36</f>
        <v>160956000</v>
      </c>
      <c r="S36" s="37">
        <f>M36+P36</f>
        <v>178658000</v>
      </c>
    </row>
  </sheetData>
  <mergeCells count="12">
    <mergeCell ref="Q31:S31"/>
    <mergeCell ref="B17:B18"/>
    <mergeCell ref="C17:C18"/>
    <mergeCell ref="D17:D18"/>
    <mergeCell ref="E17:E18"/>
    <mergeCell ref="F17:J17"/>
    <mergeCell ref="K17:K18"/>
    <mergeCell ref="B31:B32"/>
    <mergeCell ref="E31:G31"/>
    <mergeCell ref="H31:J31"/>
    <mergeCell ref="K31:M31"/>
    <mergeCell ref="N31:P31"/>
  </mergeCells>
  <dataValidations count="3">
    <dataValidation type="custom" allowBlank="1" showInputMessage="1" showErrorMessage="1" sqref="N33:P33">
      <formula1>"-"</formula1>
    </dataValidation>
    <dataValidation type="list" allowBlank="1" showInputMessage="1" showErrorMessage="1" sqref="B13">
      <formula1>$U$2:$U$4</formula1>
    </dataValidation>
    <dataValidation type="list" allowBlank="1" showInputMessage="1" showErrorMessage="1" sqref="D26">
      <formula1>$V$2:$V$3</formula1>
    </dataValidation>
  </dataValidations>
  <hyperlinks>
    <hyperlink ref="C12" location="_ftn1" display="_ftn1"/>
    <hyperlink ref="D12" location="_ftn2" display="_ftn2"/>
    <hyperlink ref="E12" location="_ftn3" display="_ftn3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"/>
  <sheetViews>
    <sheetView tabSelected="1" topLeftCell="D13" workbookViewId="0">
      <selection activeCell="K20" sqref="K20"/>
    </sheetView>
  </sheetViews>
  <sheetFormatPr defaultColWidth="8.85546875" defaultRowHeight="15" x14ac:dyDescent="0.25"/>
  <cols>
    <col min="1" max="1" width="8.85546875" style="23"/>
    <col min="2" max="3" width="27.140625" style="23" customWidth="1"/>
    <col min="4" max="4" width="35.140625" style="23" customWidth="1"/>
    <col min="5" max="5" width="27.28515625" style="23" customWidth="1"/>
    <col min="6" max="6" width="17" style="23" bestFit="1" customWidth="1"/>
    <col min="7" max="7" width="12.7109375" style="23" bestFit="1" customWidth="1"/>
    <col min="8" max="8" width="11" style="23" bestFit="1" customWidth="1"/>
    <col min="9" max="9" width="10.7109375" style="23" bestFit="1" customWidth="1"/>
    <col min="10" max="10" width="11" style="23" bestFit="1" customWidth="1"/>
    <col min="11" max="11" width="37" style="23" customWidth="1"/>
    <col min="12" max="12" width="10.7109375" style="23" bestFit="1" customWidth="1"/>
    <col min="13" max="13" width="10.85546875" style="23" bestFit="1" customWidth="1"/>
    <col min="14" max="14" width="5.7109375" style="23" bestFit="1" customWidth="1"/>
    <col min="15" max="16" width="5.85546875" style="23" bestFit="1" customWidth="1"/>
    <col min="17" max="17" width="11.140625" style="23" bestFit="1" customWidth="1"/>
    <col min="18" max="18" width="10.7109375" style="23" bestFit="1" customWidth="1"/>
    <col min="19" max="19" width="10.85546875" style="23" bestFit="1" customWidth="1"/>
    <col min="20" max="20" width="8.85546875" style="23"/>
    <col min="21" max="21" width="31.7109375" style="23" bestFit="1" customWidth="1"/>
    <col min="22" max="22" width="9.85546875" style="23" bestFit="1" customWidth="1"/>
    <col min="23" max="16384" width="8.85546875" style="23"/>
  </cols>
  <sheetData>
    <row r="1" spans="1:23" s="25" customFormat="1" ht="15.75" x14ac:dyDescent="0.25">
      <c r="A1" s="1" t="s">
        <v>39</v>
      </c>
      <c r="C1" s="1"/>
      <c r="D1" s="1"/>
      <c r="E1" s="1"/>
      <c r="F1" s="1"/>
      <c r="G1" s="1"/>
      <c r="H1" s="1"/>
      <c r="I1" s="1"/>
      <c r="J1" s="1"/>
      <c r="U1" s="26" t="s">
        <v>13</v>
      </c>
      <c r="V1" s="26" t="s">
        <v>14</v>
      </c>
      <c r="W1" s="26" t="s">
        <v>15</v>
      </c>
    </row>
    <row r="2" spans="1:23" s="25" customFormat="1" x14ac:dyDescent="0.25">
      <c r="A2" s="3"/>
      <c r="C2" s="3"/>
      <c r="D2" s="3"/>
      <c r="E2" s="3"/>
      <c r="F2" s="3"/>
      <c r="G2" s="3"/>
      <c r="H2" s="3"/>
      <c r="I2" s="3"/>
      <c r="J2" s="3"/>
      <c r="U2" s="26" t="s">
        <v>16</v>
      </c>
      <c r="V2" s="26" t="s">
        <v>17</v>
      </c>
      <c r="W2" s="26"/>
    </row>
    <row r="3" spans="1:23" s="25" customFormat="1" x14ac:dyDescent="0.25">
      <c r="A3" s="1" t="s">
        <v>18</v>
      </c>
      <c r="C3" s="27"/>
      <c r="D3" s="27"/>
      <c r="E3" s="27"/>
      <c r="F3" s="27"/>
      <c r="G3" s="3"/>
      <c r="H3" s="3"/>
      <c r="I3" s="3"/>
      <c r="J3" s="3"/>
      <c r="U3" s="26" t="s">
        <v>19</v>
      </c>
      <c r="V3" s="26" t="s">
        <v>20</v>
      </c>
      <c r="W3" s="26"/>
    </row>
    <row r="4" spans="1:23" s="25" customFormat="1" ht="17.25" x14ac:dyDescent="0.25">
      <c r="B4" s="28"/>
      <c r="C4" s="28"/>
      <c r="D4" s="28"/>
      <c r="E4" s="28"/>
      <c r="F4" s="28"/>
      <c r="G4" s="2"/>
      <c r="H4" s="2"/>
      <c r="I4" s="2"/>
      <c r="J4" s="2"/>
      <c r="U4" s="26" t="s">
        <v>21</v>
      </c>
      <c r="V4" s="26"/>
    </row>
    <row r="5" spans="1:23" s="25" customFormat="1" ht="28.5" x14ac:dyDescent="0.25">
      <c r="B5" s="16" t="s">
        <v>47</v>
      </c>
      <c r="C5" s="22">
        <f>+սպայական!C5</f>
        <v>1102</v>
      </c>
      <c r="E5" s="16" t="s">
        <v>51</v>
      </c>
      <c r="F5" s="24" t="s">
        <v>76</v>
      </c>
      <c r="H5" s="2"/>
      <c r="I5" s="2"/>
      <c r="J5" s="2"/>
    </row>
    <row r="6" spans="1:23" s="25" customFormat="1" ht="28.5" x14ac:dyDescent="0.25">
      <c r="B6" s="16" t="s">
        <v>48</v>
      </c>
      <c r="C6" s="22" t="str">
        <f>+սպայական!C6</f>
        <v xml:space="preserve"> Կենսաթոշակային ապահովություն</v>
      </c>
      <c r="E6" s="16" t="s">
        <v>52</v>
      </c>
      <c r="F6" s="24" t="s">
        <v>71</v>
      </c>
      <c r="H6" s="2"/>
      <c r="I6" s="2"/>
      <c r="J6" s="2"/>
    </row>
    <row r="7" spans="1:23" s="25" customFormat="1" ht="17.25" x14ac:dyDescent="0.25">
      <c r="B7" s="16" t="s">
        <v>49</v>
      </c>
      <c r="C7" s="11">
        <v>11001</v>
      </c>
      <c r="H7" s="2"/>
      <c r="I7" s="2"/>
      <c r="J7" s="2"/>
    </row>
    <row r="8" spans="1:23" s="25" customFormat="1" ht="81" x14ac:dyDescent="0.25">
      <c r="B8" s="16" t="s">
        <v>50</v>
      </c>
      <c r="C8" s="22" t="s">
        <v>155</v>
      </c>
      <c r="H8" s="2"/>
      <c r="I8" s="2"/>
      <c r="J8" s="2"/>
    </row>
    <row r="9" spans="1:23" s="25" customFormat="1" ht="17.25" x14ac:dyDescent="0.25">
      <c r="B9" s="3"/>
      <c r="C9" s="3"/>
      <c r="D9" s="3"/>
      <c r="E9" s="3"/>
      <c r="F9" s="2"/>
      <c r="G9" s="2"/>
      <c r="H9" s="2"/>
      <c r="I9" s="2"/>
      <c r="J9" s="2"/>
    </row>
    <row r="10" spans="1:23" s="25" customFormat="1" ht="17.25" x14ac:dyDescent="0.25">
      <c r="A10" s="1" t="s">
        <v>22</v>
      </c>
      <c r="C10" s="2"/>
      <c r="D10" s="2"/>
      <c r="E10" s="2"/>
      <c r="F10" s="2"/>
      <c r="G10" s="2"/>
      <c r="H10" s="2"/>
      <c r="I10" s="2"/>
      <c r="J10" s="2"/>
    </row>
    <row r="11" spans="1:23" s="25" customFormat="1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s="25" customFormat="1" ht="69" x14ac:dyDescent="0.25">
      <c r="B12" s="16" t="s">
        <v>53</v>
      </c>
      <c r="C12" s="29" t="s">
        <v>54</v>
      </c>
      <c r="D12" s="29" t="s">
        <v>55</v>
      </c>
      <c r="E12" s="29" t="s">
        <v>56</v>
      </c>
      <c r="F12" s="2"/>
      <c r="G12" s="2"/>
      <c r="H12" s="2"/>
      <c r="I12" s="2"/>
      <c r="J12" s="2"/>
    </row>
    <row r="13" spans="1:23" s="25" customFormat="1" ht="17.25" x14ac:dyDescent="0.25">
      <c r="B13" s="30" t="s">
        <v>16</v>
      </c>
      <c r="C13" s="12"/>
      <c r="D13" s="12"/>
      <c r="E13" s="32"/>
      <c r="F13" s="28"/>
      <c r="G13" s="2"/>
      <c r="H13" s="2"/>
      <c r="I13" s="2"/>
      <c r="J13" s="28"/>
    </row>
    <row r="14" spans="1:23" s="25" customFormat="1" ht="17.25" x14ac:dyDescent="0.25">
      <c r="B14" s="5"/>
      <c r="C14" s="5"/>
      <c r="D14" s="5"/>
      <c r="E14" s="5"/>
      <c r="F14" s="2"/>
      <c r="G14" s="2"/>
      <c r="H14" s="2"/>
      <c r="I14" s="2"/>
      <c r="J14" s="28"/>
    </row>
    <row r="15" spans="1:23" s="25" customFormat="1" ht="17.25" x14ac:dyDescent="0.25">
      <c r="A15" s="1" t="s">
        <v>23</v>
      </c>
      <c r="C15" s="2"/>
      <c r="D15" s="2"/>
      <c r="E15" s="2"/>
      <c r="F15" s="2"/>
      <c r="G15" s="2"/>
      <c r="H15" s="2"/>
      <c r="I15" s="2"/>
      <c r="J15" s="28"/>
    </row>
    <row r="16" spans="1:23" s="25" customFormat="1" ht="17.25" x14ac:dyDescent="0.25">
      <c r="B16" s="5"/>
      <c r="C16" s="2"/>
      <c r="D16" s="2"/>
      <c r="E16" s="2"/>
      <c r="F16" s="2"/>
      <c r="G16" s="2"/>
      <c r="H16" s="2"/>
      <c r="I16" s="2"/>
      <c r="J16" s="28"/>
    </row>
    <row r="17" spans="1:19" s="25" customFormat="1" ht="22.9" customHeight="1" x14ac:dyDescent="0.25">
      <c r="B17" s="184" t="s">
        <v>57</v>
      </c>
      <c r="C17" s="184" t="s">
        <v>58</v>
      </c>
      <c r="D17" s="184" t="s">
        <v>59</v>
      </c>
      <c r="E17" s="184" t="s">
        <v>60</v>
      </c>
      <c r="F17" s="184" t="s">
        <v>61</v>
      </c>
      <c r="G17" s="184"/>
      <c r="H17" s="184"/>
      <c r="I17" s="184"/>
      <c r="J17" s="184"/>
      <c r="K17" s="184" t="s">
        <v>62</v>
      </c>
    </row>
    <row r="18" spans="1:19" s="25" customFormat="1" ht="30.6" customHeight="1" x14ac:dyDescent="0.25">
      <c r="B18" s="184"/>
      <c r="C18" s="184"/>
      <c r="D18" s="184"/>
      <c r="E18" s="184"/>
      <c r="F18" s="49" t="s">
        <v>24</v>
      </c>
      <c r="G18" s="49" t="s">
        <v>25</v>
      </c>
      <c r="H18" s="49" t="s">
        <v>0</v>
      </c>
      <c r="I18" s="49" t="s">
        <v>1</v>
      </c>
      <c r="J18" s="49" t="s">
        <v>3</v>
      </c>
      <c r="K18" s="184"/>
    </row>
    <row r="19" spans="1:19" s="25" customFormat="1" ht="175.5" x14ac:dyDescent="0.25">
      <c r="B19" s="13" t="s">
        <v>74</v>
      </c>
      <c r="C19" s="30" t="s">
        <v>73</v>
      </c>
      <c r="D19" s="30"/>
      <c r="E19" s="12"/>
      <c r="F19" s="31">
        <v>54140</v>
      </c>
      <c r="G19" s="31">
        <v>72400</v>
      </c>
      <c r="H19" s="31">
        <v>99770</v>
      </c>
      <c r="I19" s="31">
        <f>+H19</f>
        <v>99770</v>
      </c>
      <c r="J19" s="31">
        <f>+I19</f>
        <v>99770</v>
      </c>
      <c r="K19" s="60" t="s">
        <v>301</v>
      </c>
    </row>
    <row r="22" spans="1:19" x14ac:dyDescent="0.25">
      <c r="A22" s="4" t="s">
        <v>26</v>
      </c>
    </row>
    <row r="24" spans="1:19" x14ac:dyDescent="0.25">
      <c r="B24" s="185" t="s">
        <v>63</v>
      </c>
      <c r="C24" s="50" t="s">
        <v>64</v>
      </c>
      <c r="D24" s="50" t="s">
        <v>65</v>
      </c>
      <c r="E24" s="165" t="s">
        <v>66</v>
      </c>
      <c r="F24" s="165"/>
      <c r="G24" s="165"/>
      <c r="H24" s="165" t="s">
        <v>67</v>
      </c>
      <c r="I24" s="165"/>
      <c r="J24" s="165"/>
      <c r="K24" s="165" t="s">
        <v>68</v>
      </c>
      <c r="L24" s="165"/>
      <c r="M24" s="165"/>
      <c r="N24" s="165" t="s">
        <v>69</v>
      </c>
      <c r="O24" s="165"/>
      <c r="P24" s="165"/>
      <c r="Q24" s="183" t="s">
        <v>70</v>
      </c>
      <c r="R24" s="183"/>
      <c r="S24" s="183"/>
    </row>
    <row r="25" spans="1:19" ht="27" x14ac:dyDescent="0.25">
      <c r="B25" s="185"/>
      <c r="C25" s="50" t="s">
        <v>8</v>
      </c>
      <c r="D25" s="50" t="s">
        <v>9</v>
      </c>
      <c r="E25" s="47" t="s">
        <v>0</v>
      </c>
      <c r="F25" s="47" t="s">
        <v>1</v>
      </c>
      <c r="G25" s="47" t="s">
        <v>3</v>
      </c>
      <c r="H25" s="47" t="s">
        <v>0</v>
      </c>
      <c r="I25" s="47" t="s">
        <v>1</v>
      </c>
      <c r="J25" s="47" t="s">
        <v>3</v>
      </c>
      <c r="K25" s="47" t="s">
        <v>12</v>
      </c>
      <c r="L25" s="47" t="s">
        <v>11</v>
      </c>
      <c r="M25" s="47" t="s">
        <v>10</v>
      </c>
      <c r="N25" s="47" t="s">
        <v>12</v>
      </c>
      <c r="O25" s="47" t="s">
        <v>11</v>
      </c>
      <c r="P25" s="47" t="s">
        <v>10</v>
      </c>
      <c r="Q25" s="48" t="s">
        <v>0</v>
      </c>
      <c r="R25" s="48" t="s">
        <v>1</v>
      </c>
      <c r="S25" s="48" t="s">
        <v>3</v>
      </c>
    </row>
    <row r="26" spans="1:19" x14ac:dyDescent="0.25">
      <c r="B26" s="12" t="s">
        <v>75</v>
      </c>
      <c r="C26" s="33">
        <f>+F19</f>
        <v>54140</v>
      </c>
      <c r="D26" s="33">
        <f>+G19</f>
        <v>72400</v>
      </c>
      <c r="E26" s="33"/>
      <c r="F26" s="33"/>
      <c r="G26" s="33"/>
      <c r="H26" s="33">
        <f>+H19</f>
        <v>99770</v>
      </c>
      <c r="I26" s="33">
        <f t="shared" ref="I26:J26" si="0">+I19</f>
        <v>99770</v>
      </c>
      <c r="J26" s="33">
        <f t="shared" si="0"/>
        <v>99770</v>
      </c>
      <c r="K26" s="35">
        <f>+H26</f>
        <v>99770</v>
      </c>
      <c r="L26" s="35">
        <f t="shared" ref="L26:M26" si="1">+I26</f>
        <v>99770</v>
      </c>
      <c r="M26" s="35">
        <f t="shared" si="1"/>
        <v>99770</v>
      </c>
      <c r="N26" s="35"/>
      <c r="O26" s="35"/>
      <c r="P26" s="35"/>
      <c r="Q26" s="36">
        <f>+K26</f>
        <v>99770</v>
      </c>
      <c r="R26" s="36">
        <f t="shared" ref="R26:S26" si="2">+L26</f>
        <v>99770</v>
      </c>
      <c r="S26" s="36">
        <f t="shared" si="2"/>
        <v>99770</v>
      </c>
    </row>
    <row r="27" spans="1:19" ht="42" x14ac:dyDescent="0.25">
      <c r="B27" s="6" t="s">
        <v>41</v>
      </c>
      <c r="C27" s="12"/>
      <c r="D27" s="12"/>
      <c r="E27" s="47">
        <f t="shared" ref="E27:J27" si="3">SUM(E26:E26)</f>
        <v>0</v>
      </c>
      <c r="F27" s="47">
        <f t="shared" si="3"/>
        <v>0</v>
      </c>
      <c r="G27" s="47">
        <f t="shared" si="3"/>
        <v>0</v>
      </c>
      <c r="H27" s="34">
        <f t="shared" si="3"/>
        <v>99770</v>
      </c>
      <c r="I27" s="34">
        <f t="shared" si="3"/>
        <v>99770</v>
      </c>
      <c r="J27" s="34">
        <f t="shared" si="3"/>
        <v>99770</v>
      </c>
      <c r="K27" s="34">
        <f>C27+E27+H27</f>
        <v>99770</v>
      </c>
      <c r="L27" s="34">
        <f>C27+F27+I27</f>
        <v>99770</v>
      </c>
      <c r="M27" s="34">
        <f>C27+G27+J27</f>
        <v>99770</v>
      </c>
      <c r="N27" s="50" t="s">
        <v>2</v>
      </c>
      <c r="O27" s="50" t="s">
        <v>2</v>
      </c>
      <c r="P27" s="50" t="s">
        <v>2</v>
      </c>
      <c r="Q27" s="48" t="s">
        <v>2</v>
      </c>
      <c r="R27" s="48" t="s">
        <v>2</v>
      </c>
      <c r="S27" s="48" t="s">
        <v>2</v>
      </c>
    </row>
    <row r="28" spans="1:19" ht="42" x14ac:dyDescent="0.25">
      <c r="B28" s="6" t="s">
        <v>30</v>
      </c>
      <c r="C28" s="12"/>
      <c r="D28" s="12"/>
      <c r="E28" s="47" t="s">
        <v>40</v>
      </c>
      <c r="F28" s="47" t="s">
        <v>40</v>
      </c>
      <c r="G28" s="47" t="s">
        <v>40</v>
      </c>
      <c r="H28" s="34" t="s">
        <v>40</v>
      </c>
      <c r="I28" s="34" t="s">
        <v>40</v>
      </c>
      <c r="J28" s="34" t="s">
        <v>40</v>
      </c>
      <c r="K28" s="34">
        <f>C28</f>
        <v>0</v>
      </c>
      <c r="L28" s="34">
        <f>C28</f>
        <v>0</v>
      </c>
      <c r="M28" s="34">
        <f>C28</f>
        <v>0</v>
      </c>
      <c r="N28" s="50" t="s">
        <v>2</v>
      </c>
      <c r="O28" s="50" t="s">
        <v>2</v>
      </c>
      <c r="P28" s="50" t="s">
        <v>2</v>
      </c>
      <c r="Q28" s="48" t="s">
        <v>2</v>
      </c>
      <c r="R28" s="48" t="s">
        <v>2</v>
      </c>
      <c r="S28" s="48" t="s">
        <v>2</v>
      </c>
    </row>
    <row r="29" spans="1:19" x14ac:dyDescent="0.25">
      <c r="B29" s="6" t="s">
        <v>31</v>
      </c>
      <c r="C29" s="35">
        <f>+C26</f>
        <v>54140</v>
      </c>
      <c r="D29" s="35">
        <f>+D26</f>
        <v>72400</v>
      </c>
      <c r="E29" s="47">
        <f>E27</f>
        <v>0</v>
      </c>
      <c r="F29" s="47">
        <f t="shared" ref="F29:J29" si="4">F27</f>
        <v>0</v>
      </c>
      <c r="G29" s="47">
        <f t="shared" si="4"/>
        <v>0</v>
      </c>
      <c r="H29" s="34">
        <f t="shared" si="4"/>
        <v>99770</v>
      </c>
      <c r="I29" s="34">
        <f t="shared" si="4"/>
        <v>99770</v>
      </c>
      <c r="J29" s="34">
        <f t="shared" si="4"/>
        <v>99770</v>
      </c>
      <c r="K29" s="34">
        <f>K27+K28</f>
        <v>99770</v>
      </c>
      <c r="L29" s="34">
        <f t="shared" ref="L29:M29" si="5">L27+L28</f>
        <v>99770</v>
      </c>
      <c r="M29" s="34">
        <f t="shared" si="5"/>
        <v>99770</v>
      </c>
      <c r="N29" s="50">
        <f>SUM(N26:N26)</f>
        <v>0</v>
      </c>
      <c r="O29" s="50">
        <f>SUM(O26:O26)</f>
        <v>0</v>
      </c>
      <c r="P29" s="50">
        <f>SUM(P26:P26)</f>
        <v>0</v>
      </c>
      <c r="Q29" s="37">
        <f>K29+N29</f>
        <v>99770</v>
      </c>
      <c r="R29" s="37">
        <f>L29+O29</f>
        <v>99770</v>
      </c>
      <c r="S29" s="37">
        <f>M29+P29</f>
        <v>99770</v>
      </c>
    </row>
  </sheetData>
  <mergeCells count="12">
    <mergeCell ref="Q24:S24"/>
    <mergeCell ref="B17:B18"/>
    <mergeCell ref="C17:C18"/>
    <mergeCell ref="D17:D18"/>
    <mergeCell ref="E17:E18"/>
    <mergeCell ref="F17:J17"/>
    <mergeCell ref="K17:K18"/>
    <mergeCell ref="B24:B25"/>
    <mergeCell ref="E24:G24"/>
    <mergeCell ref="H24:J24"/>
    <mergeCell ref="K24:M24"/>
    <mergeCell ref="N24:P24"/>
  </mergeCells>
  <dataValidations disablePrompts="1" count="3">
    <dataValidation type="list" allowBlank="1" showInputMessage="1" showErrorMessage="1" sqref="D19">
      <formula1>$V$2:$V$3</formula1>
    </dataValidation>
    <dataValidation type="list" allowBlank="1" showInputMessage="1" showErrorMessage="1" sqref="B13">
      <formula1>$U$2:$U$4</formula1>
    </dataValidation>
    <dataValidation type="custom" allowBlank="1" showInputMessage="1" showErrorMessage="1" sqref="N26:P26">
      <formula1>"-"</formula1>
    </dataValidation>
  </dataValidations>
  <hyperlinks>
    <hyperlink ref="C12" location="_ftn1" display="_ftn1"/>
    <hyperlink ref="D12" location="_ftn2" display="_ftn2"/>
    <hyperlink ref="E12" location="_ftn3" display="_ftn3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3"/>
  <sheetViews>
    <sheetView topLeftCell="D13" workbookViewId="0">
      <selection activeCell="Q28" sqref="Q28"/>
    </sheetView>
  </sheetViews>
  <sheetFormatPr defaultColWidth="8.85546875" defaultRowHeight="15" x14ac:dyDescent="0.25"/>
  <cols>
    <col min="1" max="1" width="8.85546875" style="23"/>
    <col min="2" max="3" width="27.140625" style="23" customWidth="1"/>
    <col min="4" max="4" width="35.140625" style="23" customWidth="1"/>
    <col min="5" max="5" width="27.28515625" style="23" customWidth="1"/>
    <col min="6" max="6" width="17" style="23" bestFit="1" customWidth="1"/>
    <col min="7" max="7" width="12.7109375" style="23" bestFit="1" customWidth="1"/>
    <col min="8" max="8" width="11" style="23" bestFit="1" customWidth="1"/>
    <col min="9" max="9" width="11.140625" style="23" bestFit="1" customWidth="1"/>
    <col min="10" max="10" width="11" style="23" bestFit="1" customWidth="1"/>
    <col min="11" max="11" width="25.7109375" style="23" customWidth="1"/>
    <col min="12" max="12" width="10.7109375" style="23" bestFit="1" customWidth="1"/>
    <col min="13" max="13" width="10.85546875" style="23" bestFit="1" customWidth="1"/>
    <col min="14" max="14" width="5.7109375" style="23" bestFit="1" customWidth="1"/>
    <col min="15" max="16" width="5.85546875" style="23" bestFit="1" customWidth="1"/>
    <col min="17" max="17" width="11.140625" style="23" bestFit="1" customWidth="1"/>
    <col min="18" max="18" width="10.7109375" style="23" bestFit="1" customWidth="1"/>
    <col min="19" max="19" width="10.85546875" style="23" bestFit="1" customWidth="1"/>
    <col min="20" max="20" width="8.85546875" style="23"/>
    <col min="21" max="21" width="31.7109375" style="23" bestFit="1" customWidth="1"/>
    <col min="22" max="22" width="9.85546875" style="23" bestFit="1" customWidth="1"/>
    <col min="23" max="16384" width="8.85546875" style="23"/>
  </cols>
  <sheetData>
    <row r="1" spans="1:23" s="25" customFormat="1" ht="15.75" x14ac:dyDescent="0.25">
      <c r="A1" s="1" t="s">
        <v>39</v>
      </c>
      <c r="C1" s="1"/>
      <c r="D1" s="1"/>
      <c r="E1" s="1"/>
      <c r="F1" s="1"/>
      <c r="G1" s="1"/>
      <c r="H1" s="1"/>
      <c r="I1" s="1"/>
      <c r="J1" s="1"/>
      <c r="U1" s="26" t="s">
        <v>13</v>
      </c>
      <c r="V1" s="26" t="s">
        <v>14</v>
      </c>
      <c r="W1" s="26" t="s">
        <v>15</v>
      </c>
    </row>
    <row r="2" spans="1:23" s="25" customFormat="1" x14ac:dyDescent="0.25">
      <c r="A2" s="3"/>
      <c r="C2" s="3"/>
      <c r="D2" s="3"/>
      <c r="E2" s="3"/>
      <c r="F2" s="3"/>
      <c r="G2" s="3"/>
      <c r="H2" s="3"/>
      <c r="I2" s="3"/>
      <c r="J2" s="3"/>
      <c r="U2" s="26" t="s">
        <v>16</v>
      </c>
      <c r="V2" s="26" t="s">
        <v>17</v>
      </c>
      <c r="W2" s="26"/>
    </row>
    <row r="3" spans="1:23" s="25" customFormat="1" x14ac:dyDescent="0.25">
      <c r="A3" s="1" t="s">
        <v>18</v>
      </c>
      <c r="C3" s="27"/>
      <c r="D3" s="27"/>
      <c r="E3" s="27"/>
      <c r="F3" s="27"/>
      <c r="G3" s="3"/>
      <c r="H3" s="3"/>
      <c r="I3" s="3"/>
      <c r="J3" s="3"/>
      <c r="U3" s="26" t="s">
        <v>19</v>
      </c>
      <c r="V3" s="26" t="s">
        <v>20</v>
      </c>
      <c r="W3" s="26"/>
    </row>
    <row r="4" spans="1:23" s="25" customFormat="1" ht="17.25" x14ac:dyDescent="0.25">
      <c r="B4" s="28"/>
      <c r="C4" s="28"/>
      <c r="D4" s="28"/>
      <c r="E4" s="28"/>
      <c r="F4" s="28"/>
      <c r="G4" s="2"/>
      <c r="H4" s="2"/>
      <c r="I4" s="2"/>
      <c r="J4" s="2"/>
      <c r="U4" s="26" t="s">
        <v>21</v>
      </c>
      <c r="V4" s="26"/>
    </row>
    <row r="5" spans="1:23" s="25" customFormat="1" ht="28.5" x14ac:dyDescent="0.25">
      <c r="B5" s="16" t="s">
        <v>47</v>
      </c>
      <c r="C5" s="22">
        <f>+սպայական!C5</f>
        <v>1102</v>
      </c>
      <c r="E5" s="16" t="s">
        <v>51</v>
      </c>
      <c r="F5" s="24" t="s">
        <v>76</v>
      </c>
      <c r="H5" s="2"/>
      <c r="I5" s="2"/>
      <c r="J5" s="2"/>
    </row>
    <row r="6" spans="1:23" s="25" customFormat="1" ht="28.5" x14ac:dyDescent="0.25">
      <c r="B6" s="16" t="s">
        <v>48</v>
      </c>
      <c r="C6" s="22" t="str">
        <f>+սպայական!C6</f>
        <v xml:space="preserve"> Կենսաթոշակային ապահովություն</v>
      </c>
      <c r="E6" s="16" t="s">
        <v>52</v>
      </c>
      <c r="F6" s="24" t="s">
        <v>71</v>
      </c>
      <c r="H6" s="2"/>
      <c r="I6" s="2"/>
      <c r="J6" s="2"/>
    </row>
    <row r="7" spans="1:23" s="25" customFormat="1" ht="17.25" x14ac:dyDescent="0.25">
      <c r="B7" s="16" t="s">
        <v>49</v>
      </c>
      <c r="C7" s="11">
        <v>11002</v>
      </c>
      <c r="H7" s="2"/>
      <c r="I7" s="2"/>
      <c r="J7" s="2"/>
    </row>
    <row r="8" spans="1:23" s="25" customFormat="1" ht="40.5" x14ac:dyDescent="0.25">
      <c r="B8" s="16" t="s">
        <v>50</v>
      </c>
      <c r="C8" s="22" t="s">
        <v>156</v>
      </c>
      <c r="H8" s="2"/>
      <c r="I8" s="2"/>
      <c r="J8" s="2"/>
    </row>
    <row r="9" spans="1:23" s="25" customFormat="1" ht="17.25" x14ac:dyDescent="0.25">
      <c r="B9" s="3"/>
      <c r="C9" s="3"/>
      <c r="D9" s="3"/>
      <c r="E9" s="3"/>
      <c r="F9" s="2"/>
      <c r="G9" s="2"/>
      <c r="H9" s="2"/>
      <c r="I9" s="2"/>
      <c r="J9" s="2"/>
    </row>
    <row r="10" spans="1:23" s="25" customFormat="1" ht="17.25" x14ac:dyDescent="0.25">
      <c r="A10" s="1" t="s">
        <v>22</v>
      </c>
      <c r="C10" s="2"/>
      <c r="D10" s="2"/>
      <c r="E10" s="2"/>
      <c r="F10" s="2"/>
      <c r="G10" s="2"/>
      <c r="H10" s="2"/>
      <c r="I10" s="2"/>
      <c r="J10" s="2"/>
    </row>
    <row r="11" spans="1:23" s="25" customFormat="1" ht="17.25" x14ac:dyDescent="0.25">
      <c r="B11" s="2"/>
      <c r="C11" s="2"/>
      <c r="D11" s="2"/>
      <c r="E11" s="2"/>
      <c r="F11" s="2"/>
      <c r="G11" s="2"/>
      <c r="H11" s="2"/>
      <c r="I11" s="2"/>
      <c r="J11" s="2"/>
    </row>
    <row r="12" spans="1:23" s="25" customFormat="1" ht="69" x14ac:dyDescent="0.25">
      <c r="B12" s="16" t="s">
        <v>53</v>
      </c>
      <c r="C12" s="29" t="s">
        <v>54</v>
      </c>
      <c r="D12" s="29" t="s">
        <v>55</v>
      </c>
      <c r="E12" s="29" t="s">
        <v>56</v>
      </c>
      <c r="F12" s="2"/>
      <c r="G12" s="2"/>
      <c r="H12" s="2"/>
      <c r="I12" s="2"/>
      <c r="J12" s="2"/>
    </row>
    <row r="13" spans="1:23" s="25" customFormat="1" ht="17.25" x14ac:dyDescent="0.25">
      <c r="B13" s="30" t="s">
        <v>19</v>
      </c>
      <c r="C13" s="12"/>
      <c r="D13" s="12"/>
      <c r="E13" s="32"/>
      <c r="F13" s="28"/>
      <c r="G13" s="2"/>
      <c r="H13" s="2"/>
      <c r="I13" s="2"/>
      <c r="J13" s="28"/>
    </row>
    <row r="14" spans="1:23" s="25" customFormat="1" ht="17.25" x14ac:dyDescent="0.25">
      <c r="B14" s="5"/>
      <c r="C14" s="5"/>
      <c r="D14" s="5"/>
      <c r="E14" s="5"/>
      <c r="F14" s="2"/>
      <c r="G14" s="2"/>
      <c r="H14" s="2"/>
      <c r="I14" s="2"/>
      <c r="J14" s="28"/>
    </row>
    <row r="15" spans="1:23" s="25" customFormat="1" ht="17.25" x14ac:dyDescent="0.25">
      <c r="A15" s="1" t="s">
        <v>23</v>
      </c>
      <c r="C15" s="2"/>
      <c r="D15" s="2"/>
      <c r="E15" s="2"/>
      <c r="F15" s="2"/>
      <c r="G15" s="2"/>
      <c r="H15" s="2"/>
      <c r="I15" s="2"/>
      <c r="J15" s="28"/>
    </row>
    <row r="16" spans="1:23" s="25" customFormat="1" ht="17.25" x14ac:dyDescent="0.25">
      <c r="B16" s="5"/>
      <c r="C16" s="2"/>
      <c r="D16" s="2"/>
      <c r="E16" s="2"/>
      <c r="F16" s="2"/>
      <c r="G16" s="2"/>
      <c r="H16" s="2"/>
      <c r="I16" s="2"/>
      <c r="J16" s="28"/>
    </row>
    <row r="17" spans="1:19" s="25" customFormat="1" ht="22.9" customHeight="1" x14ac:dyDescent="0.25">
      <c r="B17" s="184" t="s">
        <v>57</v>
      </c>
      <c r="C17" s="184" t="s">
        <v>58</v>
      </c>
      <c r="D17" s="184" t="s">
        <v>59</v>
      </c>
      <c r="E17" s="184" t="s">
        <v>60</v>
      </c>
      <c r="F17" s="184" t="s">
        <v>61</v>
      </c>
      <c r="G17" s="184"/>
      <c r="H17" s="184"/>
      <c r="I17" s="184"/>
      <c r="J17" s="184"/>
      <c r="K17" s="184" t="s">
        <v>62</v>
      </c>
    </row>
    <row r="18" spans="1:19" s="25" customFormat="1" ht="30.6" customHeight="1" x14ac:dyDescent="0.25">
      <c r="B18" s="184"/>
      <c r="C18" s="184"/>
      <c r="D18" s="184"/>
      <c r="E18" s="184"/>
      <c r="F18" s="49" t="s">
        <v>24</v>
      </c>
      <c r="G18" s="49" t="s">
        <v>25</v>
      </c>
      <c r="H18" s="49" t="s">
        <v>0</v>
      </c>
      <c r="I18" s="49" t="s">
        <v>1</v>
      </c>
      <c r="J18" s="49" t="s">
        <v>3</v>
      </c>
      <c r="K18" s="184"/>
    </row>
    <row r="19" spans="1:19" s="25" customFormat="1" ht="108" x14ac:dyDescent="0.25">
      <c r="B19" s="12" t="s">
        <v>160</v>
      </c>
      <c r="C19" s="30" t="s">
        <v>73</v>
      </c>
      <c r="D19" s="30" t="s">
        <v>161</v>
      </c>
      <c r="E19" s="12" t="s">
        <v>152</v>
      </c>
      <c r="F19" s="31"/>
      <c r="G19" s="59"/>
      <c r="H19" s="31">
        <v>44798727.014933065</v>
      </c>
      <c r="I19" s="31">
        <v>50486299.686565541</v>
      </c>
      <c r="J19" s="31">
        <v>56240158.369973153</v>
      </c>
      <c r="K19" s="157" t="s">
        <v>300</v>
      </c>
    </row>
    <row r="20" spans="1:19" s="25" customFormat="1" x14ac:dyDescent="0.25">
      <c r="B20" s="12" t="s">
        <v>181</v>
      </c>
      <c r="C20" s="30" t="s">
        <v>151</v>
      </c>
      <c r="D20" s="30"/>
      <c r="E20" s="12"/>
      <c r="F20" s="31"/>
      <c r="G20" s="96">
        <v>1.6299999999999999E-2</v>
      </c>
      <c r="H20" s="96">
        <v>1.6299999999999999E-2</v>
      </c>
      <c r="I20" s="96">
        <v>1.6299999999999999E-2</v>
      </c>
      <c r="J20" s="96">
        <v>1.6299999999999999E-2</v>
      </c>
      <c r="K20" s="31"/>
    </row>
    <row r="21" spans="1:19" s="25" customFormat="1" x14ac:dyDescent="0.25">
      <c r="B21" s="13" t="s">
        <v>74</v>
      </c>
      <c r="C21" s="30" t="s">
        <v>73</v>
      </c>
      <c r="D21" s="30"/>
      <c r="E21" s="12"/>
      <c r="F21" s="31">
        <v>1096860.8700000001</v>
      </c>
      <c r="G21" s="59">
        <v>827360</v>
      </c>
      <c r="H21" s="31">
        <f>+H19*H20</f>
        <v>730219.2503434089</v>
      </c>
      <c r="I21" s="31">
        <f t="shared" ref="I21:J21" si="0">+I19*I20</f>
        <v>822926.6848910182</v>
      </c>
      <c r="J21" s="31">
        <f t="shared" si="0"/>
        <v>916714.58143056231</v>
      </c>
      <c r="K21" s="31"/>
    </row>
    <row r="24" spans="1:19" x14ac:dyDescent="0.25">
      <c r="A24" s="4" t="s">
        <v>26</v>
      </c>
    </row>
    <row r="26" spans="1:19" x14ac:dyDescent="0.25">
      <c r="B26" s="185" t="s">
        <v>63</v>
      </c>
      <c r="C26" s="50" t="s">
        <v>64</v>
      </c>
      <c r="D26" s="50" t="s">
        <v>65</v>
      </c>
      <c r="E26" s="165" t="s">
        <v>66</v>
      </c>
      <c r="F26" s="165"/>
      <c r="G26" s="165"/>
      <c r="H26" s="165" t="s">
        <v>67</v>
      </c>
      <c r="I26" s="165"/>
      <c r="J26" s="165"/>
      <c r="K26" s="165" t="s">
        <v>68</v>
      </c>
      <c r="L26" s="165"/>
      <c r="M26" s="165"/>
      <c r="N26" s="165" t="s">
        <v>69</v>
      </c>
      <c r="O26" s="165"/>
      <c r="P26" s="165"/>
      <c r="Q26" s="183" t="s">
        <v>70</v>
      </c>
      <c r="R26" s="183"/>
      <c r="S26" s="183"/>
    </row>
    <row r="27" spans="1:19" ht="27" x14ac:dyDescent="0.25">
      <c r="B27" s="185"/>
      <c r="C27" s="50" t="s">
        <v>8</v>
      </c>
      <c r="D27" s="50" t="s">
        <v>9</v>
      </c>
      <c r="E27" s="47" t="s">
        <v>0</v>
      </c>
      <c r="F27" s="47" t="s">
        <v>1</v>
      </c>
      <c r="G27" s="47" t="s">
        <v>3</v>
      </c>
      <c r="H27" s="47" t="s">
        <v>0</v>
      </c>
      <c r="I27" s="47" t="s">
        <v>1</v>
      </c>
      <c r="J27" s="47" t="s">
        <v>3</v>
      </c>
      <c r="K27" s="47" t="s">
        <v>12</v>
      </c>
      <c r="L27" s="47" t="s">
        <v>11</v>
      </c>
      <c r="M27" s="47" t="s">
        <v>10</v>
      </c>
      <c r="N27" s="47" t="s">
        <v>12</v>
      </c>
      <c r="O27" s="47" t="s">
        <v>11</v>
      </c>
      <c r="P27" s="47" t="s">
        <v>10</v>
      </c>
      <c r="Q27" s="48" t="s">
        <v>0</v>
      </c>
      <c r="R27" s="48" t="s">
        <v>1</v>
      </c>
      <c r="S27" s="48" t="s">
        <v>3</v>
      </c>
    </row>
    <row r="28" spans="1:19" x14ac:dyDescent="0.25">
      <c r="B28" s="12" t="s">
        <v>75</v>
      </c>
      <c r="C28" s="33">
        <f>+F21</f>
        <v>1096860.8700000001</v>
      </c>
      <c r="D28" s="33">
        <f>+G21</f>
        <v>827360</v>
      </c>
      <c r="E28" s="33"/>
      <c r="F28" s="33"/>
      <c r="G28" s="33"/>
      <c r="H28" s="33">
        <f>+H21</f>
        <v>730219.2503434089</v>
      </c>
      <c r="I28" s="33">
        <f t="shared" ref="I28:J28" si="1">+I21</f>
        <v>822926.6848910182</v>
      </c>
      <c r="J28" s="33">
        <f t="shared" si="1"/>
        <v>916714.58143056231</v>
      </c>
      <c r="K28" s="35">
        <f>+H28</f>
        <v>730219.2503434089</v>
      </c>
      <c r="L28" s="35">
        <f t="shared" ref="L28:M28" si="2">+I28</f>
        <v>822926.6848910182</v>
      </c>
      <c r="M28" s="35">
        <f t="shared" si="2"/>
        <v>916714.58143056231</v>
      </c>
      <c r="N28" s="35"/>
      <c r="O28" s="35"/>
      <c r="P28" s="35"/>
      <c r="Q28" s="36">
        <f>+K28</f>
        <v>730219.2503434089</v>
      </c>
      <c r="R28" s="36">
        <f t="shared" ref="R28:S28" si="3">+L28</f>
        <v>822926.6848910182</v>
      </c>
      <c r="S28" s="36">
        <f t="shared" si="3"/>
        <v>916714.58143056231</v>
      </c>
    </row>
    <row r="29" spans="1:19" ht="42" x14ac:dyDescent="0.25">
      <c r="B29" s="6" t="s">
        <v>41</v>
      </c>
      <c r="C29" s="12"/>
      <c r="D29" s="12"/>
      <c r="E29" s="47">
        <f t="shared" ref="E29:J29" si="4">SUM(E28:E28)</f>
        <v>0</v>
      </c>
      <c r="F29" s="47">
        <f t="shared" si="4"/>
        <v>0</v>
      </c>
      <c r="G29" s="47">
        <f t="shared" si="4"/>
        <v>0</v>
      </c>
      <c r="H29" s="34">
        <f t="shared" si="4"/>
        <v>730219.2503434089</v>
      </c>
      <c r="I29" s="34">
        <f t="shared" si="4"/>
        <v>822926.6848910182</v>
      </c>
      <c r="J29" s="34">
        <f t="shared" si="4"/>
        <v>916714.58143056231</v>
      </c>
      <c r="K29" s="34">
        <f>C29+E29+H29</f>
        <v>730219.2503434089</v>
      </c>
      <c r="L29" s="34">
        <f>C29+F29+I29</f>
        <v>822926.6848910182</v>
      </c>
      <c r="M29" s="34">
        <f>C29+G29+J29</f>
        <v>916714.58143056231</v>
      </c>
      <c r="N29" s="50" t="s">
        <v>2</v>
      </c>
      <c r="O29" s="50" t="s">
        <v>2</v>
      </c>
      <c r="P29" s="50" t="s">
        <v>2</v>
      </c>
      <c r="Q29" s="48" t="s">
        <v>2</v>
      </c>
      <c r="R29" s="48" t="s">
        <v>2</v>
      </c>
      <c r="S29" s="48" t="s">
        <v>2</v>
      </c>
    </row>
    <row r="30" spans="1:19" ht="42" x14ac:dyDescent="0.25">
      <c r="B30" s="6" t="s">
        <v>30</v>
      </c>
      <c r="C30" s="12"/>
      <c r="D30" s="12"/>
      <c r="E30" s="47" t="s">
        <v>40</v>
      </c>
      <c r="F30" s="47" t="s">
        <v>40</v>
      </c>
      <c r="G30" s="47" t="s">
        <v>40</v>
      </c>
      <c r="H30" s="34" t="s">
        <v>40</v>
      </c>
      <c r="I30" s="34" t="s">
        <v>40</v>
      </c>
      <c r="J30" s="34" t="s">
        <v>40</v>
      </c>
      <c r="K30" s="34">
        <f>C30</f>
        <v>0</v>
      </c>
      <c r="L30" s="34">
        <f>C30</f>
        <v>0</v>
      </c>
      <c r="M30" s="34">
        <f>C30</f>
        <v>0</v>
      </c>
      <c r="N30" s="50" t="s">
        <v>2</v>
      </c>
      <c r="O30" s="50" t="s">
        <v>2</v>
      </c>
      <c r="P30" s="50" t="s">
        <v>2</v>
      </c>
      <c r="Q30" s="48" t="s">
        <v>2</v>
      </c>
      <c r="R30" s="48" t="s">
        <v>2</v>
      </c>
      <c r="S30" s="48" t="s">
        <v>2</v>
      </c>
    </row>
    <row r="31" spans="1:19" x14ac:dyDescent="0.25">
      <c r="B31" s="6" t="s">
        <v>31</v>
      </c>
      <c r="C31" s="35">
        <f>+C28</f>
        <v>1096860.8700000001</v>
      </c>
      <c r="D31" s="35">
        <f>+D28</f>
        <v>827360</v>
      </c>
      <c r="E31" s="47">
        <f>E29</f>
        <v>0</v>
      </c>
      <c r="F31" s="47">
        <f t="shared" ref="F31:J31" si="5">F29</f>
        <v>0</v>
      </c>
      <c r="G31" s="47">
        <f t="shared" si="5"/>
        <v>0</v>
      </c>
      <c r="H31" s="34">
        <f t="shared" si="5"/>
        <v>730219.2503434089</v>
      </c>
      <c r="I31" s="34">
        <f t="shared" si="5"/>
        <v>822926.6848910182</v>
      </c>
      <c r="J31" s="34">
        <f t="shared" si="5"/>
        <v>916714.58143056231</v>
      </c>
      <c r="K31" s="34">
        <f>K29+K30</f>
        <v>730219.2503434089</v>
      </c>
      <c r="L31" s="34">
        <f t="shared" ref="L31:M31" si="6">L29+L30</f>
        <v>822926.6848910182</v>
      </c>
      <c r="M31" s="34">
        <f t="shared" si="6"/>
        <v>916714.58143056231</v>
      </c>
      <c r="N31" s="50">
        <f>SUM(N28:N28)</f>
        <v>0</v>
      </c>
      <c r="O31" s="50">
        <f>SUM(O28:O28)</f>
        <v>0</v>
      </c>
      <c r="P31" s="50">
        <f>SUM(P28:P28)</f>
        <v>0</v>
      </c>
      <c r="Q31" s="37">
        <f>K31+N31</f>
        <v>730219.2503434089</v>
      </c>
      <c r="R31" s="37">
        <f>L31+O31</f>
        <v>822926.6848910182</v>
      </c>
      <c r="S31" s="37">
        <f>M31+P31</f>
        <v>916714.58143056231</v>
      </c>
    </row>
    <row r="33" spans="3:11" ht="40.5" x14ac:dyDescent="0.25">
      <c r="C33" s="12" t="s">
        <v>157</v>
      </c>
      <c r="D33" s="30" t="s">
        <v>158</v>
      </c>
      <c r="E33" s="30" t="s">
        <v>20</v>
      </c>
      <c r="F33" s="12" t="s">
        <v>159</v>
      </c>
      <c r="G33" s="31">
        <v>15356162.02</v>
      </c>
      <c r="H33" s="31">
        <v>1615828</v>
      </c>
      <c r="I33" s="31">
        <f>2000*32.8*12</f>
        <v>787200</v>
      </c>
      <c r="J33" s="31">
        <f>1500*34.1*12</f>
        <v>613800</v>
      </c>
      <c r="K33" s="31">
        <f>+J33</f>
        <v>613800</v>
      </c>
    </row>
  </sheetData>
  <mergeCells count="12">
    <mergeCell ref="Q26:S26"/>
    <mergeCell ref="B17:B18"/>
    <mergeCell ref="C17:C18"/>
    <mergeCell ref="D17:D18"/>
    <mergeCell ref="E17:E18"/>
    <mergeCell ref="F17:J17"/>
    <mergeCell ref="K17:K18"/>
    <mergeCell ref="B26:B27"/>
    <mergeCell ref="E26:G26"/>
    <mergeCell ref="H26:J26"/>
    <mergeCell ref="K26:M26"/>
    <mergeCell ref="N26:P26"/>
  </mergeCells>
  <dataValidations count="4">
    <dataValidation type="custom" allowBlank="1" showInputMessage="1" showErrorMessage="1" sqref="N28:P28">
      <formula1>"-"</formula1>
    </dataValidation>
    <dataValidation type="list" allowBlank="1" showInputMessage="1" showErrorMessage="1" sqref="B13">
      <formula1>$U$2:$U$4</formula1>
    </dataValidation>
    <dataValidation type="list" allowBlank="1" showInputMessage="1" showErrorMessage="1" sqref="D21 E33">
      <formula1>$V$2:$V$3</formula1>
    </dataValidation>
    <dataValidation showInputMessage="1" showErrorMessage="1" sqref="F33"/>
  </dataValidations>
  <hyperlinks>
    <hyperlink ref="C12" location="_ftn1" display="_ftn1"/>
    <hyperlink ref="D12" location="_ftn2" display="_ftn2"/>
    <hyperlink ref="E12" location="_ftn3" display="_ftn3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"/>
  <sheetViews>
    <sheetView workbookViewId="0">
      <pane xSplit="7590" topLeftCell="I1" activePane="topRight"/>
      <selection activeCell="E1" sqref="E1"/>
      <selection pane="topRight" activeCell="M8" sqref="M8"/>
    </sheetView>
  </sheetViews>
  <sheetFormatPr defaultColWidth="9.140625" defaultRowHeight="16.5" x14ac:dyDescent="0.3"/>
  <cols>
    <col min="1" max="2" width="9.140625" style="70"/>
    <col min="3" max="3" width="70.28515625" style="70" customWidth="1"/>
    <col min="4" max="4" width="14" style="70" customWidth="1"/>
    <col min="5" max="5" width="16.85546875" style="70" customWidth="1"/>
    <col min="6" max="6" width="17.7109375" style="70" customWidth="1"/>
    <col min="7" max="7" width="19.140625" style="70" customWidth="1"/>
    <col min="8" max="8" width="7.42578125" style="70" customWidth="1"/>
    <col min="9" max="9" width="13.28515625" style="70" customWidth="1"/>
    <col min="10" max="10" width="14.140625" style="70" customWidth="1"/>
    <col min="11" max="11" width="19" style="70" customWidth="1"/>
    <col min="12" max="12" width="14" style="70" customWidth="1"/>
    <col min="13" max="13" width="15.42578125" style="70" customWidth="1"/>
    <col min="14" max="15" width="14.140625" style="70" customWidth="1"/>
    <col min="16" max="16" width="19" style="70" customWidth="1"/>
    <col min="17" max="17" width="14" style="70" customWidth="1"/>
    <col min="18" max="18" width="15.42578125" style="70" customWidth="1"/>
    <col min="19" max="20" width="14.140625" style="70" customWidth="1"/>
    <col min="21" max="21" width="19" style="70" customWidth="1"/>
    <col min="22" max="22" width="14" style="70" customWidth="1"/>
    <col min="23" max="23" width="17.5703125" style="70" customWidth="1"/>
    <col min="24" max="24" width="14.140625" style="70" customWidth="1"/>
    <col min="25" max="16384" width="9.140625" style="70"/>
  </cols>
  <sheetData>
    <row r="1" spans="1:24" x14ac:dyDescent="0.3">
      <c r="G1" s="70" t="s">
        <v>162</v>
      </c>
    </row>
    <row r="2" spans="1:24" x14ac:dyDescent="0.3">
      <c r="D2" s="71"/>
      <c r="E2" s="72"/>
      <c r="F2" s="72" t="s">
        <v>162</v>
      </c>
      <c r="G2" s="72"/>
      <c r="H2" s="73"/>
      <c r="I2" s="73"/>
      <c r="J2" s="71">
        <v>0</v>
      </c>
      <c r="K2" s="72"/>
      <c r="L2" s="72" t="s">
        <v>163</v>
      </c>
      <c r="M2" s="72"/>
      <c r="N2" s="74"/>
      <c r="O2" s="71"/>
      <c r="P2" s="72"/>
      <c r="Q2" s="72" t="s">
        <v>164</v>
      </c>
      <c r="R2" s="72"/>
      <c r="S2" s="74"/>
      <c r="T2" s="71"/>
      <c r="U2" s="72"/>
      <c r="V2" s="72" t="s">
        <v>165</v>
      </c>
      <c r="W2" s="72"/>
      <c r="X2" s="74"/>
    </row>
    <row r="3" spans="1:24" x14ac:dyDescent="0.3">
      <c r="D3" s="71" t="s">
        <v>42</v>
      </c>
      <c r="E3" s="74"/>
      <c r="F3" s="75" t="s">
        <v>166</v>
      </c>
      <c r="G3" s="72"/>
      <c r="H3" s="76"/>
      <c r="I3" s="76"/>
      <c r="J3" s="71" t="s">
        <v>42</v>
      </c>
      <c r="K3" s="74"/>
      <c r="L3" s="71" t="s">
        <v>166</v>
      </c>
      <c r="M3" s="72"/>
      <c r="N3" s="74"/>
      <c r="O3" s="71" t="s">
        <v>42</v>
      </c>
      <c r="P3" s="74"/>
      <c r="Q3" s="71" t="s">
        <v>166</v>
      </c>
      <c r="R3" s="72"/>
      <c r="S3" s="74"/>
      <c r="T3" s="71" t="s">
        <v>42</v>
      </c>
      <c r="U3" s="74"/>
      <c r="V3" s="71" t="s">
        <v>166</v>
      </c>
      <c r="W3" s="72"/>
      <c r="X3" s="74"/>
    </row>
    <row r="4" spans="1:24" ht="66" x14ac:dyDescent="0.3">
      <c r="A4" s="77" t="s">
        <v>5</v>
      </c>
      <c r="B4" s="77" t="s">
        <v>6</v>
      </c>
      <c r="C4" s="78" t="s">
        <v>167</v>
      </c>
      <c r="D4" s="79" t="s">
        <v>168</v>
      </c>
      <c r="E4" s="78" t="s">
        <v>169</v>
      </c>
      <c r="F4" s="78" t="s">
        <v>170</v>
      </c>
      <c r="G4" s="80" t="s">
        <v>171</v>
      </c>
      <c r="H4" s="81" t="s">
        <v>172</v>
      </c>
      <c r="I4" s="81" t="s">
        <v>173</v>
      </c>
      <c r="J4" s="82" t="s">
        <v>168</v>
      </c>
      <c r="K4" s="78" t="s">
        <v>169</v>
      </c>
      <c r="L4" s="79" t="s">
        <v>168</v>
      </c>
      <c r="M4" s="78" t="s">
        <v>169</v>
      </c>
      <c r="N4" s="79" t="s">
        <v>174</v>
      </c>
      <c r="O4" s="82" t="s">
        <v>168</v>
      </c>
      <c r="P4" s="78" t="s">
        <v>169</v>
      </c>
      <c r="Q4" s="79" t="s">
        <v>168</v>
      </c>
      <c r="R4" s="78" t="s">
        <v>169</v>
      </c>
      <c r="S4" s="79" t="s">
        <v>174</v>
      </c>
      <c r="T4" s="82" t="s">
        <v>168</v>
      </c>
      <c r="U4" s="78" t="s">
        <v>169</v>
      </c>
      <c r="V4" s="79" t="s">
        <v>168</v>
      </c>
      <c r="W4" s="78" t="s">
        <v>169</v>
      </c>
      <c r="X4" s="79" t="s">
        <v>174</v>
      </c>
    </row>
    <row r="5" spans="1:24" ht="66" x14ac:dyDescent="0.3">
      <c r="A5" s="83">
        <v>1005</v>
      </c>
      <c r="B5" s="83">
        <v>12001</v>
      </c>
      <c r="C5" s="84" t="s">
        <v>175</v>
      </c>
      <c r="D5" s="85">
        <f>33780+161</f>
        <v>33941</v>
      </c>
      <c r="E5" s="86">
        <f>740219.5+19940</f>
        <v>760159.5</v>
      </c>
      <c r="F5" s="85">
        <f>2348+876+19</f>
        <v>3243</v>
      </c>
      <c r="G5" s="86">
        <f>59673.859+29761.039+2016</f>
        <v>91450.898000000001</v>
      </c>
      <c r="H5" s="87">
        <f>+F5/D5</f>
        <v>9.5548157096137412E-2</v>
      </c>
      <c r="I5" s="88">
        <f>+G5/E5*0.8</f>
        <v>9.6243904601600067E-2</v>
      </c>
      <c r="J5" s="89">
        <v>34841</v>
      </c>
      <c r="K5" s="86">
        <v>10950956</v>
      </c>
      <c r="L5" s="85">
        <f>+ROUND(J5*$H5,0)</f>
        <v>3329</v>
      </c>
      <c r="M5" s="86">
        <f>+K5*$I5</f>
        <v>1053962.7645603199</v>
      </c>
      <c r="N5" s="86">
        <f>+M5*1.63%</f>
        <v>17179.593062333213</v>
      </c>
      <c r="O5" s="89">
        <v>34841</v>
      </c>
      <c r="P5" s="86">
        <v>10950956</v>
      </c>
      <c r="Q5" s="85">
        <f>+ROUND(O5*$H5,0)</f>
        <v>3329</v>
      </c>
      <c r="R5" s="86">
        <f>+P5*$I5</f>
        <v>1053962.7645603199</v>
      </c>
      <c r="S5" s="86">
        <f>+R5*1.63%</f>
        <v>17179.593062333213</v>
      </c>
      <c r="T5" s="89">
        <v>34841</v>
      </c>
      <c r="U5" s="86">
        <v>10950956</v>
      </c>
      <c r="V5" s="85">
        <f>+ROUND(T5*$H5,0)</f>
        <v>3329</v>
      </c>
      <c r="W5" s="86">
        <f>+U5*$I5</f>
        <v>1053962.7645603199</v>
      </c>
      <c r="X5" s="86">
        <f>+W5*1.63%</f>
        <v>17179.593062333213</v>
      </c>
    </row>
    <row r="6" spans="1:24" ht="36" customHeight="1" x14ac:dyDescent="0.3">
      <c r="A6" s="83">
        <v>1005</v>
      </c>
      <c r="B6" s="83">
        <v>12002</v>
      </c>
      <c r="C6" s="84" t="s">
        <v>176</v>
      </c>
      <c r="D6" s="85">
        <v>78</v>
      </c>
      <c r="E6" s="86">
        <v>5520</v>
      </c>
      <c r="F6" s="90">
        <v>29</v>
      </c>
      <c r="G6" s="91">
        <v>3000</v>
      </c>
      <c r="H6" s="87">
        <f t="shared" ref="H6:H12" si="0">+F6/D6</f>
        <v>0.37179487179487181</v>
      </c>
      <c r="I6" s="88">
        <f t="shared" ref="I6:I12" si="1">+G6/E6*0.8</f>
        <v>0.43478260869565216</v>
      </c>
      <c r="J6" s="89">
        <v>61</v>
      </c>
      <c r="K6" s="86">
        <v>73200</v>
      </c>
      <c r="L6" s="85">
        <f>+ROUND(J6*$H6,0)</f>
        <v>23</v>
      </c>
      <c r="M6" s="86">
        <f>+K6*$I6</f>
        <v>31826.08695652174</v>
      </c>
      <c r="N6" s="86">
        <f>+M6*1.63%</f>
        <v>518.7652173913043</v>
      </c>
      <c r="O6" s="89">
        <v>41</v>
      </c>
      <c r="P6" s="86">
        <v>49200</v>
      </c>
      <c r="Q6" s="85">
        <f>+ROUND(O6*$H6,0)</f>
        <v>15</v>
      </c>
      <c r="R6" s="86">
        <f>+P6*$I6</f>
        <v>21391.304347826088</v>
      </c>
      <c r="S6" s="86">
        <f>+R6*1.63%</f>
        <v>348.67826086956518</v>
      </c>
      <c r="T6" s="89">
        <v>33</v>
      </c>
      <c r="U6" s="86">
        <v>39600</v>
      </c>
      <c r="V6" s="85">
        <f>+ROUND(T6*$H6,0)</f>
        <v>12</v>
      </c>
      <c r="W6" s="86">
        <f>+U6*$I6</f>
        <v>17217.391304347824</v>
      </c>
      <c r="X6" s="86">
        <f>+W6*1.63%</f>
        <v>280.64347826086953</v>
      </c>
    </row>
    <row r="7" spans="1:24" ht="33.75" customHeight="1" x14ac:dyDescent="0.3">
      <c r="A7" s="83">
        <v>1102</v>
      </c>
      <c r="B7" s="83">
        <v>12001</v>
      </c>
      <c r="C7" s="84" t="s">
        <v>88</v>
      </c>
      <c r="D7" s="85">
        <v>34605</v>
      </c>
      <c r="E7" s="86">
        <v>3109871.7</v>
      </c>
      <c r="F7" s="90">
        <v>908</v>
      </c>
      <c r="G7" s="91">
        <v>51631.731</v>
      </c>
      <c r="H7" s="87">
        <f t="shared" si="0"/>
        <v>2.6238982805952896E-2</v>
      </c>
      <c r="I7" s="88">
        <f t="shared" si="1"/>
        <v>1.328202214901663E-2</v>
      </c>
      <c r="J7" s="89">
        <v>36875</v>
      </c>
      <c r="K7" s="86">
        <v>43992779.861999996</v>
      </c>
      <c r="L7" s="85">
        <f t="shared" ref="L7:L12" si="2">+ROUND(J7*$H7,0)</f>
        <v>968</v>
      </c>
      <c r="M7" s="86">
        <f t="shared" ref="M7:M12" si="3">+K7*$I7</f>
        <v>584313.07652389666</v>
      </c>
      <c r="N7" s="86">
        <f>+M7*1.63%</f>
        <v>9524.3031473395149</v>
      </c>
      <c r="O7" s="89">
        <v>37229</v>
      </c>
      <c r="P7" s="86">
        <v>47973039.090000004</v>
      </c>
      <c r="Q7" s="85">
        <f t="shared" ref="Q7:Q12" si="4">+ROUND(O7*$H7,0)</f>
        <v>977</v>
      </c>
      <c r="R7" s="86">
        <f t="shared" ref="R7:R8" si="5">+P7*$I7</f>
        <v>637178.96774902067</v>
      </c>
      <c r="S7" s="86">
        <f>+R7*1.63%</f>
        <v>10386.017174309036</v>
      </c>
      <c r="T7" s="89">
        <v>37229</v>
      </c>
      <c r="U7" s="86">
        <v>54095689.127999999</v>
      </c>
      <c r="V7" s="85">
        <f t="shared" ref="V7:V12" si="6">+ROUND(T7*$H7,0)</f>
        <v>977</v>
      </c>
      <c r="W7" s="86">
        <f t="shared" ref="W7:W8" si="7">+U7*$I7</f>
        <v>718500.14116441412</v>
      </c>
      <c r="X7" s="86">
        <f>+W7*1.63%</f>
        <v>11711.552300979949</v>
      </c>
    </row>
    <row r="8" spans="1:24" ht="33.75" customHeight="1" x14ac:dyDescent="0.3">
      <c r="A8" s="83">
        <v>1102</v>
      </c>
      <c r="B8" s="83">
        <v>12002</v>
      </c>
      <c r="C8" s="84" t="s">
        <v>102</v>
      </c>
      <c r="D8" s="85">
        <v>1416</v>
      </c>
      <c r="E8" s="86">
        <v>53793.7</v>
      </c>
      <c r="F8" s="90">
        <v>371</v>
      </c>
      <c r="G8" s="91">
        <v>14044.3</v>
      </c>
      <c r="H8" s="87">
        <f t="shared" si="0"/>
        <v>0.26200564971751411</v>
      </c>
      <c r="I8" s="88">
        <f t="shared" si="1"/>
        <v>0.20886163249599862</v>
      </c>
      <c r="J8" s="89">
        <v>1390</v>
      </c>
      <c r="K8" s="86">
        <v>740244</v>
      </c>
      <c r="L8" s="85">
        <f t="shared" si="2"/>
        <v>364</v>
      </c>
      <c r="M8" s="86">
        <f t="shared" si="3"/>
        <v>154608.57028536801</v>
      </c>
      <c r="N8" s="86">
        <f t="shared" ref="N8:N12" si="8">+M8*1.63%</f>
        <v>2520.1196956514982</v>
      </c>
      <c r="O8" s="89">
        <v>1280</v>
      </c>
      <c r="P8" s="86">
        <v>794520</v>
      </c>
      <c r="Q8" s="85">
        <f t="shared" si="4"/>
        <v>335</v>
      </c>
      <c r="R8" s="86">
        <f t="shared" si="5"/>
        <v>165944.74425072083</v>
      </c>
      <c r="S8" s="86">
        <f t="shared" ref="S8:S12" si="9">+R8*1.63%</f>
        <v>2704.8993312867492</v>
      </c>
      <c r="T8" s="89">
        <v>1170</v>
      </c>
      <c r="U8" s="86">
        <v>995460</v>
      </c>
      <c r="V8" s="85">
        <f t="shared" si="6"/>
        <v>307</v>
      </c>
      <c r="W8" s="86">
        <f t="shared" si="7"/>
        <v>207913.40068446679</v>
      </c>
      <c r="X8" s="86">
        <f t="shared" ref="X8:X12" si="10">+W8*1.63%</f>
        <v>3388.9884311568085</v>
      </c>
    </row>
    <row r="9" spans="1:24" ht="36.75" customHeight="1" x14ac:dyDescent="0.3">
      <c r="A9" s="83">
        <v>1102</v>
      </c>
      <c r="B9" s="83">
        <v>12003</v>
      </c>
      <c r="C9" s="84" t="s">
        <v>177</v>
      </c>
      <c r="D9" s="85">
        <v>441078</v>
      </c>
      <c r="E9" s="86">
        <v>22113729</v>
      </c>
      <c r="F9" s="85">
        <v>69742</v>
      </c>
      <c r="G9" s="86">
        <v>3402876.9939999999</v>
      </c>
      <c r="H9" s="87">
        <f t="shared" si="0"/>
        <v>0.15811715841642521</v>
      </c>
      <c r="I9" s="88">
        <f t="shared" si="1"/>
        <v>0.12310459240953889</v>
      </c>
      <c r="J9" s="89">
        <v>462824</v>
      </c>
      <c r="K9" s="86">
        <v>312670689.56400001</v>
      </c>
      <c r="L9" s="85">
        <f t="shared" si="2"/>
        <v>73180</v>
      </c>
      <c r="M9" s="86">
        <f>+K9*$I9</f>
        <v>38491197.797185689</v>
      </c>
      <c r="N9" s="86">
        <f t="shared" si="8"/>
        <v>627406.52409412665</v>
      </c>
      <c r="O9" s="89">
        <v>464589</v>
      </c>
      <c r="P9" s="86">
        <v>353897584.65600002</v>
      </c>
      <c r="Q9" s="85">
        <f t="shared" si="4"/>
        <v>73459</v>
      </c>
      <c r="R9" s="86">
        <f>+P9*$I9</f>
        <v>43566417.913797162</v>
      </c>
      <c r="S9" s="86">
        <f t="shared" si="9"/>
        <v>710132.61199489364</v>
      </c>
      <c r="T9" s="89">
        <v>464589</v>
      </c>
      <c r="U9" s="86">
        <v>394264809.12</v>
      </c>
      <c r="V9" s="85">
        <f t="shared" si="6"/>
        <v>73459</v>
      </c>
      <c r="W9" s="86">
        <f>+U9*$I9</f>
        <v>48535808.628142253</v>
      </c>
      <c r="X9" s="86">
        <f t="shared" si="10"/>
        <v>791133.68063871865</v>
      </c>
    </row>
    <row r="10" spans="1:24" ht="36" customHeight="1" x14ac:dyDescent="0.3">
      <c r="A10" s="83">
        <v>1102</v>
      </c>
      <c r="B10" s="83">
        <v>12004</v>
      </c>
      <c r="C10" s="84" t="s">
        <v>178</v>
      </c>
      <c r="D10" s="85">
        <v>734</v>
      </c>
      <c r="E10" s="86">
        <v>258093.5</v>
      </c>
      <c r="F10" s="90">
        <v>15</v>
      </c>
      <c r="G10" s="91">
        <v>3555</v>
      </c>
      <c r="H10" s="87">
        <f t="shared" si="0"/>
        <v>2.0435967302452316E-2</v>
      </c>
      <c r="I10" s="88">
        <f t="shared" si="1"/>
        <v>1.1019262399091803E-2</v>
      </c>
      <c r="J10" s="89">
        <v>766</v>
      </c>
      <c r="K10" s="86">
        <v>3268537.1040000003</v>
      </c>
      <c r="L10" s="85">
        <f t="shared" si="2"/>
        <v>16</v>
      </c>
      <c r="M10" s="86">
        <f t="shared" si="3"/>
        <v>36016.868010143618</v>
      </c>
      <c r="N10" s="86">
        <f t="shared" si="8"/>
        <v>587.07494856534095</v>
      </c>
      <c r="O10" s="89">
        <v>814</v>
      </c>
      <c r="P10" s="86">
        <v>3482013.24</v>
      </c>
      <c r="Q10" s="85">
        <f t="shared" si="4"/>
        <v>17</v>
      </c>
      <c r="R10" s="86">
        <f t="shared" ref="R10:R12" si="11">+P10*$I10</f>
        <v>38369.217568671826</v>
      </c>
      <c r="S10" s="86">
        <f t="shared" si="9"/>
        <v>625.41824636935075</v>
      </c>
      <c r="T10" s="89">
        <v>838</v>
      </c>
      <c r="U10" s="86">
        <v>3581905.3080000002</v>
      </c>
      <c r="V10" s="85">
        <f t="shared" si="6"/>
        <v>17</v>
      </c>
      <c r="W10" s="86">
        <f t="shared" ref="W10:W12" si="12">+U10*$I10</f>
        <v>39469.95447755175</v>
      </c>
      <c r="X10" s="86">
        <f t="shared" si="10"/>
        <v>643.36025798409344</v>
      </c>
    </row>
    <row r="11" spans="1:24" ht="33" x14ac:dyDescent="0.3">
      <c r="A11" s="83">
        <v>1205</v>
      </c>
      <c r="B11" s="83">
        <v>12001</v>
      </c>
      <c r="C11" s="84" t="s">
        <v>179</v>
      </c>
      <c r="D11" s="85">
        <v>85414</v>
      </c>
      <c r="E11" s="86">
        <v>3071310.1</v>
      </c>
      <c r="F11" s="90">
        <v>11557</v>
      </c>
      <c r="G11" s="91">
        <v>386970.103</v>
      </c>
      <c r="H11" s="87">
        <f t="shared" si="0"/>
        <v>0.13530568759219799</v>
      </c>
      <c r="I11" s="88">
        <f t="shared" si="1"/>
        <v>0.10079610079099471</v>
      </c>
      <c r="J11" s="89">
        <v>92998</v>
      </c>
      <c r="K11" s="86">
        <v>43808653.074000001</v>
      </c>
      <c r="L11" s="85">
        <f t="shared" si="2"/>
        <v>12583</v>
      </c>
      <c r="M11" s="86">
        <f t="shared" si="3"/>
        <v>4415741.4107646244</v>
      </c>
      <c r="N11" s="86">
        <f t="shared" si="8"/>
        <v>71976.584995463374</v>
      </c>
      <c r="O11" s="89">
        <v>94867</v>
      </c>
      <c r="P11" s="86">
        <v>49327979.406000003</v>
      </c>
      <c r="Q11" s="85">
        <f t="shared" si="4"/>
        <v>12836</v>
      </c>
      <c r="R11" s="86">
        <f t="shared" si="11"/>
        <v>4972067.9840232879</v>
      </c>
      <c r="S11" s="86">
        <f t="shared" si="9"/>
        <v>81044.708139579583</v>
      </c>
      <c r="T11" s="89">
        <v>95816</v>
      </c>
      <c r="U11" s="86">
        <v>55898827.740000002</v>
      </c>
      <c r="V11" s="85">
        <f t="shared" si="6"/>
        <v>12964</v>
      </c>
      <c r="W11" s="86">
        <f t="shared" si="12"/>
        <v>5634383.8749794913</v>
      </c>
      <c r="X11" s="86">
        <f t="shared" si="10"/>
        <v>91840.457162165694</v>
      </c>
    </row>
    <row r="12" spans="1:24" ht="66" x14ac:dyDescent="0.3">
      <c r="A12" s="83">
        <v>1082</v>
      </c>
      <c r="B12" s="83">
        <v>12003</v>
      </c>
      <c r="C12" s="84" t="s">
        <v>180</v>
      </c>
      <c r="D12" s="85">
        <v>243</v>
      </c>
      <c r="E12" s="86">
        <v>5637.5</v>
      </c>
      <c r="F12" s="90">
        <v>93</v>
      </c>
      <c r="G12" s="91">
        <v>2108.13</v>
      </c>
      <c r="H12" s="87">
        <f t="shared" si="0"/>
        <v>0.38271604938271603</v>
      </c>
      <c r="I12" s="88">
        <f t="shared" si="1"/>
        <v>0.29915813747228381</v>
      </c>
      <c r="J12" s="89">
        <v>453</v>
      </c>
      <c r="K12" s="86">
        <v>103826.16</v>
      </c>
      <c r="L12" s="85">
        <f t="shared" si="2"/>
        <v>173</v>
      </c>
      <c r="M12" s="86">
        <f t="shared" si="3"/>
        <v>31060.440646499337</v>
      </c>
      <c r="N12" s="86">
        <f t="shared" si="8"/>
        <v>506.28518253793914</v>
      </c>
      <c r="O12" s="89">
        <v>453</v>
      </c>
      <c r="P12" s="86">
        <v>103513.11360000001</v>
      </c>
      <c r="Q12" s="85">
        <f t="shared" si="4"/>
        <v>173</v>
      </c>
      <c r="R12" s="86">
        <f t="shared" si="11"/>
        <v>30966.790268532935</v>
      </c>
      <c r="S12" s="86">
        <f t="shared" si="9"/>
        <v>504.75868137708682</v>
      </c>
      <c r="T12" s="89">
        <v>453</v>
      </c>
      <c r="U12" s="86">
        <v>109982.68320000001</v>
      </c>
      <c r="V12" s="85">
        <f t="shared" si="6"/>
        <v>173</v>
      </c>
      <c r="W12" s="86">
        <f t="shared" si="12"/>
        <v>32902.21466031624</v>
      </c>
      <c r="X12" s="86">
        <f t="shared" si="10"/>
        <v>536.30609896315468</v>
      </c>
    </row>
    <row r="13" spans="1:24" x14ac:dyDescent="0.3">
      <c r="A13" s="92"/>
      <c r="B13" s="92"/>
      <c r="C13" s="92" t="s">
        <v>42</v>
      </c>
      <c r="D13" s="93">
        <f>SUM(D5:D12)</f>
        <v>597509</v>
      </c>
      <c r="E13" s="93">
        <f>SUM(E5:E12)</f>
        <v>29378115</v>
      </c>
      <c r="F13" s="93">
        <f>SUM(F5:F12)</f>
        <v>85958</v>
      </c>
      <c r="G13" s="93">
        <f>SUM(G5:G12)</f>
        <v>3955637.156</v>
      </c>
      <c r="H13" s="93"/>
      <c r="I13" s="93"/>
      <c r="J13" s="93">
        <f t="shared" ref="J13:X13" si="13">SUM(J5:J12)</f>
        <v>630208</v>
      </c>
      <c r="K13" s="93">
        <f t="shared" si="13"/>
        <v>415608885.764</v>
      </c>
      <c r="L13" s="93">
        <f t="shared" si="13"/>
        <v>90636</v>
      </c>
      <c r="M13" s="93">
        <f t="shared" si="13"/>
        <v>44798727.014933065</v>
      </c>
      <c r="N13" s="93">
        <f>SUM(N5:N12)</f>
        <v>730219.2503434089</v>
      </c>
      <c r="O13" s="93">
        <f t="shared" si="13"/>
        <v>634114</v>
      </c>
      <c r="P13" s="93">
        <f t="shared" si="13"/>
        <v>466578805.50560009</v>
      </c>
      <c r="Q13" s="93">
        <f t="shared" si="13"/>
        <v>91141</v>
      </c>
      <c r="R13" s="93">
        <f t="shared" si="13"/>
        <v>50486299.686565541</v>
      </c>
      <c r="S13" s="93">
        <f t="shared" si="13"/>
        <v>822926.6848910182</v>
      </c>
      <c r="T13" s="93">
        <f t="shared" si="13"/>
        <v>634969</v>
      </c>
      <c r="U13" s="93">
        <f t="shared" si="13"/>
        <v>519937229.97920007</v>
      </c>
      <c r="V13" s="93">
        <f t="shared" si="13"/>
        <v>91238</v>
      </c>
      <c r="W13" s="93">
        <f t="shared" si="13"/>
        <v>56240158.369973153</v>
      </c>
      <c r="X13" s="93">
        <f t="shared" si="13"/>
        <v>916714.58143056242</v>
      </c>
    </row>
    <row r="14" spans="1:24" x14ac:dyDescent="0.3">
      <c r="G14" s="70">
        <f>+G9*1.63</f>
        <v>5546689.5002199998</v>
      </c>
    </row>
    <row r="15" spans="1:24" x14ac:dyDescent="0.3">
      <c r="F15" s="94"/>
      <c r="H15" s="95"/>
    </row>
    <row r="16" spans="1:24" x14ac:dyDescent="0.3">
      <c r="D16" s="94"/>
      <c r="E16" s="95"/>
      <c r="F16" s="94"/>
      <c r="G16" s="94"/>
      <c r="H16" s="95"/>
      <c r="I16" s="95"/>
      <c r="J16" s="95"/>
      <c r="O16" s="95"/>
      <c r="T16" s="95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3</vt:i4>
      </vt:variant>
    </vt:vector>
  </HeadingPairs>
  <TitlesOfParts>
    <vt:vector size="13" baseType="lpstr">
      <vt:lpstr>1102</vt:lpstr>
      <vt:lpstr>սպայական</vt:lpstr>
      <vt:lpstr>շարքային</vt:lpstr>
      <vt:lpstr>աշխատանքային</vt:lpstr>
      <vt:lpstr>սոց երաշխիք</vt:lpstr>
      <vt:lpstr>կուտակային</vt:lpstr>
      <vt:lpstr>ՏՏ</vt:lpstr>
      <vt:lpstr>վճարման ծառայություն</vt:lpstr>
      <vt:lpstr>վճարման ծառ, հաշվարկ</vt:lpstr>
      <vt:lpstr>ՏՏ հաշվարկ</vt:lpstr>
      <vt:lpstr>'1102'!_ftnref1</vt:lpstr>
      <vt:lpstr>'1102'!_ftnref2</vt:lpstr>
      <vt:lpstr>'ՏՏ հաշվարկ'!Print_Titles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2023-03-06T16:52:19Z</dcterms:modified>
</cp:coreProperties>
</file>