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1730" activeTab="6"/>
  </bookViews>
  <sheets>
    <sheet name="1068" sheetId="9" r:id="rId1"/>
    <sheet name="ԵԾՄՆ" sheetId="12" r:id="rId2"/>
    <sheet name="խնամք" sheetId="13" r:id="rId3"/>
    <sheet name="աջակցություն" sheetId="15" r:id="rId4"/>
    <sheet name="6 տարեկան հաշվարկ" sheetId="20" r:id="rId5"/>
    <sheet name="հաշվարկ խնամք" sheetId="19" r:id="rId6"/>
    <sheet name="վճարման ծառայություն" sheetId="17" r:id="rId7"/>
  </sheets>
  <definedNames>
    <definedName name="_ftn1" localSheetId="0">'1068'!#REF!</definedName>
    <definedName name="_ftn2" localSheetId="0">'1068'!#REF!</definedName>
    <definedName name="_ftnref1" localSheetId="0">'1068'!$W$6</definedName>
    <definedName name="_ftnref2" localSheetId="0">'1068'!$X$6</definedName>
  </definedNames>
  <calcPr calcId="162913"/>
</workbook>
</file>

<file path=xl/calcChain.xml><?xml version="1.0" encoding="utf-8"?>
<calcChain xmlns="http://schemas.openxmlformats.org/spreadsheetml/2006/main">
  <c r="G24" i="17" l="1"/>
  <c r="D19" i="20" l="1"/>
  <c r="E18" i="20"/>
  <c r="E19" i="20" s="1"/>
  <c r="C13" i="20"/>
  <c r="D13" i="20" s="1"/>
  <c r="E13" i="20" s="1"/>
  <c r="F13" i="20" s="1"/>
  <c r="C11" i="20"/>
  <c r="E11" i="20" s="1"/>
  <c r="G19" i="20" l="1"/>
  <c r="E20" i="20"/>
  <c r="E21" i="20" s="1"/>
  <c r="E22" i="20" s="1"/>
  <c r="E23" i="20" s="1"/>
  <c r="E24" i="20" s="1"/>
  <c r="E25" i="20" s="1"/>
  <c r="E26" i="20" s="1"/>
  <c r="E27" i="20" s="1"/>
  <c r="E28" i="20" s="1"/>
  <c r="E29" i="20" s="1"/>
  <c r="G18" i="20"/>
  <c r="D20" i="20"/>
  <c r="D21" i="20" s="1"/>
  <c r="D22" i="20" s="1"/>
  <c r="D23" i="20" s="1"/>
  <c r="D24" i="20" s="1"/>
  <c r="D25" i="20" s="1"/>
  <c r="D26" i="20" s="1"/>
  <c r="D27" i="20" s="1"/>
  <c r="D28" i="20" s="1"/>
  <c r="D29" i="20" s="1"/>
  <c r="F18" i="20" s="1"/>
  <c r="F19" i="20" l="1"/>
  <c r="F20" i="20" s="1"/>
  <c r="F21" i="20" s="1"/>
  <c r="F22" i="20" s="1"/>
  <c r="F23" i="20" s="1"/>
  <c r="F24" i="20" s="1"/>
  <c r="F25" i="20" s="1"/>
  <c r="F26" i="20" s="1"/>
  <c r="F27" i="20" s="1"/>
  <c r="F28" i="20" s="1"/>
  <c r="F29" i="20" s="1"/>
  <c r="H18" i="20" s="1"/>
  <c r="E30" i="20"/>
  <c r="D30" i="20"/>
  <c r="D31" i="20" s="1"/>
  <c r="G20" i="20"/>
  <c r="G22" i="20" s="1"/>
  <c r="G24" i="20" s="1"/>
  <c r="G26" i="20" s="1"/>
  <c r="G28" i="20" s="1"/>
  <c r="I18" i="20"/>
  <c r="G21" i="20"/>
  <c r="G23" i="20" s="1"/>
  <c r="G25" i="20" s="1"/>
  <c r="G27" i="20" s="1"/>
  <c r="G29" i="20" s="1"/>
  <c r="I19" i="20"/>
  <c r="F30" i="20" l="1"/>
  <c r="F31" i="20" s="1"/>
  <c r="F11" i="20" s="1"/>
  <c r="H11" i="20" s="1"/>
  <c r="I21" i="20"/>
  <c r="I23" i="20" s="1"/>
  <c r="I25" i="20" s="1"/>
  <c r="I27" i="20" s="1"/>
  <c r="I29" i="20" s="1"/>
  <c r="K19" i="20"/>
  <c r="K21" i="20" s="1"/>
  <c r="K23" i="20" s="1"/>
  <c r="K25" i="20" s="1"/>
  <c r="K27" i="20" s="1"/>
  <c r="K29" i="20" s="1"/>
  <c r="G30" i="20"/>
  <c r="G31" i="20" s="1"/>
  <c r="I30" i="20"/>
  <c r="I31" i="20" s="1"/>
  <c r="I20" i="20"/>
  <c r="I22" i="20" s="1"/>
  <c r="I24" i="20" s="1"/>
  <c r="I26" i="20" s="1"/>
  <c r="I28" i="20" s="1"/>
  <c r="K18" i="20"/>
  <c r="H19" i="20"/>
  <c r="H20" i="20" s="1"/>
  <c r="H21" i="20" s="1"/>
  <c r="H22" i="20" s="1"/>
  <c r="H23" i="20" s="1"/>
  <c r="H24" i="20" s="1"/>
  <c r="H25" i="20" s="1"/>
  <c r="H26" i="20" s="1"/>
  <c r="H27" i="20" s="1"/>
  <c r="H28" i="20" s="1"/>
  <c r="H29" i="20" s="1"/>
  <c r="J18" i="20" s="1"/>
  <c r="J19" i="20" l="1"/>
  <c r="J20" i="20" s="1"/>
  <c r="J21" i="20" s="1"/>
  <c r="J22" i="20" s="1"/>
  <c r="J23" i="20" s="1"/>
  <c r="J24" i="20" s="1"/>
  <c r="J25" i="20" s="1"/>
  <c r="J26" i="20" s="1"/>
  <c r="J27" i="20" s="1"/>
  <c r="J28" i="20" s="1"/>
  <c r="J29" i="20" s="1"/>
  <c r="L18" i="20" s="1"/>
  <c r="H30" i="20"/>
  <c r="H31" i="20" s="1"/>
  <c r="I11" i="20" s="1"/>
  <c r="K11" i="20" s="1"/>
  <c r="K20" i="20"/>
  <c r="K22" i="20" s="1"/>
  <c r="K24" i="20" s="1"/>
  <c r="K26" i="20" s="1"/>
  <c r="K28" i="20" s="1"/>
  <c r="K30" i="20" l="1"/>
  <c r="K31" i="20" s="1"/>
  <c r="L19" i="20"/>
  <c r="L20" i="20" s="1"/>
  <c r="L21" i="20" s="1"/>
  <c r="L22" i="20" s="1"/>
  <c r="L23" i="20" s="1"/>
  <c r="L24" i="20" s="1"/>
  <c r="L25" i="20" s="1"/>
  <c r="L26" i="20" s="1"/>
  <c r="L27" i="20" s="1"/>
  <c r="L28" i="20" s="1"/>
  <c r="L29" i="20" s="1"/>
  <c r="J30" i="20"/>
  <c r="J31" i="20" s="1"/>
  <c r="L11" i="20" s="1"/>
  <c r="N11" i="20" s="1"/>
  <c r="L30" i="20" l="1"/>
  <c r="L31" i="20" s="1"/>
  <c r="O11" i="20" s="1"/>
  <c r="Q11" i="20" s="1"/>
  <c r="U115" i="19" l="1"/>
  <c r="T115" i="19"/>
  <c r="U114" i="19"/>
  <c r="T114" i="19"/>
  <c r="U113" i="19"/>
  <c r="T113" i="19"/>
  <c r="U112" i="19"/>
  <c r="T112" i="19"/>
  <c r="U111" i="19"/>
  <c r="T111" i="19"/>
  <c r="U110" i="19"/>
  <c r="T110" i="19"/>
  <c r="U109" i="19"/>
  <c r="T109" i="19"/>
  <c r="U108" i="19"/>
  <c r="T108" i="19"/>
  <c r="U107" i="19"/>
  <c r="T107" i="19"/>
  <c r="U106" i="19"/>
  <c r="T106" i="19"/>
  <c r="U105" i="19"/>
  <c r="T105" i="19"/>
  <c r="U104" i="19"/>
  <c r="T104" i="19"/>
  <c r="U100" i="19"/>
  <c r="T100" i="19"/>
  <c r="H100" i="19"/>
  <c r="U99" i="19"/>
  <c r="T99" i="19"/>
  <c r="H99" i="19"/>
  <c r="U98" i="19"/>
  <c r="T98" i="19"/>
  <c r="H98" i="19"/>
  <c r="U97" i="19"/>
  <c r="T97" i="19"/>
  <c r="H97" i="19"/>
  <c r="U96" i="19"/>
  <c r="T96" i="19"/>
  <c r="H96" i="19"/>
  <c r="U95" i="19"/>
  <c r="T95" i="19"/>
  <c r="H95" i="19"/>
  <c r="U94" i="19"/>
  <c r="T94" i="19"/>
  <c r="H94" i="19"/>
  <c r="U93" i="19"/>
  <c r="T93" i="19"/>
  <c r="H93" i="19"/>
  <c r="U92" i="19"/>
  <c r="T92" i="19"/>
  <c r="H92" i="19"/>
  <c r="U91" i="19"/>
  <c r="T91" i="19"/>
  <c r="H91" i="19"/>
  <c r="U90" i="19"/>
  <c r="T90" i="19"/>
  <c r="H90" i="19"/>
  <c r="U89" i="19"/>
  <c r="T89" i="19"/>
  <c r="H89" i="19"/>
  <c r="H101" i="19" s="1"/>
  <c r="T76" i="19"/>
  <c r="S76" i="19"/>
  <c r="R76" i="19"/>
  <c r="R77" i="19" s="1"/>
  <c r="R78" i="19" s="1"/>
  <c r="R79" i="19" s="1"/>
  <c r="R80" i="19" s="1"/>
  <c r="R81" i="19" s="1"/>
  <c r="R82" i="19" s="1"/>
  <c r="R83" i="19" s="1"/>
  <c r="R84" i="19" s="1"/>
  <c r="Q76" i="19"/>
  <c r="P75" i="19"/>
  <c r="P74" i="19"/>
  <c r="P73" i="19"/>
  <c r="P70" i="19"/>
  <c r="O70" i="19" s="1"/>
  <c r="S60" i="19"/>
  <c r="S61" i="19" s="1"/>
  <c r="S62" i="19" s="1"/>
  <c r="S63" i="19" s="1"/>
  <c r="S64" i="19" s="1"/>
  <c r="S65" i="19" s="1"/>
  <c r="S66" i="19" s="1"/>
  <c r="S67" i="19" s="1"/>
  <c r="M73" i="19" s="1"/>
  <c r="R60" i="19"/>
  <c r="R61" i="19" s="1"/>
  <c r="R62" i="19" s="1"/>
  <c r="R63" i="19" s="1"/>
  <c r="R64" i="19" s="1"/>
  <c r="R65" i="19" s="1"/>
  <c r="R66" i="19" s="1"/>
  <c r="R67" i="19" s="1"/>
  <c r="L73" i="19" s="1"/>
  <c r="Q60" i="19"/>
  <c r="P60" i="19"/>
  <c r="P61" i="19" s="1"/>
  <c r="P62" i="19" s="1"/>
  <c r="P63" i="19" s="1"/>
  <c r="O59" i="19"/>
  <c r="S58" i="19"/>
  <c r="R58" i="19"/>
  <c r="Q58" i="19"/>
  <c r="S57" i="19"/>
  <c r="R57" i="19"/>
  <c r="Q57" i="19"/>
  <c r="S56" i="19"/>
  <c r="R56" i="19"/>
  <c r="Q56" i="19"/>
  <c r="O53" i="19"/>
  <c r="N53" i="19" s="1"/>
  <c r="F53" i="19"/>
  <c r="E53" i="19"/>
  <c r="D53" i="19"/>
  <c r="R42" i="19"/>
  <c r="Q42" i="19"/>
  <c r="P42" i="19"/>
  <c r="O42" i="19"/>
  <c r="N41" i="19"/>
  <c r="P58" i="19" s="1"/>
  <c r="O58" i="19" s="1"/>
  <c r="F41" i="19"/>
  <c r="F42" i="19" s="1"/>
  <c r="F43" i="19" s="1"/>
  <c r="F44" i="19" s="1"/>
  <c r="F45" i="19" s="1"/>
  <c r="F46" i="19" s="1"/>
  <c r="F47" i="19" s="1"/>
  <c r="F48" i="19" s="1"/>
  <c r="F49" i="19" s="1"/>
  <c r="F50" i="19" s="1"/>
  <c r="F56" i="19" s="1"/>
  <c r="E41" i="19"/>
  <c r="E42" i="19" s="1"/>
  <c r="E43" i="19" s="1"/>
  <c r="E44" i="19" s="1"/>
  <c r="E45" i="19" s="1"/>
  <c r="E46" i="19" s="1"/>
  <c r="E47" i="19" s="1"/>
  <c r="E48" i="19" s="1"/>
  <c r="E49" i="19" s="1"/>
  <c r="E50" i="19" s="1"/>
  <c r="D41" i="19"/>
  <c r="N40" i="19"/>
  <c r="P57" i="19" s="1"/>
  <c r="O57" i="19" s="1"/>
  <c r="M40" i="19"/>
  <c r="L40" i="19"/>
  <c r="K40" i="19"/>
  <c r="J40" i="19"/>
  <c r="I40" i="19" s="1"/>
  <c r="C40" i="19"/>
  <c r="N39" i="19"/>
  <c r="P56" i="19" s="1"/>
  <c r="I39" i="19"/>
  <c r="C39" i="19"/>
  <c r="F34" i="19"/>
  <c r="E34" i="19"/>
  <c r="D34" i="19"/>
  <c r="F33" i="19"/>
  <c r="E33" i="19"/>
  <c r="D33" i="19"/>
  <c r="C32" i="19"/>
  <c r="C31" i="19"/>
  <c r="C30" i="19"/>
  <c r="C29" i="19"/>
  <c r="C28" i="19"/>
  <c r="C34" i="19" s="1"/>
  <c r="C27" i="19"/>
  <c r="C26" i="19"/>
  <c r="C25" i="19"/>
  <c r="C24" i="19"/>
  <c r="C23" i="19"/>
  <c r="C22" i="19"/>
  <c r="C21" i="19"/>
  <c r="D15" i="19"/>
  <c r="D16" i="19" s="1"/>
  <c r="D14" i="19"/>
  <c r="D13" i="19"/>
  <c r="G12" i="19"/>
  <c r="G15" i="19" s="1"/>
  <c r="J41" i="19" l="1"/>
  <c r="C33" i="19"/>
  <c r="E56" i="19"/>
  <c r="N42" i="19"/>
  <c r="G17" i="19"/>
  <c r="G16" i="19"/>
  <c r="M74" i="19"/>
  <c r="M75" i="19" s="1"/>
  <c r="M76" i="19" s="1"/>
  <c r="M77" i="19" s="1"/>
  <c r="M78" i="19" s="1"/>
  <c r="M79" i="19" s="1"/>
  <c r="M80" i="19" s="1"/>
  <c r="M81" i="19" s="1"/>
  <c r="M82" i="19" s="1"/>
  <c r="M83" i="19" s="1"/>
  <c r="M84" i="19" s="1"/>
  <c r="P64" i="19"/>
  <c r="E57" i="19"/>
  <c r="E58" i="19" s="1"/>
  <c r="E59" i="19" s="1"/>
  <c r="E60" i="19" s="1"/>
  <c r="E61" i="19" s="1"/>
  <c r="E62" i="19" s="1"/>
  <c r="E63" i="19" s="1"/>
  <c r="E64" i="19" s="1"/>
  <c r="E65" i="19" s="1"/>
  <c r="E66" i="19" s="1"/>
  <c r="E67" i="19" s="1"/>
  <c r="F57" i="19"/>
  <c r="F58" i="19" s="1"/>
  <c r="F59" i="19" s="1"/>
  <c r="F60" i="19" s="1"/>
  <c r="F61" i="19" s="1"/>
  <c r="F62" i="19" s="1"/>
  <c r="F63" i="19" s="1"/>
  <c r="F64" i="19" s="1"/>
  <c r="F65" i="19" s="1"/>
  <c r="F66" i="19" s="1"/>
  <c r="F67" i="19" s="1"/>
  <c r="L74" i="19"/>
  <c r="L75" i="19" s="1"/>
  <c r="L76" i="19" s="1"/>
  <c r="L77" i="19" s="1"/>
  <c r="L78" i="19" s="1"/>
  <c r="L79" i="19" s="1"/>
  <c r="L80" i="19" s="1"/>
  <c r="L81" i="19" s="1"/>
  <c r="L82" i="19" s="1"/>
  <c r="L83" i="19" s="1"/>
  <c r="L84" i="19" s="1"/>
  <c r="G11" i="19"/>
  <c r="D17" i="19"/>
  <c r="R43" i="19"/>
  <c r="E51" i="19"/>
  <c r="C16" i="19" s="1"/>
  <c r="E16" i="19" s="1"/>
  <c r="K41" i="19"/>
  <c r="K42" i="19" s="1"/>
  <c r="K43" i="19" s="1"/>
  <c r="K44" i="19" s="1"/>
  <c r="K45" i="19" s="1"/>
  <c r="K46" i="19" s="1"/>
  <c r="K47" i="19" s="1"/>
  <c r="K48" i="19" s="1"/>
  <c r="K49" i="19" s="1"/>
  <c r="K50" i="19" s="1"/>
  <c r="O43" i="19"/>
  <c r="S68" i="19"/>
  <c r="Q61" i="19"/>
  <c r="Q62" i="19" s="1"/>
  <c r="Q63" i="19" s="1"/>
  <c r="Q64" i="19" s="1"/>
  <c r="Q65" i="19" s="1"/>
  <c r="Q66" i="19" s="1"/>
  <c r="Q67" i="19" s="1"/>
  <c r="K73" i="19" s="1"/>
  <c r="O60" i="19"/>
  <c r="J12" i="19"/>
  <c r="F51" i="19"/>
  <c r="C17" i="19" s="1"/>
  <c r="L41" i="19"/>
  <c r="L42" i="19" s="1"/>
  <c r="L43" i="19" s="1"/>
  <c r="L44" i="19" s="1"/>
  <c r="L45" i="19" s="1"/>
  <c r="L46" i="19" s="1"/>
  <c r="L47" i="19" s="1"/>
  <c r="L48" i="19" s="1"/>
  <c r="L49" i="19" s="1"/>
  <c r="L50" i="19" s="1"/>
  <c r="D42" i="19"/>
  <c r="J42" i="19"/>
  <c r="P43" i="19"/>
  <c r="P44" i="19" s="1"/>
  <c r="P45" i="19" s="1"/>
  <c r="P46" i="19" s="1"/>
  <c r="P47" i="19" s="1"/>
  <c r="P48" i="19" s="1"/>
  <c r="P49" i="19" s="1"/>
  <c r="P50" i="19" s="1"/>
  <c r="K56" i="19" s="1"/>
  <c r="G14" i="19"/>
  <c r="O56" i="19"/>
  <c r="C41" i="19"/>
  <c r="M41" i="19"/>
  <c r="M42" i="19" s="1"/>
  <c r="M43" i="19" s="1"/>
  <c r="M44" i="19" s="1"/>
  <c r="M45" i="19" s="1"/>
  <c r="M46" i="19" s="1"/>
  <c r="M47" i="19" s="1"/>
  <c r="M48" i="19" s="1"/>
  <c r="M49" i="19" s="1"/>
  <c r="M50" i="19" s="1"/>
  <c r="Q43" i="19"/>
  <c r="Q44" i="19" s="1"/>
  <c r="Q45" i="19" s="1"/>
  <c r="Q46" i="19" s="1"/>
  <c r="Q47" i="19" s="1"/>
  <c r="Q48" i="19" s="1"/>
  <c r="Q49" i="19" s="1"/>
  <c r="Q50" i="19" s="1"/>
  <c r="L56" i="19" s="1"/>
  <c r="R85" i="19"/>
  <c r="R68" i="19"/>
  <c r="O61" i="19"/>
  <c r="S77" i="19"/>
  <c r="S78" i="19" s="1"/>
  <c r="S79" i="19" s="1"/>
  <c r="S80" i="19" s="1"/>
  <c r="S81" i="19" s="1"/>
  <c r="S82" i="19" s="1"/>
  <c r="S83" i="19" s="1"/>
  <c r="S84" i="19" s="1"/>
  <c r="P76" i="19"/>
  <c r="T77" i="19"/>
  <c r="T78" i="19" s="1"/>
  <c r="T79" i="19" s="1"/>
  <c r="T80" i="19" s="1"/>
  <c r="T81" i="19" s="1"/>
  <c r="T82" i="19" s="1"/>
  <c r="T83" i="19" s="1"/>
  <c r="T84" i="19" s="1"/>
  <c r="Q77" i="19"/>
  <c r="M85" i="19" l="1"/>
  <c r="L85" i="19"/>
  <c r="Q68" i="19"/>
  <c r="E17" i="19"/>
  <c r="Q51" i="19"/>
  <c r="C12" i="19" s="1"/>
  <c r="E12" i="19" s="1"/>
  <c r="L51" i="19"/>
  <c r="F68" i="19"/>
  <c r="F17" i="19" s="1"/>
  <c r="H17" i="19" s="1"/>
  <c r="P65" i="19"/>
  <c r="O64" i="19"/>
  <c r="I41" i="19"/>
  <c r="L57" i="19"/>
  <c r="X56" i="19"/>
  <c r="I42" i="19"/>
  <c r="J43" i="19"/>
  <c r="K74" i="19"/>
  <c r="K75" i="19" s="1"/>
  <c r="K76" i="19" s="1"/>
  <c r="K77" i="19" s="1"/>
  <c r="K78" i="19" s="1"/>
  <c r="K79" i="19" s="1"/>
  <c r="K80" i="19" s="1"/>
  <c r="K81" i="19" s="1"/>
  <c r="K82" i="19" s="1"/>
  <c r="K83" i="19" s="1"/>
  <c r="K84" i="19" s="1"/>
  <c r="R44" i="19"/>
  <c r="R45" i="19" s="1"/>
  <c r="R46" i="19" s="1"/>
  <c r="R47" i="19" s="1"/>
  <c r="R48" i="19" s="1"/>
  <c r="R49" i="19" s="1"/>
  <c r="R50" i="19" s="1"/>
  <c r="M56" i="19" s="1"/>
  <c r="K51" i="19"/>
  <c r="P77" i="19"/>
  <c r="Q78" i="19"/>
  <c r="S85" i="19"/>
  <c r="C42" i="19"/>
  <c r="D43" i="19"/>
  <c r="J14" i="19"/>
  <c r="J11" i="19"/>
  <c r="M12" i="19"/>
  <c r="T85" i="19"/>
  <c r="P51" i="19"/>
  <c r="C13" i="19" s="1"/>
  <c r="E13" i="19" s="1"/>
  <c r="G13" i="19"/>
  <c r="E68" i="19"/>
  <c r="F16" i="19" s="1"/>
  <c r="H16" i="19" s="1"/>
  <c r="K57" i="19"/>
  <c r="W56" i="19"/>
  <c r="O62" i="19"/>
  <c r="O44" i="19"/>
  <c r="N43" i="19"/>
  <c r="M51" i="19"/>
  <c r="O63" i="19"/>
  <c r="K85" i="19" l="1"/>
  <c r="J13" i="19"/>
  <c r="K58" i="19"/>
  <c r="W57" i="19"/>
  <c r="Q79" i="19"/>
  <c r="P78" i="19"/>
  <c r="C43" i="19"/>
  <c r="D44" i="19"/>
  <c r="N44" i="19"/>
  <c r="O45" i="19"/>
  <c r="M11" i="19"/>
  <c r="M14" i="19"/>
  <c r="L58" i="19"/>
  <c r="X57" i="19"/>
  <c r="P66" i="19"/>
  <c r="O65" i="19"/>
  <c r="R51" i="19"/>
  <c r="C14" i="19" s="1"/>
  <c r="E14" i="19" s="1"/>
  <c r="Y56" i="19"/>
  <c r="M57" i="19"/>
  <c r="I43" i="19"/>
  <c r="J44" i="19"/>
  <c r="I44" i="19" l="1"/>
  <c r="J45" i="19"/>
  <c r="P67" i="19"/>
  <c r="O66" i="19"/>
  <c r="M13" i="19"/>
  <c r="W58" i="19"/>
  <c r="K59" i="19"/>
  <c r="M58" i="19"/>
  <c r="Y57" i="19"/>
  <c r="P68" i="19"/>
  <c r="L59" i="19"/>
  <c r="X58" i="19"/>
  <c r="O46" i="19"/>
  <c r="N45" i="19"/>
  <c r="C44" i="19"/>
  <c r="D45" i="19"/>
  <c r="Q80" i="19"/>
  <c r="P79" i="19"/>
  <c r="P80" i="19" l="1"/>
  <c r="Q81" i="19"/>
  <c r="C45" i="19"/>
  <c r="D46" i="19"/>
  <c r="N46" i="19"/>
  <c r="O47" i="19"/>
  <c r="K60" i="19"/>
  <c r="W59" i="19"/>
  <c r="J73" i="19"/>
  <c r="O67" i="19"/>
  <c r="O68" i="19" s="1"/>
  <c r="M59" i="19"/>
  <c r="Y58" i="19"/>
  <c r="I45" i="19"/>
  <c r="J46" i="19"/>
  <c r="X59" i="19"/>
  <c r="L60" i="19"/>
  <c r="I46" i="19" l="1"/>
  <c r="J47" i="19"/>
  <c r="M60" i="19"/>
  <c r="Y59" i="19"/>
  <c r="L61" i="19"/>
  <c r="X60" i="19"/>
  <c r="O48" i="19"/>
  <c r="N47" i="19"/>
  <c r="K61" i="19"/>
  <c r="W60" i="19"/>
  <c r="C46" i="19"/>
  <c r="D47" i="19"/>
  <c r="I73" i="19"/>
  <c r="J74" i="19"/>
  <c r="P81" i="19"/>
  <c r="Q82" i="19"/>
  <c r="Q83" i="19" l="1"/>
  <c r="P82" i="19"/>
  <c r="O49" i="19"/>
  <c r="N48" i="19"/>
  <c r="Y60" i="19"/>
  <c r="M61" i="19"/>
  <c r="C47" i="19"/>
  <c r="D48" i="19"/>
  <c r="K62" i="19"/>
  <c r="W61" i="19"/>
  <c r="I47" i="19"/>
  <c r="J48" i="19"/>
  <c r="I74" i="19"/>
  <c r="J75" i="19"/>
  <c r="L62" i="19"/>
  <c r="X61" i="19"/>
  <c r="W62" i="19" l="1"/>
  <c r="K63" i="19"/>
  <c r="M62" i="19"/>
  <c r="Y61" i="19"/>
  <c r="L63" i="19"/>
  <c r="X62" i="19"/>
  <c r="J49" i="19"/>
  <c r="I48" i="19"/>
  <c r="D49" i="19"/>
  <c r="C48" i="19"/>
  <c r="Q84" i="19"/>
  <c r="P83" i="19"/>
  <c r="J76" i="19"/>
  <c r="I75" i="19"/>
  <c r="N49" i="19"/>
  <c r="O50" i="19"/>
  <c r="J50" i="19" l="1"/>
  <c r="I49" i="19"/>
  <c r="J56" i="19"/>
  <c r="N50" i="19"/>
  <c r="O51" i="19"/>
  <c r="K64" i="19"/>
  <c r="W63" i="19"/>
  <c r="D50" i="19"/>
  <c r="C49" i="19"/>
  <c r="X63" i="19"/>
  <c r="L64" i="19"/>
  <c r="M63" i="19"/>
  <c r="Y62" i="19"/>
  <c r="J77" i="19"/>
  <c r="I76" i="19"/>
  <c r="P84" i="19"/>
  <c r="P85" i="19" s="1"/>
  <c r="Q85" i="19"/>
  <c r="L65" i="19" l="1"/>
  <c r="X64" i="19"/>
  <c r="K65" i="19"/>
  <c r="W64" i="19"/>
  <c r="N51" i="19"/>
  <c r="C11" i="19"/>
  <c r="I50" i="19"/>
  <c r="I51" i="19" s="1"/>
  <c r="J51" i="19"/>
  <c r="I77" i="19"/>
  <c r="J78" i="19"/>
  <c r="J57" i="19"/>
  <c r="I56" i="19"/>
  <c r="V56" i="19"/>
  <c r="M64" i="19"/>
  <c r="Y63" i="19"/>
  <c r="D56" i="19"/>
  <c r="C50" i="19"/>
  <c r="C51" i="19" s="1"/>
  <c r="D51" i="19"/>
  <c r="C15" i="19" s="1"/>
  <c r="E15" i="19" s="1"/>
  <c r="Y64" i="19" l="1"/>
  <c r="M65" i="19"/>
  <c r="K66" i="19"/>
  <c r="W65" i="19"/>
  <c r="U56" i="19"/>
  <c r="E11" i="19"/>
  <c r="E10" i="19" s="1"/>
  <c r="C10" i="19"/>
  <c r="D57" i="19"/>
  <c r="C56" i="19"/>
  <c r="L66" i="19"/>
  <c r="X65" i="19"/>
  <c r="I78" i="19"/>
  <c r="J79" i="19"/>
  <c r="V57" i="19"/>
  <c r="U57" i="19" s="1"/>
  <c r="J58" i="19"/>
  <c r="I57" i="19"/>
  <c r="J59" i="19" l="1"/>
  <c r="I58" i="19"/>
  <c r="V58" i="19"/>
  <c r="U58" i="19" s="1"/>
  <c r="C57" i="19"/>
  <c r="D58" i="19"/>
  <c r="L67" i="19"/>
  <c r="X66" i="19"/>
  <c r="M66" i="19"/>
  <c r="Y65" i="19"/>
  <c r="J80" i="19"/>
  <c r="I79" i="19"/>
  <c r="W66" i="19"/>
  <c r="K67" i="19"/>
  <c r="M67" i="19" l="1"/>
  <c r="Y66" i="19"/>
  <c r="X67" i="19"/>
  <c r="X68" i="19" s="1"/>
  <c r="F12" i="19" s="1"/>
  <c r="H12" i="19" s="1"/>
  <c r="F73" i="19"/>
  <c r="L68" i="19"/>
  <c r="E73" i="19"/>
  <c r="W67" i="19"/>
  <c r="W68" i="19" s="1"/>
  <c r="F13" i="19" s="1"/>
  <c r="H13" i="19" s="1"/>
  <c r="K68" i="19"/>
  <c r="J81" i="19"/>
  <c r="I80" i="19"/>
  <c r="D59" i="19"/>
  <c r="C58" i="19"/>
  <c r="J60" i="19"/>
  <c r="I59" i="19"/>
  <c r="V59" i="19"/>
  <c r="D60" i="19" l="1"/>
  <c r="C59" i="19"/>
  <c r="Y73" i="19"/>
  <c r="E74" i="19"/>
  <c r="J61" i="19"/>
  <c r="I60" i="19"/>
  <c r="V60" i="19"/>
  <c r="U60" i="19" s="1"/>
  <c r="I81" i="19"/>
  <c r="J82" i="19"/>
  <c r="Y67" i="19"/>
  <c r="Y68" i="19" s="1"/>
  <c r="F14" i="19" s="1"/>
  <c r="H14" i="19" s="1"/>
  <c r="G73" i="19"/>
  <c r="M68" i="19"/>
  <c r="U59" i="19"/>
  <c r="Z73" i="19"/>
  <c r="F74" i="19"/>
  <c r="F75" i="19" l="1"/>
  <c r="Z74" i="19"/>
  <c r="I82" i="19"/>
  <c r="J83" i="19"/>
  <c r="V61" i="19"/>
  <c r="I61" i="19"/>
  <c r="J62" i="19"/>
  <c r="G74" i="19"/>
  <c r="AA73" i="19"/>
  <c r="Y74" i="19"/>
  <c r="E75" i="19"/>
  <c r="D61" i="19"/>
  <c r="C60" i="19"/>
  <c r="E76" i="19" l="1"/>
  <c r="Y75" i="19"/>
  <c r="D62" i="19"/>
  <c r="C61" i="19"/>
  <c r="U61" i="19"/>
  <c r="J63" i="19"/>
  <c r="I62" i="19"/>
  <c r="V62" i="19"/>
  <c r="U62" i="19" s="1"/>
  <c r="J84" i="19"/>
  <c r="I83" i="19"/>
  <c r="G75" i="19"/>
  <c r="AA74" i="19"/>
  <c r="F76" i="19"/>
  <c r="Z75" i="19"/>
  <c r="D63" i="19" l="1"/>
  <c r="C62" i="19"/>
  <c r="Z76" i="19"/>
  <c r="F77" i="19"/>
  <c r="J64" i="19"/>
  <c r="I63" i="19"/>
  <c r="V63" i="19"/>
  <c r="U63" i="19" s="1"/>
  <c r="AA75" i="19"/>
  <c r="G76" i="19"/>
  <c r="I84" i="19"/>
  <c r="I85" i="19" s="1"/>
  <c r="J85" i="19"/>
  <c r="E77" i="19"/>
  <c r="Y76" i="19"/>
  <c r="Z77" i="19" l="1"/>
  <c r="F78" i="19"/>
  <c r="J65" i="19"/>
  <c r="I64" i="19"/>
  <c r="V64" i="19"/>
  <c r="U64" i="19" s="1"/>
  <c r="D64" i="19"/>
  <c r="C63" i="19"/>
  <c r="Y77" i="19"/>
  <c r="E78" i="19"/>
  <c r="AA76" i="19"/>
  <c r="G77" i="19"/>
  <c r="F79" i="19" l="1"/>
  <c r="Z78" i="19"/>
  <c r="V65" i="19"/>
  <c r="U65" i="19" s="1"/>
  <c r="J66" i="19"/>
  <c r="I65" i="19"/>
  <c r="G78" i="19"/>
  <c r="AA77" i="19"/>
  <c r="Y78" i="19"/>
  <c r="E79" i="19"/>
  <c r="D65" i="19"/>
  <c r="C64" i="19"/>
  <c r="G79" i="19" l="1"/>
  <c r="AA78" i="19"/>
  <c r="E80" i="19"/>
  <c r="Y79" i="19"/>
  <c r="F80" i="19"/>
  <c r="Z79" i="19"/>
  <c r="D66" i="19"/>
  <c r="C65" i="19"/>
  <c r="J67" i="19"/>
  <c r="I66" i="19"/>
  <c r="V66" i="19"/>
  <c r="U66" i="19" s="1"/>
  <c r="D73" i="19" l="1"/>
  <c r="V67" i="19"/>
  <c r="I67" i="19"/>
  <c r="I68" i="19" s="1"/>
  <c r="J68" i="19"/>
  <c r="Z80" i="19"/>
  <c r="F81" i="19"/>
  <c r="E81" i="19"/>
  <c r="Y80" i="19"/>
  <c r="D67" i="19"/>
  <c r="C66" i="19"/>
  <c r="AA79" i="19"/>
  <c r="G80" i="19"/>
  <c r="Y81" i="19" l="1"/>
  <c r="E82" i="19"/>
  <c r="Z81" i="19"/>
  <c r="F82" i="19"/>
  <c r="U67" i="19"/>
  <c r="U68" i="19" s="1"/>
  <c r="V68" i="19"/>
  <c r="F11" i="19" s="1"/>
  <c r="AA80" i="19"/>
  <c r="G81" i="19"/>
  <c r="C67" i="19"/>
  <c r="C68" i="19" s="1"/>
  <c r="D68" i="19"/>
  <c r="F15" i="19" s="1"/>
  <c r="H15" i="19" s="1"/>
  <c r="D74" i="19"/>
  <c r="X73" i="19"/>
  <c r="C73" i="19"/>
  <c r="X74" i="19" l="1"/>
  <c r="W74" i="19" s="1"/>
  <c r="D75" i="19"/>
  <c r="G82" i="19"/>
  <c r="AA81" i="19"/>
  <c r="F83" i="19"/>
  <c r="Z82" i="19"/>
  <c r="H11" i="19"/>
  <c r="H10" i="19" s="1"/>
  <c r="F10" i="19"/>
  <c r="Y82" i="19"/>
  <c r="E83" i="19"/>
  <c r="C74" i="19"/>
  <c r="W73" i="19"/>
  <c r="G83" i="19" l="1"/>
  <c r="AA82" i="19"/>
  <c r="E84" i="19"/>
  <c r="Y83" i="19"/>
  <c r="X75" i="19"/>
  <c r="C75" i="19"/>
  <c r="D76" i="19"/>
  <c r="F84" i="19"/>
  <c r="Z83" i="19"/>
  <c r="Z84" i="19" l="1"/>
  <c r="F85" i="19"/>
  <c r="D77" i="19"/>
  <c r="X76" i="19"/>
  <c r="W76" i="19" s="1"/>
  <c r="C76" i="19"/>
  <c r="Y84" i="19"/>
  <c r="E85" i="19"/>
  <c r="W75" i="19"/>
  <c r="AA83" i="19"/>
  <c r="G84" i="19"/>
  <c r="AF73" i="19" l="1"/>
  <c r="Y85" i="19"/>
  <c r="I13" i="19" s="1"/>
  <c r="K13" i="19" s="1"/>
  <c r="AA84" i="19"/>
  <c r="G85" i="19"/>
  <c r="D78" i="19"/>
  <c r="X77" i="19"/>
  <c r="C77" i="19"/>
  <c r="AG73" i="19"/>
  <c r="Z85" i="19"/>
  <c r="I12" i="19" s="1"/>
  <c r="K12" i="19" s="1"/>
  <c r="AG74" i="19" l="1"/>
  <c r="AG75" i="19" s="1"/>
  <c r="AG76" i="19" s="1"/>
  <c r="AG77" i="19" s="1"/>
  <c r="AG78" i="19" s="1"/>
  <c r="AG79" i="19" s="1"/>
  <c r="AG80" i="19" s="1"/>
  <c r="AG81" i="19" s="1"/>
  <c r="AG82" i="19" s="1"/>
  <c r="AG83" i="19" s="1"/>
  <c r="AG84" i="19" s="1"/>
  <c r="W77" i="19"/>
  <c r="AH73" i="19"/>
  <c r="AA85" i="19"/>
  <c r="I14" i="19" s="1"/>
  <c r="K14" i="19" s="1"/>
  <c r="X78" i="19"/>
  <c r="W78" i="19" s="1"/>
  <c r="C78" i="19"/>
  <c r="D79" i="19"/>
  <c r="AF74" i="19"/>
  <c r="AF75" i="19" s="1"/>
  <c r="AF76" i="19" s="1"/>
  <c r="AF77" i="19" s="1"/>
  <c r="AF78" i="19" s="1"/>
  <c r="AF79" i="19" s="1"/>
  <c r="AF80" i="19" s="1"/>
  <c r="AF81" i="19" s="1"/>
  <c r="AF82" i="19" s="1"/>
  <c r="AF83" i="19" s="1"/>
  <c r="AF84" i="19" s="1"/>
  <c r="AF85" i="19" l="1"/>
  <c r="L13" i="19" s="1"/>
  <c r="N13" i="19" s="1"/>
  <c r="X79" i="19"/>
  <c r="C79" i="19"/>
  <c r="D80" i="19"/>
  <c r="AH74" i="19"/>
  <c r="AH75" i="19" s="1"/>
  <c r="AH76" i="19" s="1"/>
  <c r="AH77" i="19" s="1"/>
  <c r="AH78" i="19" s="1"/>
  <c r="AH79" i="19" s="1"/>
  <c r="AH80" i="19" s="1"/>
  <c r="AH81" i="19" s="1"/>
  <c r="AH82" i="19" s="1"/>
  <c r="AH83" i="19" s="1"/>
  <c r="AH84" i="19" s="1"/>
  <c r="AG85" i="19"/>
  <c r="L12" i="19" s="1"/>
  <c r="N12" i="19" s="1"/>
  <c r="AH85" i="19" l="1"/>
  <c r="L14" i="19" s="1"/>
  <c r="N14" i="19" s="1"/>
  <c r="D81" i="19"/>
  <c r="X80" i="19"/>
  <c r="W80" i="19" s="1"/>
  <c r="C80" i="19"/>
  <c r="W79" i="19"/>
  <c r="D82" i="19" l="1"/>
  <c r="X81" i="19"/>
  <c r="C81" i="19"/>
  <c r="W81" i="19" l="1"/>
  <c r="X82" i="19"/>
  <c r="W82" i="19" s="1"/>
  <c r="C82" i="19"/>
  <c r="D83" i="19"/>
  <c r="X83" i="19" l="1"/>
  <c r="W83" i="19" s="1"/>
  <c r="C83" i="19"/>
  <c r="D84" i="19"/>
  <c r="X84" i="19" l="1"/>
  <c r="C84" i="19"/>
  <c r="C85" i="19" s="1"/>
  <c r="D85" i="19"/>
  <c r="AE73" i="19" l="1"/>
  <c r="W84" i="19"/>
  <c r="X85" i="19"/>
  <c r="I11" i="19" s="1"/>
  <c r="I10" i="19" l="1"/>
  <c r="K11" i="19"/>
  <c r="K10" i="19" s="1"/>
  <c r="AD73" i="19"/>
  <c r="W85" i="19"/>
  <c r="AE74" i="19"/>
  <c r="AE75" i="19" s="1"/>
  <c r="AE76" i="19" s="1"/>
  <c r="AE77" i="19" s="1"/>
  <c r="AE78" i="19" s="1"/>
  <c r="AE79" i="19" s="1"/>
  <c r="AE80" i="19" s="1"/>
  <c r="AE81" i="19" s="1"/>
  <c r="AE82" i="19" s="1"/>
  <c r="AE83" i="19" s="1"/>
  <c r="AE84" i="19" s="1"/>
  <c r="AD74" i="19" l="1"/>
  <c r="AD75" i="19" s="1"/>
  <c r="AD76" i="19" s="1"/>
  <c r="AD77" i="19" s="1"/>
  <c r="AD78" i="19" s="1"/>
  <c r="AD79" i="19" s="1"/>
  <c r="AD80" i="19" s="1"/>
  <c r="AD81" i="19" s="1"/>
  <c r="AD82" i="19" s="1"/>
  <c r="AD83" i="19" s="1"/>
  <c r="AD84" i="19" s="1"/>
  <c r="AE85" i="19"/>
  <c r="L11" i="19" s="1"/>
  <c r="L10" i="19" l="1"/>
  <c r="N11" i="19"/>
  <c r="N10" i="19" s="1"/>
  <c r="AD85" i="19"/>
  <c r="G9" i="9" l="1"/>
  <c r="H11" i="9" l="1"/>
  <c r="I11" i="9"/>
  <c r="J11" i="9"/>
  <c r="Q11" i="9"/>
  <c r="R11" i="9"/>
  <c r="S11" i="9"/>
  <c r="G10" i="9"/>
  <c r="H10" i="9"/>
  <c r="I10" i="9"/>
  <c r="J10" i="9"/>
  <c r="Q10" i="9"/>
  <c r="R10" i="9"/>
  <c r="S10" i="9"/>
  <c r="F10" i="9"/>
  <c r="E11" i="9"/>
  <c r="E10" i="9"/>
  <c r="C10" i="9"/>
  <c r="B8" i="9"/>
  <c r="B9" i="9" s="1"/>
  <c r="B10" i="9" s="1"/>
  <c r="B11" i="9" s="1"/>
  <c r="I19" i="17"/>
  <c r="I24" i="17" s="1"/>
  <c r="D43" i="13"/>
  <c r="D46" i="13" s="1"/>
  <c r="D31" i="17"/>
  <c r="G11" i="9" s="1"/>
  <c r="C31" i="17"/>
  <c r="F11" i="9" s="1"/>
  <c r="H19" i="17"/>
  <c r="H24" i="17" s="1"/>
  <c r="C34" i="17" l="1"/>
  <c r="J19" i="17"/>
  <c r="J24" i="17" s="1"/>
  <c r="H23" i="17"/>
  <c r="D34" i="17"/>
  <c r="H23" i="15"/>
  <c r="J23" i="15"/>
  <c r="G21" i="15"/>
  <c r="G23" i="15" s="1"/>
  <c r="H21" i="15"/>
  <c r="I21" i="15"/>
  <c r="I23" i="15" s="1"/>
  <c r="J21" i="15"/>
  <c r="F21" i="15"/>
  <c r="F23" i="15" s="1"/>
  <c r="P34" i="17"/>
  <c r="O34" i="17"/>
  <c r="N34" i="17"/>
  <c r="M33" i="17"/>
  <c r="L33" i="17"/>
  <c r="K33" i="17"/>
  <c r="G32" i="17"/>
  <c r="G34" i="17" s="1"/>
  <c r="F32" i="17"/>
  <c r="F34" i="17" s="1"/>
  <c r="E32" i="17"/>
  <c r="E34" i="17" s="1"/>
  <c r="J31" i="17"/>
  <c r="M11" i="9" s="1"/>
  <c r="I31" i="17"/>
  <c r="L11" i="9" s="1"/>
  <c r="H31" i="17"/>
  <c r="K11" i="9" s="1"/>
  <c r="F19" i="13"/>
  <c r="M31" i="17" l="1"/>
  <c r="J32" i="17"/>
  <c r="J34" i="17" s="1"/>
  <c r="H32" i="17"/>
  <c r="K31" i="17"/>
  <c r="I32" i="17"/>
  <c r="L31" i="17"/>
  <c r="Q31" i="17" l="1"/>
  <c r="T11" i="9" s="1"/>
  <c r="N11" i="9"/>
  <c r="R31" i="17"/>
  <c r="U11" i="9" s="1"/>
  <c r="O11" i="9"/>
  <c r="S31" i="17"/>
  <c r="V11" i="9" s="1"/>
  <c r="P11" i="9"/>
  <c r="M32" i="17"/>
  <c r="M34" i="17" s="1"/>
  <c r="S34" i="17" s="1"/>
  <c r="K32" i="17"/>
  <c r="K34" i="17" s="1"/>
  <c r="Q34" i="17" s="1"/>
  <c r="H34" i="17"/>
  <c r="L32" i="17"/>
  <c r="L34" i="17" s="1"/>
  <c r="R34" i="17" s="1"/>
  <c r="I34" i="17"/>
  <c r="P33" i="15" l="1"/>
  <c r="O33" i="15"/>
  <c r="N33" i="15"/>
  <c r="D33" i="15"/>
  <c r="C33" i="15"/>
  <c r="M32" i="15"/>
  <c r="L32" i="15"/>
  <c r="K32" i="15"/>
  <c r="G31" i="15"/>
  <c r="G33" i="15" s="1"/>
  <c r="F31" i="15"/>
  <c r="F33" i="15" s="1"/>
  <c r="E31" i="15"/>
  <c r="E33" i="15" s="1"/>
  <c r="J30" i="15"/>
  <c r="M10" i="9" s="1"/>
  <c r="I30" i="15"/>
  <c r="L10" i="9" s="1"/>
  <c r="H30" i="15"/>
  <c r="K10" i="9" s="1"/>
  <c r="G8" i="9"/>
  <c r="G13" i="9" s="1"/>
  <c r="H8" i="9"/>
  <c r="I8" i="9"/>
  <c r="J8" i="9"/>
  <c r="Q8" i="9"/>
  <c r="R8" i="9"/>
  <c r="S8" i="9"/>
  <c r="E8" i="9"/>
  <c r="G26" i="12"/>
  <c r="G34" i="13"/>
  <c r="G35" i="13" s="1"/>
  <c r="H31" i="15" l="1"/>
  <c r="K31" i="15" s="1"/>
  <c r="K33" i="15" s="1"/>
  <c r="Q33" i="15" s="1"/>
  <c r="K30" i="15"/>
  <c r="M30" i="15"/>
  <c r="J31" i="15"/>
  <c r="J33" i="15" s="1"/>
  <c r="H33" i="15"/>
  <c r="I31" i="15"/>
  <c r="L30" i="15"/>
  <c r="H34" i="13"/>
  <c r="H36" i="13" s="1"/>
  <c r="I34" i="13"/>
  <c r="I36" i="13" s="1"/>
  <c r="J34" i="13"/>
  <c r="J36" i="13" s="1"/>
  <c r="F34" i="13"/>
  <c r="F36" i="13" s="1"/>
  <c r="C43" i="13" s="1"/>
  <c r="G19" i="13"/>
  <c r="H19" i="13"/>
  <c r="I19" i="13"/>
  <c r="J19" i="13"/>
  <c r="Q30" i="15" l="1"/>
  <c r="T10" i="9" s="1"/>
  <c r="N10" i="9"/>
  <c r="C46" i="13"/>
  <c r="F8" i="9"/>
  <c r="R30" i="15"/>
  <c r="U10" i="9" s="1"/>
  <c r="O10" i="9"/>
  <c r="S30" i="15"/>
  <c r="V10" i="9" s="1"/>
  <c r="P10" i="9"/>
  <c r="M31" i="15"/>
  <c r="M33" i="15" s="1"/>
  <c r="S33" i="15" s="1"/>
  <c r="L31" i="15"/>
  <c r="L33" i="15" s="1"/>
  <c r="R33" i="15" s="1"/>
  <c r="I33" i="15"/>
  <c r="H26" i="12" l="1"/>
  <c r="I26" i="12"/>
  <c r="J26" i="12"/>
  <c r="P46" i="13" l="1"/>
  <c r="O46" i="13"/>
  <c r="N46" i="13"/>
  <c r="M45" i="13"/>
  <c r="L45" i="13"/>
  <c r="K45" i="13"/>
  <c r="G44" i="13"/>
  <c r="G46" i="13" s="1"/>
  <c r="F44" i="13"/>
  <c r="F46" i="13" s="1"/>
  <c r="E44" i="13"/>
  <c r="E46" i="13" s="1"/>
  <c r="J43" i="13"/>
  <c r="I43" i="13"/>
  <c r="L8" i="9" s="1"/>
  <c r="H43" i="13"/>
  <c r="I9" i="9"/>
  <c r="I13" i="9" s="1"/>
  <c r="J9" i="9"/>
  <c r="J13" i="9" s="1"/>
  <c r="Q9" i="9"/>
  <c r="Q13" i="9" s="1"/>
  <c r="R9" i="9"/>
  <c r="R13" i="9" s="1"/>
  <c r="S9" i="9"/>
  <c r="S13" i="9" s="1"/>
  <c r="W9" i="9"/>
  <c r="W13" i="9" s="1"/>
  <c r="X9" i="9"/>
  <c r="Y9" i="9"/>
  <c r="H9" i="9"/>
  <c r="H13" i="9" s="1"/>
  <c r="F9" i="9"/>
  <c r="F13" i="9" s="1"/>
  <c r="D8" i="9"/>
  <c r="D9" i="9" s="1"/>
  <c r="D10" i="9" s="1"/>
  <c r="D11" i="9" s="1"/>
  <c r="E9" i="9"/>
  <c r="M43" i="13" l="1"/>
  <c r="M8" i="9"/>
  <c r="H44" i="13"/>
  <c r="H46" i="13" s="1"/>
  <c r="K8" i="9"/>
  <c r="I44" i="13"/>
  <c r="I46" i="13" s="1"/>
  <c r="L43" i="13"/>
  <c r="J44" i="13"/>
  <c r="J46" i="13" s="1"/>
  <c r="K43" i="13"/>
  <c r="K44" i="13" l="1"/>
  <c r="K46" i="13" s="1"/>
  <c r="Q46" i="13" s="1"/>
  <c r="S43" i="13"/>
  <c r="V8" i="9" s="1"/>
  <c r="P8" i="9"/>
  <c r="R43" i="13"/>
  <c r="U8" i="9" s="1"/>
  <c r="O8" i="9"/>
  <c r="Q43" i="13"/>
  <c r="T8" i="9" s="1"/>
  <c r="N8" i="9"/>
  <c r="L44" i="13"/>
  <c r="L46" i="13" s="1"/>
  <c r="R46" i="13" s="1"/>
  <c r="M44" i="13"/>
  <c r="M46" i="13" s="1"/>
  <c r="S46" i="13" s="1"/>
  <c r="G34" i="12" l="1"/>
  <c r="G36" i="12" s="1"/>
  <c r="D36" i="12"/>
  <c r="H33" i="12"/>
  <c r="E26" i="12"/>
  <c r="P36" i="12"/>
  <c r="O36" i="12"/>
  <c r="N36" i="12"/>
  <c r="M35" i="12"/>
  <c r="L35" i="12"/>
  <c r="K35" i="12"/>
  <c r="F34" i="12"/>
  <c r="F36" i="12" s="1"/>
  <c r="E34" i="12"/>
  <c r="E36" i="12" s="1"/>
  <c r="G19" i="12"/>
  <c r="H19" i="12"/>
  <c r="I19" i="12"/>
  <c r="J19" i="12"/>
  <c r="F19" i="12"/>
  <c r="K33" i="12" l="1"/>
  <c r="K9" i="9"/>
  <c r="K13" i="9" s="1"/>
  <c r="J33" i="12"/>
  <c r="M9" i="9" s="1"/>
  <c r="M13" i="9" s="1"/>
  <c r="H34" i="12"/>
  <c r="H36" i="12" s="1"/>
  <c r="I33" i="12"/>
  <c r="C36" i="12"/>
  <c r="L33" i="12" l="1"/>
  <c r="L9" i="9"/>
  <c r="L13" i="9" s="1"/>
  <c r="Q33" i="12"/>
  <c r="T9" i="9" s="1"/>
  <c r="T13" i="9" s="1"/>
  <c r="N9" i="9"/>
  <c r="N13" i="9" s="1"/>
  <c r="M33" i="12"/>
  <c r="J34" i="12"/>
  <c r="K34" i="12"/>
  <c r="K36" i="12" s="1"/>
  <c r="Q36" i="12" s="1"/>
  <c r="I34" i="12"/>
  <c r="S33" i="12" l="1"/>
  <c r="V9" i="9" s="1"/>
  <c r="V13" i="9" s="1"/>
  <c r="P9" i="9"/>
  <c r="P13" i="9" s="1"/>
  <c r="R33" i="12"/>
  <c r="U9" i="9" s="1"/>
  <c r="U13" i="9" s="1"/>
  <c r="O9" i="9"/>
  <c r="O13" i="9" s="1"/>
  <c r="I36" i="12"/>
  <c r="L34" i="12"/>
  <c r="L36" i="12" s="1"/>
  <c r="R36" i="12" s="1"/>
  <c r="J36" i="12"/>
  <c r="M34" i="12"/>
  <c r="M36" i="12" s="1"/>
  <c r="S36" i="12" s="1"/>
</calcChain>
</file>

<file path=xl/sharedStrings.xml><?xml version="1.0" encoding="utf-8"?>
<sst xmlns="http://schemas.openxmlformats.org/spreadsheetml/2006/main" count="707" uniqueCount="185">
  <si>
    <t>2024թ.</t>
  </si>
  <si>
    <t>2025թ.</t>
  </si>
  <si>
    <t>X</t>
  </si>
  <si>
    <t>2026թ.</t>
  </si>
  <si>
    <t>2022թ.բազային (փաստացի) տարի</t>
  </si>
  <si>
    <t>Ծրագիր</t>
  </si>
  <si>
    <t>Միջոցառում</t>
  </si>
  <si>
    <t>Ծրագրի/ միջոցառման անվանումը</t>
  </si>
  <si>
    <t>2022թ.</t>
  </si>
  <si>
    <t>2023թ.</t>
  </si>
  <si>
    <t>2026թ</t>
  </si>
  <si>
    <t>2025թ</t>
  </si>
  <si>
    <t>2024թ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</si>
  <si>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</si>
  <si>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</si>
  <si>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</si>
  <si>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</si>
  <si>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</si>
  <si>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</si>
  <si>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</si>
  <si>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</si>
  <si>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</si>
  <si>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</si>
  <si>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</si>
  <si>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t xml:space="preserve">2022թ.- բազային տարի (փաստ) </t>
  </si>
  <si>
    <t>2023թ. (սպասողական)</t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</si>
  <si>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</si>
  <si>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</si>
  <si>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</si>
  <si>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</si>
  <si>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</si>
  <si>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</si>
  <si>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r>
      <t>Ծրագրային դասիչը</t>
    </r>
    <r>
      <rPr>
        <vertAlign val="superscript"/>
        <sz val="8"/>
        <color theme="1"/>
        <rFont val="GHEA Grapalat"/>
        <family val="3"/>
      </rPr>
      <t>[2]</t>
    </r>
  </si>
  <si>
    <r>
      <t>Ընդամենը ծախսեր (հազ. դրամ)</t>
    </r>
    <r>
      <rPr>
        <vertAlign val="superscript"/>
        <sz val="8"/>
        <color theme="1"/>
        <rFont val="GHEA Grapalat"/>
        <family val="3"/>
      </rPr>
      <t>14</t>
    </r>
  </si>
  <si>
    <r>
      <t>Միջոցառման հիմքում դրված ծախսային պարտավորության բնույթը՝ (ընտրել)</t>
    </r>
    <r>
      <rPr>
        <vertAlign val="superscript"/>
        <sz val="8"/>
        <color theme="1"/>
        <rFont val="GHEA Grapalat"/>
        <family val="3"/>
      </rPr>
      <t>4</t>
    </r>
  </si>
  <si>
    <t xml:space="preserve">Ծրագրի </t>
  </si>
  <si>
    <t>Բյուջետային ծախսերը (հազ. դրամ)</t>
  </si>
  <si>
    <t>2023թ.(պլանային)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</si>
  <si>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</si>
  <si>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</si>
  <si>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</si>
  <si>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</si>
  <si>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t>Ընդամենը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</si>
  <si>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</si>
  <si>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</si>
  <si>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</si>
  <si>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</si>
  <si>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</si>
  <si>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</si>
  <si>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</si>
  <si>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</si>
  <si>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</si>
  <si>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</si>
  <si>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</si>
  <si>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</si>
  <si>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</si>
  <si>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</si>
  <si>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</si>
  <si>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</si>
  <si>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</si>
  <si>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</si>
  <si>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</si>
  <si>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</si>
  <si>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</si>
  <si>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</si>
  <si>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</si>
  <si>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</si>
  <si>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</si>
  <si>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</si>
  <si>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</si>
  <si>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</si>
  <si>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 xml:space="preserve"> Ժողովրդագրական վիճակի բարելավում</t>
  </si>
  <si>
    <t xml:space="preserve">Երեխայի ծննդյան միանվագ նպաստ </t>
  </si>
  <si>
    <t>չի նախատեսվում</t>
  </si>
  <si>
    <t>Ընտանքիում երեխա ծնվելու կապակցությամբ նշանակվում և վճարվում է երեխայի ծննդյան միանվագ նպաստ, որի չափը տարբերակվում է ըստ նոր ծնված երեխայի կարգաթվի</t>
  </si>
  <si>
    <t>«Պետական նպաստերի մասին օրենքի 6-րդ գլուխ</t>
  </si>
  <si>
    <t xml:space="preserve">Օրենքի համաձայն՝ միասնական սոցիալական ծառայությունը նշանակում և վճարում է երեխայի ծննդյան միանվագ նպաստ
Նպաստի չափերն՝ ըստ կարգաթվի, նշանակման և վճարման կարգը սահմանոււմ է Կառավարությունը </t>
  </si>
  <si>
    <t>ՀՀ կառավարության 2014 թվականի մարտի 6-ի N 275-Ն որոշում</t>
  </si>
  <si>
    <t>Նպաստի չափը 1 և 2 կարգաթվով երեխաների ծննդյան կապակցությամբ</t>
  </si>
  <si>
    <t>Նպաստի չափը 3 և 4 կարգաթվով երեխաների ծննդյան կապակցությամբ</t>
  </si>
  <si>
    <t>Նպաստի չափը 5 և ավելի կարգաթվով երեխաների ծննդյան կապակցությամբ</t>
  </si>
  <si>
    <t>դրամ</t>
  </si>
  <si>
    <t xml:space="preserve"> 1 և 2 կարգաթվով երեխաների ծննդյան կապակցությամբ դիմած ծնողներ</t>
  </si>
  <si>
    <t xml:space="preserve"> 3 և 4 կարգաթվով երեխաների ծննդյան կապակցությամբ դիմած ծնողներ</t>
  </si>
  <si>
    <t xml:space="preserve"> 5 և ավելի կարգաթվով երեխաների ծննդյան կապակցությամբ դիմած ծնողներ</t>
  </si>
  <si>
    <t>հազար դրամ</t>
  </si>
  <si>
    <t xml:space="preserve">ԸՆԴԱՄԵՆԸ </t>
  </si>
  <si>
    <t>Ընդամենը ծախս</t>
  </si>
  <si>
    <t>ոչ</t>
  </si>
  <si>
    <t>Մինչև 2 տարեկան երեխայի խնամքի նպաստ</t>
  </si>
  <si>
    <t>ավելի քան 5 տարի</t>
  </si>
  <si>
    <t>«Պետական նպաստերի մասին օրենքի 7-րդ և 7.1-ին գլուխներ</t>
  </si>
  <si>
    <t xml:space="preserve">
Մինչև երկու տարեկան երեխայի խնամքի խնամքի կապակցությամբ նշանակվող խնամքի նպաստ:
Մինչև 01.01.2023 ծնվածների դեպքում նշանակվում է խնամքի արձակուրդում գտնվող կամ գյուղաբնակ ծնողին:
01.01.2023 հետո ծնվածների դեպքում ծնողին նշանակվում է անկախ խնամքի արձակուրդում գտնվելու կամ գյուղաբնակ հանդիսանալու հանգամանքներից:</t>
  </si>
  <si>
    <t xml:space="preserve">Օրենքի համաձայն՝ միասնական սոցիալական ծառայությունը նշանակում և վճարում է խնամքի նպաստ
Նպաստի չափերն ըստ խնամքի արձակուրդում գտնվող և խնամքի արձակուրդում չգտնվող ծնողներ սահմանոււմ է Կառավարությունը (01.01.2023 հետո ծնված երեխաների դեպքում): 
Մինչև 01.01.2023 ծնվածների դեպքում խամքի նպաստի չափը մեկն է, որը նույնպես սահմանում է Կառավարությունը:
</t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</si>
  <si>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գտնվող </t>
    </r>
    <r>
      <rPr>
        <sz val="9"/>
        <color theme="1"/>
        <rFont val="GHEA Grapalat"/>
        <family val="3"/>
      </rPr>
      <t>ծնող/</t>
    </r>
    <r>
      <rPr>
        <b/>
        <sz val="9"/>
        <color theme="1"/>
        <rFont val="GHEA Grapalat"/>
        <family val="3"/>
      </rPr>
      <t xml:space="preserve"> քաղաքաբնակ / 01.01.2023 հետո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</si>
  <si>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չգտնվող </t>
    </r>
    <r>
      <rPr>
        <sz val="9"/>
        <color theme="1"/>
        <rFont val="GHEA Grapalat"/>
        <family val="3"/>
      </rPr>
      <t>ծնող/</t>
    </r>
    <r>
      <rPr>
        <b/>
        <sz val="9"/>
        <color theme="1"/>
        <rFont val="GHEA Grapalat"/>
        <family val="3"/>
      </rPr>
      <t xml:space="preserve"> քաղաքաբնակ / 01.01.2023 հետո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</si>
  <si>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գտնվող </t>
    </r>
    <r>
      <rPr>
        <sz val="9"/>
        <color theme="1"/>
        <rFont val="GHEA Grapalat"/>
        <family val="3"/>
      </rPr>
      <t xml:space="preserve">ծնող/ </t>
    </r>
    <r>
      <rPr>
        <b/>
        <sz val="9"/>
        <color theme="1"/>
        <rFont val="GHEA Grapalat"/>
        <family val="3"/>
      </rPr>
      <t>գյուղաբնակ</t>
    </r>
    <r>
      <rPr>
        <sz val="9"/>
        <color theme="1"/>
        <rFont val="GHEA Grapalat"/>
        <family val="3"/>
      </rPr>
      <t xml:space="preserve"> / </t>
    </r>
    <r>
      <rPr>
        <b/>
        <sz val="9"/>
        <color theme="1"/>
        <rFont val="GHEA Grapalat"/>
        <family val="3"/>
      </rPr>
      <t>01.01.2023 հետո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</si>
  <si>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գտնվող </t>
    </r>
    <r>
      <rPr>
        <sz val="9"/>
        <color theme="1"/>
        <rFont val="GHEA Grapalat"/>
        <family val="3"/>
      </rPr>
      <t xml:space="preserve">ծնող/ </t>
    </r>
    <r>
      <rPr>
        <b/>
        <sz val="9"/>
        <color theme="1"/>
        <rFont val="GHEA Grapalat"/>
        <family val="3"/>
      </rPr>
      <t>քաղաքաբնակ</t>
    </r>
    <r>
      <rPr>
        <sz val="9"/>
        <color theme="1"/>
        <rFont val="GHEA Grapalat"/>
        <family val="3"/>
      </rPr>
      <t xml:space="preserve"> /</t>
    </r>
    <r>
      <rPr>
        <b/>
        <sz val="9"/>
        <color theme="1"/>
        <rFont val="GHEA Grapalat"/>
        <family val="3"/>
      </rPr>
      <t>մինչև 01.01.2023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</si>
  <si>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չգտնվող </t>
    </r>
    <r>
      <rPr>
        <sz val="9"/>
        <color theme="1"/>
        <rFont val="GHEA Grapalat"/>
        <family val="3"/>
      </rPr>
      <t xml:space="preserve">ծնող/ </t>
    </r>
    <r>
      <rPr>
        <b/>
        <sz val="9"/>
        <color theme="1"/>
        <rFont val="GHEA Grapalat"/>
        <family val="3"/>
      </rPr>
      <t>գյուղաբնակ</t>
    </r>
    <r>
      <rPr>
        <sz val="9"/>
        <color theme="1"/>
        <rFont val="GHEA Grapalat"/>
        <family val="3"/>
      </rPr>
      <t xml:space="preserve"> </t>
    </r>
    <r>
      <rPr>
        <b/>
        <sz val="9"/>
        <color theme="1"/>
        <rFont val="GHEA Grapalat"/>
        <family val="3"/>
      </rPr>
      <t>/մինչև 01.01.2023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</si>
  <si>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>գտնվող</t>
    </r>
    <r>
      <rPr>
        <sz val="9"/>
        <color theme="1"/>
        <rFont val="GHEA Grapalat"/>
        <family val="3"/>
      </rPr>
      <t xml:space="preserve"> ծնող/ </t>
    </r>
    <r>
      <rPr>
        <b/>
        <sz val="9"/>
        <color theme="1"/>
        <rFont val="GHEA Grapalat"/>
        <family val="3"/>
      </rPr>
      <t>գյուղաբնակ</t>
    </r>
    <r>
      <rPr>
        <sz val="9"/>
        <color theme="1"/>
        <rFont val="GHEA Grapalat"/>
        <family val="3"/>
      </rPr>
      <t xml:space="preserve"> /</t>
    </r>
    <r>
      <rPr>
        <b/>
        <sz val="9"/>
        <color theme="1"/>
        <rFont val="GHEA Grapalat"/>
        <family val="3"/>
      </rPr>
      <t>մինչև 01.01.2023</t>
    </r>
  </si>
  <si>
    <r>
      <t xml:space="preserve">Խնամի արձակուրդում </t>
    </r>
    <r>
      <rPr>
        <b/>
        <sz val="9"/>
        <color theme="1"/>
        <rFont val="GHEA Grapalat"/>
        <family val="3"/>
      </rPr>
      <t xml:space="preserve">չգտնվող </t>
    </r>
    <r>
      <rPr>
        <sz val="9"/>
        <color theme="1"/>
        <rFont val="GHEA Grapalat"/>
        <family val="3"/>
      </rPr>
      <t xml:space="preserve">ծնող/ </t>
    </r>
    <r>
      <rPr>
        <b/>
        <sz val="9"/>
        <color theme="1"/>
        <rFont val="GHEA Grapalat"/>
        <family val="3"/>
      </rPr>
      <t>գյուղաբնակ</t>
    </r>
    <r>
      <rPr>
        <sz val="9"/>
        <color theme="1"/>
        <rFont val="GHEA Grapalat"/>
        <family val="3"/>
      </rPr>
      <t xml:space="preserve"> / </t>
    </r>
    <r>
      <rPr>
        <b/>
        <sz val="9"/>
        <color theme="1"/>
        <rFont val="GHEA Grapalat"/>
        <family val="3"/>
      </rPr>
      <t>01.01.2023 հետո</t>
    </r>
  </si>
  <si>
    <t>ՀՀ կառավարության 2015 թվականի դեկտեմբերի 29-ի N 1566-Ն որոշում</t>
  </si>
  <si>
    <t>Նախորդ ժամանակահատվածների համար վճար</t>
  </si>
  <si>
    <t>Օրենքի համաձայն՝ մինչև երեխայի 70 օրականը լրանալու ամսվան հաջորդող 12 ամսվա ընթացքում դիմելու դեպքում նշանակվում է 70 օրականը լրանալու ամսվան հաջորդով ամսվանիցև հետադարձով վճարվում է դիմելու ամսվան նախորդող ամիսների համար:</t>
  </si>
  <si>
    <t>ըստ հաշվարկի</t>
  </si>
  <si>
    <r>
      <t>Նոր ծնված երեխաների թիվը, որոնց ծննդյան կապակցությամն նշանակվել է նպաստ,</t>
    </r>
    <r>
      <rPr>
        <b/>
        <sz val="9"/>
        <color theme="1"/>
        <rFont val="GHEA Grapalat"/>
        <family val="3"/>
      </rPr>
      <t xml:space="preserve"> ընդամենը</t>
    </r>
  </si>
  <si>
    <t>երեխա</t>
  </si>
  <si>
    <t>Աջակցության չափը</t>
  </si>
  <si>
    <t>Երեխաների միջին ամսական թիվը, որոնց ծննդյան կապակցությամն նշանակվել է աջակցություն</t>
  </si>
  <si>
    <r>
      <t>Երեխաների միջին ամսական  թիվը, որոնց խնամքի կապակցությամն նշանակվել է նպաստ,</t>
    </r>
    <r>
      <rPr>
        <b/>
        <sz val="9"/>
        <color theme="1"/>
        <rFont val="GHEA Grapalat"/>
        <family val="3"/>
      </rPr>
      <t xml:space="preserve"> ընդամենը</t>
    </r>
  </si>
  <si>
    <t xml:space="preserve"> Դրամական աջակցություն ընտանիքում 3 և ավելի երեխա ունեցող ընտանիքներին</t>
  </si>
  <si>
    <t>Ընտանքիում 3 և յուրաքանչյուր հաջորդ երեխա ծնվելու կապակցությամբ նշանակվում և վճարվում է դրամական աջակցություն</t>
  </si>
  <si>
    <t xml:space="preserve">Կառավարության որոշման համաձայն՝ միասնական սոցիալական ծառայությունը նշանակում և վճարում է դրմական աջակցություն </t>
  </si>
  <si>
    <t>ՀՀ կառավարության 2021 թվականի դեկտեմբերի 23-ի N 2169-Լ որոշում</t>
  </si>
  <si>
    <t>2026 /պայմանական</t>
  </si>
  <si>
    <t>Դրամական աջակցությունը նշանակվում է դիմումը ներկայացնելու ամսվան նախորդող 6-րդ ամսվա 1-ից,</t>
  </si>
  <si>
    <t>2975301.16-</t>
  </si>
  <si>
    <t>Մինչև 2 տարեկան երեխայի խնամքի նպաստի տրամադրման ապահովում</t>
  </si>
  <si>
    <t xml:space="preserve">
Մինչև երկու տարեկան երեխայի խնամքի խնամքի կապակցությամբ նշանակվող խնամքի նպաստը կանխիկ եղանակով վճարելու ծառայություն:
Կանխիկ եղանակով վճարվում է 1-ին կամ 2-րդ խմբի հաշմանդամություն ունեցողներին, ինչպես նաև՝ 2023 թվականին՝ մինչև 1000 բնակիչ ունեցող գյուղական բնակավայրերի շահառուներին, 2024 թվականին՝ 500-1000 նակիչ ունեցող գյուղական բնակավայրերի շահառուներին:</t>
  </si>
  <si>
    <t xml:space="preserve">Օրենքի համաձայն՝ միասնական սոցիալական ծառայությունը նշանակում և վճարում է խնամքի նպաստ
</t>
  </si>
  <si>
    <t>ՀՀ կառավարության 2020 թվականի մարտի 12-ի N 284-Ն որոշում
ՀՀ կառավարության 2015 թվականի դեկտեմբերի 29-ի N 1566-Ն որոշում</t>
  </si>
  <si>
    <t>Ծառայությունների մատուցման գինը</t>
  </si>
  <si>
    <t>Ըստ հաշվարկի</t>
  </si>
  <si>
    <t>Հայաստանի Հանրապետության գյուղական բնակավայրեր</t>
  </si>
  <si>
    <t>Հայաստանի Հանրապետության քաղաքային այլ բնակավայրեր</t>
  </si>
  <si>
    <t>Երևան, Գյումրի, Վանաձոր</t>
  </si>
  <si>
    <t>տոկոս վճարվող գումարի նկատմամբ</t>
  </si>
  <si>
    <t>Տեղեկանք</t>
  </si>
  <si>
    <t xml:space="preserve">  Մինչև 2 տարեկան երեխայի նպաստի տրամադրման ապահվում» միջոցառման ծախսերի հաշվարկ  մասին</t>
  </si>
  <si>
    <t>(ընտանիք/ծնողի թիվը) մարդ</t>
  </si>
  <si>
    <t>նպաստի չափը</t>
  </si>
  <si>
    <t>նպաստի ընդհանուր ծախսը /հազ.դրամ</t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</si>
  <si>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աշխատող</t>
    </r>
    <r>
      <rPr>
        <sz val="10"/>
        <rFont val="GHEA Grapalat"/>
        <family val="3"/>
      </rPr>
      <t xml:space="preserve"> ծնողի մասով /քաղաքաբնակ/, </t>
    </r>
    <r>
      <rPr>
        <b/>
        <sz val="10"/>
        <rFont val="GHEA Grapalat"/>
        <family val="3"/>
      </rPr>
      <t>01.01.2023-ից հետո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</si>
  <si>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չաշխատող</t>
    </r>
    <r>
      <rPr>
        <sz val="10"/>
        <rFont val="GHEA Grapalat"/>
        <family val="3"/>
      </rPr>
      <t xml:space="preserve"> ծնողի մասով/ քաղաքաբնակ / </t>
    </r>
    <r>
      <rPr>
        <b/>
        <sz val="10"/>
        <rFont val="GHEA Grapalat"/>
        <family val="3"/>
      </rPr>
      <t>01.01.2023-ից հետո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</si>
  <si>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աշխատող</t>
    </r>
    <r>
      <rPr>
        <sz val="10"/>
        <rFont val="GHEA Grapalat"/>
        <family val="3"/>
      </rPr>
      <t xml:space="preserve"> ծնողի մասով/ գյուղաբնակ /</t>
    </r>
    <r>
      <rPr>
        <b/>
        <sz val="10"/>
        <rFont val="GHEA Grapalat"/>
        <family val="3"/>
      </rPr>
      <t>01.01.2023-ից հետո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</si>
  <si>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չաշխատող</t>
    </r>
    <r>
      <rPr>
        <sz val="10"/>
        <rFont val="GHEA Grapalat"/>
        <family val="3"/>
      </rPr>
      <t xml:space="preserve"> ծնողի մասով/ գյուղաբնակ  </t>
    </r>
    <r>
      <rPr>
        <b/>
        <sz val="10"/>
        <rFont val="GHEA Grapalat"/>
        <family val="3"/>
      </rPr>
      <t>/01.01.2023-ից հետո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</si>
  <si>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աշխատող</t>
    </r>
    <r>
      <rPr>
        <sz val="10"/>
        <rFont val="GHEA Grapalat"/>
        <family val="3"/>
      </rPr>
      <t xml:space="preserve"> ծնողի մասով /քաղաքաբնակ/, </t>
    </r>
    <r>
      <rPr>
        <b/>
        <sz val="10"/>
        <rFont val="GHEA Grapalat"/>
        <family val="3"/>
      </rPr>
      <t>մինչև 01.01.2023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</si>
  <si>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աշխատող</t>
    </r>
    <r>
      <rPr>
        <sz val="10"/>
        <rFont val="GHEA Grapalat"/>
        <family val="3"/>
      </rPr>
      <t xml:space="preserve"> ծնողի մասով/ գյուղաբնակ /</t>
    </r>
    <r>
      <rPr>
        <b/>
        <sz val="10"/>
        <rFont val="GHEA Grapalat"/>
        <family val="3"/>
      </rPr>
      <t>մինչև 01.01.2023</t>
    </r>
  </si>
  <si>
    <r>
      <t xml:space="preserve">Մինչև 2 տարեկան երեխայի նպաստ </t>
    </r>
    <r>
      <rPr>
        <sz val="10"/>
        <color rgb="FFFF0000"/>
        <rFont val="GHEA Grapalat"/>
        <family val="3"/>
      </rPr>
      <t>չաշխատող</t>
    </r>
    <r>
      <rPr>
        <sz val="10"/>
        <rFont val="GHEA Grapalat"/>
        <family val="3"/>
      </rPr>
      <t xml:space="preserve"> ծնողի մասով/ գյուղաբնակ  /</t>
    </r>
    <r>
      <rPr>
        <b/>
        <sz val="10"/>
        <rFont val="GHEA Grapalat"/>
        <family val="3"/>
      </rPr>
      <t>մինչև 01.01.2023</t>
    </r>
  </si>
  <si>
    <t>2022 փաստ, թիվ</t>
  </si>
  <si>
    <t>ընդամենը, վճար</t>
  </si>
  <si>
    <t xml:space="preserve">քաղաք աշխատող </t>
  </si>
  <si>
    <t>գյուղ աշխատող</t>
  </si>
  <si>
    <t>գյուղ չաշխատող</t>
  </si>
  <si>
    <t>՝</t>
  </si>
  <si>
    <t>միջին տարեկան</t>
  </si>
  <si>
    <t xml:space="preserve">միջին 8-12 </t>
  </si>
  <si>
    <t>ամսական նվազեցում</t>
  </si>
  <si>
    <t>Ամիս/քանակ</t>
  </si>
  <si>
    <t>մինչև 01.01.2023 ծնվածներ,  վճարում՝  2023</t>
  </si>
  <si>
    <t>2023թ  ծնվածներ, վճարում 2023</t>
  </si>
  <si>
    <t>ընդամենը, ամսական ծնունդ</t>
  </si>
  <si>
    <t xml:space="preserve">քաղաք չաշխատող </t>
  </si>
  <si>
    <t>2022թ ծնվածներ, վճարում՝  2024</t>
  </si>
  <si>
    <t>2023թ ծնվածներ, վճարում 2024</t>
  </si>
  <si>
    <t>2024թ ծնվածներ, վճարում 2024</t>
  </si>
  <si>
    <t>2023+2024 ծնվածներ, վճարում 2024</t>
  </si>
  <si>
    <t>ընդամենը, ծնունդ</t>
  </si>
  <si>
    <t>ծնված 2023, վճարում 2025</t>
  </si>
  <si>
    <t>ծնված 2024, վճարում 2025</t>
  </si>
  <si>
    <t>ծնված 2025, վճարում 2025</t>
  </si>
  <si>
    <t>վճարում 2025</t>
  </si>
  <si>
    <t>վճարում 2026</t>
  </si>
  <si>
    <t>քանի ամիս է վճարվում</t>
  </si>
  <si>
    <t>2022 ծնված ամիսը</t>
  </si>
  <si>
    <t>2023 ծնված ամիսը</t>
  </si>
  <si>
    <t>2024 ծնված ամիսը</t>
  </si>
  <si>
    <t>2024 վճարում</t>
  </si>
  <si>
    <t>տվյալ ամսում քանի հատ է վճարվում</t>
  </si>
  <si>
    <t>2025 ծնված ամիսը</t>
  </si>
  <si>
    <t>2025 վճարում</t>
  </si>
  <si>
    <t xml:space="preserve">  Մինչև 6 տարեկան երեխայի նպաստի տրամադրման  Ընտանիքում 3-րդ և յուրաքանչյուր հաջորդ երեխայի ծնվելու կապակցությամբ նոր ծնված երեխային նշանակել և վճարել դրամական աջակցություն՛ ամսական 50000 դրամի չափով, մինչև երեխայի 6 տարեկանը լրանալը ՚՚միջոցառման ծախսերի հաշվարկ  մասին</t>
  </si>
  <si>
    <t xml:space="preserve">      </t>
  </si>
  <si>
    <t>2022թ փաստացի բյուջե</t>
  </si>
  <si>
    <t>2023թ Հաստատված բյուջե</t>
  </si>
  <si>
    <t>2024թ ՄԺԾԾ հայտ</t>
  </si>
  <si>
    <t>2025թ ՄԺԾԾ հայտ</t>
  </si>
  <si>
    <t>2026թ ՄԺԾԾ հայտ</t>
  </si>
  <si>
    <t>Ցուցանիշներ</t>
  </si>
  <si>
    <t>երեխաների միջին ամսական թիվը</t>
  </si>
  <si>
    <t>Ամսական գումարը /դրամ/</t>
  </si>
  <si>
    <t xml:space="preserve"> Ընտանիքում 3-րդ և յուրաքանչյուր հաջորդ երեխայի ծնվելու կապակցությամբ նոր ծնված երեխային նշանակել և վճարել դրամական աջակցություն՛ ամսական 50000 դրամի չափով, մինչև երեխայի 6 տարեկանը լրանալը</t>
  </si>
  <si>
    <t>տվյալ ամսում ծնված` ընտանիքում 3-րդ և ավելի կարգաթվով  երեխաների թիվը</t>
  </si>
  <si>
    <t>վճարման ենթակա գումարը (հազար դրամ)</t>
  </si>
  <si>
    <t>Նպաստների միջին ամսական  գումարը, որը կվճարվի կանխիկ եղանակով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</si>
</sst>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_);_(* \(#,##0.0\);_(* &quot;-&quot;?_);_(@_)"/>
    <numFmt numFmtId="167" formatCode="0.0"/>
  </numFmts>
  <fonts count="23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 Unicode"/>
      <family val="2"/>
    </font>
    <font>
      <sz val="10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color rgb="FFFF0000"/>
      <name val="GHEA Grapalat"/>
      <family val="3"/>
    </font>
    <font>
      <sz val="12"/>
      <color theme="1"/>
      <name val="GHEA Grapalat"/>
      <family val="3"/>
    </font>
    <font>
      <i/>
      <sz val="9"/>
      <name val="GHEA Grapalat"/>
      <family val="2"/>
    </font>
    <font>
      <sz val="10"/>
      <color rgb="FF0070C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3" fillId="0" borderId="0"/>
  </cellStyleXfs>
  <cellXfs count="159">
    <xf numFmtId="0" fontId="0" fillId="0" borderId="0" xfId="0"/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0" borderId="0" xfId="0"/>
    <xf numFmtId="0" fontId="7" fillId="5" borderId="1" xfId="3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/>
    </xf>
    <xf numFmtId="164" fontId="3" fillId="5" borderId="2" xfId="1" applyNumberFormat="1" applyFont="1" applyFill="1" applyBorder="1" applyAlignment="1">
      <alignment vertical="center"/>
    </xf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/>
    </xf>
    <xf numFmtId="164" fontId="3" fillId="5" borderId="6" xfId="1" applyNumberFormat="1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0" fontId="3" fillId="5" borderId="1" xfId="2" applyNumberFormat="1" applyFont="1" applyFill="1" applyBorder="1" applyAlignment="1">
      <alignment vertical="center"/>
    </xf>
    <xf numFmtId="49" fontId="15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7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8" fillId="0" borderId="1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left" vertical="center" wrapText="1"/>
    </xf>
    <xf numFmtId="164" fontId="15" fillId="0" borderId="1" xfId="1" applyNumberFormat="1" applyFont="1" applyBorder="1" applyAlignment="1">
      <alignment horizontal="left"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15" fillId="0" borderId="1" xfId="1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7" xfId="0" applyFont="1" applyBorder="1" applyAlignment="1">
      <alignment horizontal="left" vertical="center" wrapText="1"/>
    </xf>
    <xf numFmtId="164" fontId="15" fillId="0" borderId="7" xfId="0" applyNumberFormat="1" applyFont="1" applyBorder="1" applyAlignment="1">
      <alignment horizontal="left" vertical="center" wrapText="1"/>
    </xf>
    <xf numFmtId="164" fontId="15" fillId="0" borderId="7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horizontal="left" vertical="center" wrapText="1"/>
    </xf>
    <xf numFmtId="164" fontId="15" fillId="0" borderId="2" xfId="0" applyNumberFormat="1" applyFont="1" applyBorder="1" applyAlignment="1">
      <alignment horizontal="left" vertical="center" wrapText="1"/>
    </xf>
    <xf numFmtId="164" fontId="15" fillId="0" borderId="2" xfId="0" applyNumberFormat="1" applyFont="1" applyBorder="1" applyAlignment="1">
      <alignment vertical="center"/>
    </xf>
    <xf numFmtId="164" fontId="15" fillId="0" borderId="2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vertical="center"/>
    </xf>
    <xf numFmtId="164" fontId="20" fillId="0" borderId="0" xfId="0" applyNumberFormat="1" applyFont="1" applyBorder="1" applyAlignment="1">
      <alignment vertical="center"/>
    </xf>
    <xf numFmtId="164" fontId="20" fillId="8" borderId="1" xfId="0" applyNumberFormat="1" applyFont="1" applyFill="1" applyBorder="1" applyAlignment="1">
      <alignment vertical="center"/>
    </xf>
    <xf numFmtId="164" fontId="20" fillId="0" borderId="1" xfId="1" applyNumberFormat="1" applyFont="1" applyBorder="1" applyAlignment="1">
      <alignment vertical="center"/>
    </xf>
    <xf numFmtId="164" fontId="20" fillId="0" borderId="0" xfId="1" applyNumberFormat="1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right" vertical="center"/>
    </xf>
    <xf numFmtId="0" fontId="20" fillId="8" borderId="0" xfId="0" applyFont="1" applyFill="1" applyAlignment="1">
      <alignment vertical="center"/>
    </xf>
    <xf numFmtId="1" fontId="20" fillId="8" borderId="0" xfId="0" applyNumberFormat="1" applyFont="1" applyFill="1" applyAlignment="1">
      <alignment vertical="center"/>
    </xf>
    <xf numFmtId="165" fontId="20" fillId="0" borderId="0" xfId="2" applyNumberFormat="1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Alignment="1">
      <alignment vertical="center" wrapText="1"/>
    </xf>
    <xf numFmtId="0" fontId="20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9" borderId="0" xfId="0" applyFont="1" applyFill="1" applyAlignment="1">
      <alignment vertical="center"/>
    </xf>
    <xf numFmtId="164" fontId="15" fillId="0" borderId="0" xfId="0" applyNumberFormat="1" applyFont="1" applyAlignment="1">
      <alignment vertical="center"/>
    </xf>
    <xf numFmtId="2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right" vertical="center"/>
    </xf>
    <xf numFmtId="165" fontId="15" fillId="0" borderId="0" xfId="2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37" fontId="15" fillId="0" borderId="1" xfId="1" applyNumberFormat="1" applyFont="1" applyBorder="1" applyAlignment="1">
      <alignment horizontal="right" vertical="center" wrapText="1"/>
    </xf>
    <xf numFmtId="1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horizontal="center" vertical="center" wrapText="1"/>
    </xf>
    <xf numFmtId="164" fontId="15" fillId="0" borderId="0" xfId="1" applyNumberFormat="1" applyFont="1" applyBorder="1" applyAlignment="1">
      <alignment horizontal="right" vertical="center"/>
    </xf>
    <xf numFmtId="164" fontId="19" fillId="0" borderId="0" xfId="1" applyNumberFormat="1" applyFont="1" applyBorder="1" applyAlignment="1">
      <alignment vertical="center"/>
    </xf>
    <xf numFmtId="14" fontId="16" fillId="0" borderId="0" xfId="0" applyNumberFormat="1" applyFont="1" applyFill="1" applyBorder="1" applyAlignment="1">
      <alignment vertical="center"/>
    </xf>
    <xf numFmtId="9" fontId="22" fillId="0" borderId="0" xfId="2" applyFont="1" applyBorder="1" applyAlignment="1">
      <alignment vertical="center"/>
    </xf>
    <xf numFmtId="167" fontId="16" fillId="0" borderId="0" xfId="0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7" fontId="15" fillId="0" borderId="0" xfId="0" applyNumberFormat="1" applyFont="1" applyBorder="1" applyAlignment="1">
      <alignment vertical="center"/>
    </xf>
    <xf numFmtId="0" fontId="15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3" fontId="8" fillId="0" borderId="1" xfId="1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15" fillId="0" borderId="1" xfId="1" applyNumberFormat="1" applyFont="1" applyBorder="1" applyAlignment="1">
      <alignment vertical="center"/>
    </xf>
    <xf numFmtId="3" fontId="6" fillId="0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4" fontId="20" fillId="0" borderId="1" xfId="1" applyNumberFormat="1" applyFont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4"/>
    <cellStyle name="Normal 8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opLeftCell="D1" workbookViewId="0">
      <selection activeCell="K14" sqref="K14"/>
    </sheetView>
  </sheetViews>
  <sheetFormatPr defaultRowHeight="15"/>
  <cols>
    <col min="1" max="1" width="4.85546875" customWidth="1"/>
    <col min="2" max="2" width="9.85546875" customWidth="1"/>
    <col min="3" max="3" width="11.28515625" customWidth="1"/>
    <col min="4" max="4" width="10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0" width="10.28515625" customWidth="1"/>
    <col min="11" max="11" width="9.28515625" bestFit="1" customWidth="1"/>
    <col min="12" max="12" width="9.140625" bestFit="1" customWidth="1"/>
    <col min="13" max="14" width="9.28515625" bestFit="1" customWidth="1"/>
    <col min="15" max="15" width="9.140625" bestFit="1" customWidth="1"/>
    <col min="16" max="16" width="9.28515625" bestFit="1" customWidth="1"/>
    <col min="17" max="18" width="5.42578125" bestFit="1" customWidth="1"/>
    <col min="19" max="19" width="5.5703125" bestFit="1" customWidth="1"/>
    <col min="20" max="20" width="9.28515625" bestFit="1" customWidth="1"/>
    <col min="21" max="21" width="9.140625" bestFit="1" customWidth="1"/>
    <col min="22" max="22" width="9.28515625" bestFit="1" customWidth="1"/>
    <col min="23" max="23" width="9.7109375" bestFit="1" customWidth="1"/>
    <col min="24" max="24" width="12.140625" customWidth="1"/>
    <col min="25" max="25" width="16.5703125" customWidth="1"/>
  </cols>
  <sheetData>
    <row r="1" spans="1:25" ht="19.5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5" ht="17.25">
      <c r="A3" s="1" t="s">
        <v>46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5" ht="17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5" ht="17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5" ht="37.5" customHeight="1">
      <c r="B6" s="135" t="s">
        <v>32</v>
      </c>
      <c r="C6" s="135"/>
      <c r="D6" s="134" t="s">
        <v>7</v>
      </c>
      <c r="E6" s="134"/>
      <c r="F6" s="134" t="s">
        <v>36</v>
      </c>
      <c r="G6" s="134"/>
      <c r="H6" s="134" t="s">
        <v>27</v>
      </c>
      <c r="I6" s="134"/>
      <c r="J6" s="134"/>
      <c r="K6" s="134" t="s">
        <v>28</v>
      </c>
      <c r="L6" s="134"/>
      <c r="M6" s="134"/>
      <c r="N6" s="136" t="s">
        <v>29</v>
      </c>
      <c r="O6" s="136"/>
      <c r="P6" s="136"/>
      <c r="Q6" s="134" t="s">
        <v>38</v>
      </c>
      <c r="R6" s="134"/>
      <c r="S6" s="134"/>
      <c r="T6" s="140" t="s">
        <v>33</v>
      </c>
      <c r="U6" s="140"/>
      <c r="V6" s="140"/>
      <c r="W6" s="134" t="s">
        <v>44</v>
      </c>
      <c r="X6" s="134" t="s">
        <v>43</v>
      </c>
      <c r="Y6" s="134" t="s">
        <v>34</v>
      </c>
    </row>
    <row r="7" spans="1:25" ht="25.5" customHeight="1">
      <c r="B7" s="9" t="s">
        <v>5</v>
      </c>
      <c r="C7" s="9" t="s">
        <v>6</v>
      </c>
      <c r="D7" s="10" t="s">
        <v>35</v>
      </c>
      <c r="E7" s="9" t="s">
        <v>6</v>
      </c>
      <c r="F7" s="10" t="s">
        <v>4</v>
      </c>
      <c r="G7" s="10" t="s">
        <v>37</v>
      </c>
      <c r="H7" s="10" t="s">
        <v>0</v>
      </c>
      <c r="I7" s="10" t="s">
        <v>1</v>
      </c>
      <c r="J7" s="10" t="s">
        <v>3</v>
      </c>
      <c r="K7" s="10" t="s">
        <v>0</v>
      </c>
      <c r="L7" s="10" t="s">
        <v>1</v>
      </c>
      <c r="M7" s="10" t="s">
        <v>3</v>
      </c>
      <c r="N7" s="7" t="s">
        <v>12</v>
      </c>
      <c r="O7" s="7" t="s">
        <v>11</v>
      </c>
      <c r="P7" s="7" t="s">
        <v>10</v>
      </c>
      <c r="Q7" s="10" t="s">
        <v>0</v>
      </c>
      <c r="R7" s="10" t="s">
        <v>1</v>
      </c>
      <c r="S7" s="10" t="s">
        <v>3</v>
      </c>
      <c r="T7" s="19" t="s">
        <v>0</v>
      </c>
      <c r="U7" s="19" t="s">
        <v>1</v>
      </c>
      <c r="V7" s="19" t="s">
        <v>3</v>
      </c>
      <c r="W7" s="134"/>
      <c r="X7" s="134"/>
      <c r="Y7" s="134"/>
    </row>
    <row r="8" spans="1:25" s="25" customFormat="1" ht="42.6" customHeight="1">
      <c r="B8" s="14">
        <f>+ԵԾՄՆ!C5</f>
        <v>1068</v>
      </c>
      <c r="C8" s="14">
        <v>12001</v>
      </c>
      <c r="D8" s="14" t="str">
        <f>+ԵԾՄՆ!C6</f>
        <v xml:space="preserve"> Ժողովրդագրական վիճակի բարելավում</v>
      </c>
      <c r="E8" s="14" t="str">
        <f>+խնամք!C8</f>
        <v>Մինչև 2 տարեկան երեխայի խնամքի նպաստ</v>
      </c>
      <c r="F8" s="41">
        <f>+խնամք!C43</f>
        <v>15356305.001043668</v>
      </c>
      <c r="G8" s="41">
        <f>+խնամք!D43</f>
        <v>20350684.800000001</v>
      </c>
      <c r="H8" s="41">
        <f>+խնամք!E43</f>
        <v>0</v>
      </c>
      <c r="I8" s="41">
        <f>+խնամք!F43</f>
        <v>0</v>
      </c>
      <c r="J8" s="41">
        <f>+խնամք!G43</f>
        <v>0</v>
      </c>
      <c r="K8" s="41">
        <f>+խնամք!H43</f>
        <v>28019853.600000001</v>
      </c>
      <c r="L8" s="41">
        <f>+խնամք!I43</f>
        <v>31594335</v>
      </c>
      <c r="M8" s="41">
        <f>+խնամք!J43</f>
        <v>33071628</v>
      </c>
      <c r="N8" s="41">
        <f>+խնամք!K43</f>
        <v>28019853.600000001</v>
      </c>
      <c r="O8" s="41">
        <f>+խնամք!L43</f>
        <v>31594335</v>
      </c>
      <c r="P8" s="41">
        <f>+խնամք!M43</f>
        <v>33071628</v>
      </c>
      <c r="Q8" s="41">
        <f>+խնամք!N43</f>
        <v>0</v>
      </c>
      <c r="R8" s="41">
        <f>+խնամք!O43</f>
        <v>0</v>
      </c>
      <c r="S8" s="41">
        <f>+խնամք!P43</f>
        <v>0</v>
      </c>
      <c r="T8" s="41">
        <f>+խնամք!Q43</f>
        <v>28019853.600000001</v>
      </c>
      <c r="U8" s="41">
        <f>+խնամք!R43</f>
        <v>31594335</v>
      </c>
      <c r="V8" s="41">
        <f>+խնամք!S43</f>
        <v>33071628</v>
      </c>
      <c r="W8" s="41"/>
      <c r="X8" s="41"/>
      <c r="Y8" s="41"/>
    </row>
    <row r="9" spans="1:25" ht="42.6" customHeight="1">
      <c r="B9" s="14">
        <f>+B8</f>
        <v>1068</v>
      </c>
      <c r="C9" s="14">
        <v>12002</v>
      </c>
      <c r="D9" s="14" t="str">
        <f>+D8</f>
        <v xml:space="preserve"> Ժողովրդագրական վիճակի բարելավում</v>
      </c>
      <c r="E9" s="14" t="str">
        <f>+ԵԾՄՆ!C8</f>
        <v xml:space="preserve">Երեխայի ծննդյան միանվագ նպաստ </v>
      </c>
      <c r="F9" s="41">
        <f>+ԵԾՄՆ!C33</f>
        <v>19428153</v>
      </c>
      <c r="G9" s="41">
        <f>+ԵԾՄՆ!D33</f>
        <v>19898400</v>
      </c>
      <c r="H9" s="41">
        <f>+ԵԾՄՆ!E33</f>
        <v>0</v>
      </c>
      <c r="I9" s="41">
        <f>+ԵԾՄՆ!F33</f>
        <v>0</v>
      </c>
      <c r="J9" s="41">
        <f>+ԵԾՄՆ!G33</f>
        <v>0</v>
      </c>
      <c r="K9" s="41">
        <f>+ԵԾՄՆ!H33</f>
        <v>20650000</v>
      </c>
      <c r="L9" s="41">
        <f>+ԵԾՄՆ!I33</f>
        <v>21598000</v>
      </c>
      <c r="M9" s="41">
        <f>+ԵԾՄՆ!J33</f>
        <v>22639000</v>
      </c>
      <c r="N9" s="41">
        <f>+ԵԾՄՆ!K33</f>
        <v>20650000</v>
      </c>
      <c r="O9" s="41">
        <f>+ԵԾՄՆ!L33</f>
        <v>21598000</v>
      </c>
      <c r="P9" s="41">
        <f>+ԵԾՄՆ!M33</f>
        <v>22639000</v>
      </c>
      <c r="Q9" s="41">
        <f>+ԵԾՄՆ!N33</f>
        <v>0</v>
      </c>
      <c r="R9" s="41">
        <f>+ԵԾՄՆ!O33</f>
        <v>0</v>
      </c>
      <c r="S9" s="41">
        <f>+ԵԾՄՆ!P33</f>
        <v>0</v>
      </c>
      <c r="T9" s="41">
        <f>+ԵԾՄՆ!Q33</f>
        <v>20650000</v>
      </c>
      <c r="U9" s="41">
        <f>+ԵԾՄՆ!R33</f>
        <v>21598000</v>
      </c>
      <c r="V9" s="41">
        <f>+ԵԾՄՆ!S33</f>
        <v>22639000</v>
      </c>
      <c r="W9" s="41">
        <f>+ԵԾՄՆ!T33</f>
        <v>0</v>
      </c>
      <c r="X9" s="41">
        <f>+ԵԾՄՆ!U33</f>
        <v>0</v>
      </c>
      <c r="Y9" s="41">
        <f>+ԵԾՄՆ!V33</f>
        <v>0</v>
      </c>
    </row>
    <row r="10" spans="1:25" s="25" customFormat="1" ht="42.6" customHeight="1">
      <c r="B10" s="14">
        <f t="shared" ref="B10:B11" si="0">+B9</f>
        <v>1068</v>
      </c>
      <c r="C10" s="14">
        <f>+աջակցություն!C7</f>
        <v>12004</v>
      </c>
      <c r="D10" s="14" t="str">
        <f>+D9</f>
        <v xml:space="preserve"> Ժողովրդագրական վիճակի բարելավում</v>
      </c>
      <c r="E10" s="14" t="str">
        <f>+աջակցություն!C8</f>
        <v xml:space="preserve"> Դրամական աջակցություն ընտանիքում 3 և ավելի երեխա ունեցող ընտանիքներին</v>
      </c>
      <c r="F10" s="41">
        <f>+աջակցություն!C30</f>
        <v>2975301.16</v>
      </c>
      <c r="G10" s="41">
        <f>+աջակցություն!D30</f>
        <v>9730800</v>
      </c>
      <c r="H10" s="41">
        <f>+աջակցություն!E30</f>
        <v>0</v>
      </c>
      <c r="I10" s="41">
        <f>+աջակցություն!F30</f>
        <v>0</v>
      </c>
      <c r="J10" s="41">
        <f>+աջակցություն!G30</f>
        <v>0</v>
      </c>
      <c r="K10" s="41">
        <f>+աջակցություն!H30</f>
        <v>17033400</v>
      </c>
      <c r="L10" s="41">
        <f>+աջակցություն!I30</f>
        <v>24921000</v>
      </c>
      <c r="M10" s="41">
        <f>+աջակցություն!J30</f>
        <v>33441000</v>
      </c>
      <c r="N10" s="41">
        <f>+աջակցություն!K30</f>
        <v>17033400</v>
      </c>
      <c r="O10" s="41">
        <f>+աջակցություն!L30</f>
        <v>24921000</v>
      </c>
      <c r="P10" s="41">
        <f>+աջակցություն!M30</f>
        <v>33441000</v>
      </c>
      <c r="Q10" s="41">
        <f>+աջակցություն!N30</f>
        <v>0</v>
      </c>
      <c r="R10" s="41">
        <f>+աջակցություն!O30</f>
        <v>0</v>
      </c>
      <c r="S10" s="41">
        <f>+աջակցություն!P30</f>
        <v>0</v>
      </c>
      <c r="T10" s="41">
        <f>+աջակցություն!Q30</f>
        <v>17033400</v>
      </c>
      <c r="U10" s="41">
        <f>+աջակցություն!R30</f>
        <v>24921000</v>
      </c>
      <c r="V10" s="41">
        <f>+աջակցություն!S30</f>
        <v>33441000</v>
      </c>
      <c r="W10" s="41"/>
      <c r="X10" s="41"/>
      <c r="Y10" s="41"/>
    </row>
    <row r="11" spans="1:25" s="25" customFormat="1" ht="42.6" customHeight="1">
      <c r="B11" s="14">
        <f t="shared" si="0"/>
        <v>1068</v>
      </c>
      <c r="C11" s="14"/>
      <c r="D11" s="14" t="str">
        <f>+D10</f>
        <v xml:space="preserve"> Ժողովրդագրական վիճակի բարելավում</v>
      </c>
      <c r="E11" s="14" t="str">
        <f>+'վճարման ծառայություն'!C8</f>
        <v>Մինչև 2 տարեկան երեխայի խնամքի նպաստի տրամադրման ապահովում</v>
      </c>
      <c r="F11" s="41">
        <f>+'վճարման ծառայություն'!C31</f>
        <v>36878.980000000003</v>
      </c>
      <c r="G11" s="41">
        <f>+'վճարման ծառայություն'!D31</f>
        <v>26338</v>
      </c>
      <c r="H11" s="41">
        <f>+'վճարման ծառայություն'!E31</f>
        <v>0</v>
      </c>
      <c r="I11" s="41">
        <f>+'վճարման ծառայություն'!F31</f>
        <v>0</v>
      </c>
      <c r="J11" s="41">
        <f>+'վճարման ծառայություն'!G31</f>
        <v>0</v>
      </c>
      <c r="K11" s="41">
        <f>+'վճարման ծառայություն'!H31</f>
        <v>12831</v>
      </c>
      <c r="L11" s="41">
        <f>+'վճարման ծառայություն'!I31</f>
        <v>10005</v>
      </c>
      <c r="M11" s="41">
        <f>+'վճարման ծառայություն'!J31</f>
        <v>10005</v>
      </c>
      <c r="N11" s="41">
        <f>+'վճարման ծառայություն'!K31</f>
        <v>12831</v>
      </c>
      <c r="O11" s="41">
        <f>+'վճարման ծառայություն'!L31</f>
        <v>10005</v>
      </c>
      <c r="P11" s="41">
        <f>+'վճարման ծառայություն'!M31</f>
        <v>10005</v>
      </c>
      <c r="Q11" s="41">
        <f>+'վճարման ծառայություն'!N31</f>
        <v>0</v>
      </c>
      <c r="R11" s="41">
        <f>+'վճարման ծառայություն'!O31</f>
        <v>0</v>
      </c>
      <c r="S11" s="41">
        <f>+'վճարման ծառայություն'!P31</f>
        <v>0</v>
      </c>
      <c r="T11" s="41">
        <f>+'վճարման ծառայություն'!Q31</f>
        <v>12831</v>
      </c>
      <c r="U11" s="41">
        <f>+'վճարման ծառայություն'!R31</f>
        <v>10005</v>
      </c>
      <c r="V11" s="41">
        <f>+'վճարման ծառայություն'!S31</f>
        <v>10005</v>
      </c>
      <c r="W11" s="41"/>
      <c r="X11" s="41"/>
      <c r="Y11" s="41"/>
    </row>
    <row r="12" spans="1:2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6"/>
      <c r="V12" s="16"/>
      <c r="W12" s="16"/>
      <c r="X12" s="16"/>
      <c r="Y12" s="15"/>
    </row>
    <row r="13" spans="1:25">
      <c r="B13" s="137" t="s">
        <v>42</v>
      </c>
      <c r="C13" s="138"/>
      <c r="D13" s="138"/>
      <c r="E13" s="139"/>
      <c r="F13" s="42">
        <f>SUM(F8:F12)</f>
        <v>37796638.14104367</v>
      </c>
      <c r="G13" s="42">
        <f>SUM(G8:G12)</f>
        <v>50006222.799999997</v>
      </c>
      <c r="H13" s="42">
        <f t="shared" ref="H13:W13" si="1">SUM(H8:H12)</f>
        <v>0</v>
      </c>
      <c r="I13" s="42">
        <f t="shared" si="1"/>
        <v>0</v>
      </c>
      <c r="J13" s="42">
        <f t="shared" si="1"/>
        <v>0</v>
      </c>
      <c r="K13" s="42">
        <f>SUM(K8:K12)</f>
        <v>65716084.600000001</v>
      </c>
      <c r="L13" s="42">
        <f t="shared" si="1"/>
        <v>78123340</v>
      </c>
      <c r="M13" s="42">
        <f t="shared" si="1"/>
        <v>89161633</v>
      </c>
      <c r="N13" s="42">
        <f t="shared" si="1"/>
        <v>65716084.600000001</v>
      </c>
      <c r="O13" s="42">
        <f t="shared" si="1"/>
        <v>78123340</v>
      </c>
      <c r="P13" s="42">
        <f t="shared" si="1"/>
        <v>89161633</v>
      </c>
      <c r="Q13" s="42">
        <f t="shared" si="1"/>
        <v>0</v>
      </c>
      <c r="R13" s="42">
        <f t="shared" si="1"/>
        <v>0</v>
      </c>
      <c r="S13" s="42">
        <f t="shared" si="1"/>
        <v>0</v>
      </c>
      <c r="T13" s="43">
        <f t="shared" si="1"/>
        <v>65716084.600000001</v>
      </c>
      <c r="U13" s="43">
        <f t="shared" si="1"/>
        <v>78123340</v>
      </c>
      <c r="V13" s="43">
        <f t="shared" si="1"/>
        <v>89161633</v>
      </c>
      <c r="W13" s="42">
        <f t="shared" si="1"/>
        <v>0</v>
      </c>
      <c r="X13" s="17" t="s">
        <v>40</v>
      </c>
      <c r="Y13" s="17" t="s">
        <v>40</v>
      </c>
    </row>
  </sheetData>
  <mergeCells count="12">
    <mergeCell ref="Y6:Y7"/>
    <mergeCell ref="B6:C6"/>
    <mergeCell ref="D6:E6"/>
    <mergeCell ref="N6:P6"/>
    <mergeCell ref="B13:E13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A10" workbookViewId="0">
      <selection activeCell="C33" sqref="C33"/>
    </sheetView>
  </sheetViews>
  <sheetFormatPr defaultRowHeight="15"/>
  <cols>
    <col min="2" max="3" width="27.140625" customWidth="1"/>
    <col min="4" max="4" width="35.140625" customWidth="1"/>
    <col min="5" max="5" width="27.28515625" customWidth="1"/>
    <col min="6" max="6" width="16" customWidth="1"/>
    <col min="7" max="7" width="13.28515625" customWidth="1"/>
    <col min="8" max="8" width="11.140625" bestFit="1" customWidth="1"/>
    <col min="9" max="9" width="10.7109375" bestFit="1" customWidth="1"/>
    <col min="10" max="10" width="10.85546875" bestFit="1" customWidth="1"/>
    <col min="11" max="11" width="14.42578125" bestFit="1" customWidth="1"/>
    <col min="12" max="12" width="10.7109375" bestFit="1" customWidth="1"/>
    <col min="13" max="13" width="10.85546875" bestFit="1" customWidth="1"/>
    <col min="14" max="14" width="5.7109375" bestFit="1" customWidth="1"/>
    <col min="15" max="16" width="5.85546875" bestFit="1" customWidth="1"/>
    <col min="17" max="17" width="11.140625" bestFit="1" customWidth="1"/>
    <col min="18" max="18" width="10.7109375" bestFit="1" customWidth="1"/>
    <col min="19" max="19" width="10.85546875" bestFit="1" customWidth="1"/>
    <col min="21" max="21" width="31.7109375" bestFit="1" customWidth="1"/>
    <col min="22" max="22" width="9.85546875" bestFit="1" customWidth="1"/>
  </cols>
  <sheetData>
    <row r="1" spans="1:23" s="27" customFormat="1" ht="15.75">
      <c r="A1" s="1" t="s">
        <v>39</v>
      </c>
      <c r="C1" s="1"/>
      <c r="D1" s="1"/>
      <c r="E1" s="1"/>
      <c r="F1" s="1"/>
      <c r="G1" s="1"/>
      <c r="H1" s="1"/>
      <c r="I1" s="1"/>
      <c r="J1" s="1"/>
      <c r="U1" s="28" t="s">
        <v>13</v>
      </c>
      <c r="V1" s="28" t="s">
        <v>14</v>
      </c>
      <c r="W1" s="28" t="s">
        <v>15</v>
      </c>
    </row>
    <row r="2" spans="1:23" s="27" customFormat="1">
      <c r="A2" s="3"/>
      <c r="C2" s="3"/>
      <c r="D2" s="3"/>
      <c r="E2" s="3"/>
      <c r="F2" s="3"/>
      <c r="G2" s="3"/>
      <c r="H2" s="3"/>
      <c r="I2" s="3"/>
      <c r="J2" s="3"/>
      <c r="U2" s="28" t="s">
        <v>16</v>
      </c>
      <c r="V2" s="28" t="s">
        <v>17</v>
      </c>
      <c r="W2" s="28"/>
    </row>
    <row r="3" spans="1:23" s="27" customFormat="1" ht="15.75" customHeight="1">
      <c r="A3" s="1" t="s">
        <v>18</v>
      </c>
      <c r="C3" s="29"/>
      <c r="D3" s="29"/>
      <c r="E3" s="29"/>
      <c r="F3" s="29"/>
      <c r="G3" s="3"/>
      <c r="H3" s="3"/>
      <c r="I3" s="3"/>
      <c r="J3" s="3"/>
      <c r="U3" s="28" t="s">
        <v>19</v>
      </c>
      <c r="V3" s="28" t="s">
        <v>20</v>
      </c>
      <c r="W3" s="28"/>
    </row>
    <row r="4" spans="1:23" s="27" customFormat="1" ht="15.75" customHeight="1">
      <c r="B4" s="30"/>
      <c r="C4" s="30"/>
      <c r="D4" s="30"/>
      <c r="E4" s="30"/>
      <c r="F4" s="30"/>
      <c r="G4" s="2"/>
      <c r="H4" s="2"/>
      <c r="I4" s="2"/>
      <c r="J4" s="2"/>
      <c r="U4" s="28" t="s">
        <v>21</v>
      </c>
      <c r="V4" s="28"/>
    </row>
    <row r="5" spans="1:23" s="27" customFormat="1" ht="18.75" customHeight="1">
      <c r="B5" s="18" t="s">
        <v>47</v>
      </c>
      <c r="C5" s="11">
        <v>1068</v>
      </c>
      <c r="E5" s="18" t="s">
        <v>51</v>
      </c>
      <c r="F5" s="11" t="s">
        <v>90</v>
      </c>
      <c r="H5" s="2"/>
      <c r="I5" s="2"/>
      <c r="J5" s="2"/>
    </row>
    <row r="6" spans="1:23" s="27" customFormat="1" ht="28.5">
      <c r="B6" s="18" t="s">
        <v>48</v>
      </c>
      <c r="C6" s="24" t="s">
        <v>71</v>
      </c>
      <c r="E6" s="18" t="s">
        <v>52</v>
      </c>
      <c r="F6" s="26" t="s">
        <v>73</v>
      </c>
      <c r="H6" s="2"/>
      <c r="I6" s="2"/>
      <c r="J6" s="2"/>
    </row>
    <row r="7" spans="1:23" s="27" customFormat="1" ht="18" customHeight="1">
      <c r="B7" s="18" t="s">
        <v>49</v>
      </c>
      <c r="C7" s="11">
        <v>12002</v>
      </c>
      <c r="H7" s="2"/>
      <c r="I7" s="2"/>
      <c r="J7" s="2"/>
    </row>
    <row r="8" spans="1:23" s="27" customFormat="1" ht="31.9" customHeight="1">
      <c r="B8" s="18" t="s">
        <v>50</v>
      </c>
      <c r="C8" s="24" t="s">
        <v>72</v>
      </c>
      <c r="H8" s="2"/>
      <c r="I8" s="2"/>
      <c r="J8" s="2"/>
    </row>
    <row r="9" spans="1:23" s="27" customFormat="1" ht="17.25">
      <c r="B9" s="3"/>
      <c r="C9" s="3"/>
      <c r="D9" s="3"/>
      <c r="E9" s="3"/>
      <c r="F9" s="2"/>
      <c r="G9" s="2"/>
      <c r="H9" s="2"/>
      <c r="I9" s="2"/>
      <c r="J9" s="2"/>
    </row>
    <row r="10" spans="1:23" s="27" customFormat="1" ht="15.75" customHeight="1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7" customFormat="1" ht="17.25">
      <c r="B11" s="2"/>
      <c r="C11" s="2"/>
      <c r="D11" s="2"/>
      <c r="E11" s="2"/>
      <c r="F11" s="2"/>
      <c r="G11" s="2"/>
      <c r="H11" s="2"/>
      <c r="I11" s="2"/>
      <c r="J11" s="2"/>
    </row>
    <row r="12" spans="1:23" s="27" customFormat="1" ht="69">
      <c r="B12" s="18" t="s">
        <v>53</v>
      </c>
      <c r="C12" s="31" t="s">
        <v>54</v>
      </c>
      <c r="D12" s="31" t="s">
        <v>55</v>
      </c>
      <c r="E12" s="31" t="s">
        <v>56</v>
      </c>
      <c r="F12" s="2"/>
      <c r="G12" s="2"/>
      <c r="H12" s="2"/>
      <c r="I12" s="2"/>
      <c r="J12" s="2"/>
    </row>
    <row r="13" spans="1:23" s="27" customFormat="1" ht="94.5">
      <c r="B13" s="32" t="s">
        <v>16</v>
      </c>
      <c r="C13" s="33" t="s">
        <v>74</v>
      </c>
      <c r="D13" s="12" t="s">
        <v>76</v>
      </c>
      <c r="E13" s="35" t="s">
        <v>75</v>
      </c>
      <c r="F13" s="30"/>
      <c r="G13" s="2"/>
      <c r="H13" s="2"/>
      <c r="I13" s="2"/>
      <c r="J13" s="30"/>
    </row>
    <row r="14" spans="1:23" s="27" customFormat="1" ht="17.25">
      <c r="B14" s="5"/>
      <c r="C14" s="5"/>
      <c r="D14" s="5"/>
      <c r="E14" s="5"/>
      <c r="F14" s="2"/>
      <c r="G14" s="2"/>
      <c r="H14" s="2"/>
      <c r="I14" s="2"/>
      <c r="J14" s="30"/>
    </row>
    <row r="15" spans="1:23" s="27" customFormat="1" ht="17.25">
      <c r="A15" s="1" t="s">
        <v>23</v>
      </c>
      <c r="C15" s="2"/>
      <c r="D15" s="2"/>
      <c r="E15" s="2"/>
      <c r="F15" s="2"/>
      <c r="G15" s="2"/>
      <c r="H15" s="2"/>
      <c r="I15" s="2"/>
      <c r="J15" s="30"/>
    </row>
    <row r="16" spans="1:23" s="27" customFormat="1" ht="17.25">
      <c r="B16" s="5"/>
      <c r="C16" s="2"/>
      <c r="D16" s="2"/>
      <c r="E16" s="2"/>
      <c r="F16" s="2"/>
      <c r="G16" s="2"/>
      <c r="H16" s="2"/>
      <c r="I16" s="2"/>
      <c r="J16" s="30"/>
    </row>
    <row r="17" spans="1:19" s="27" customFormat="1" ht="28.15" customHeight="1">
      <c r="B17" s="142" t="s">
        <v>57</v>
      </c>
      <c r="C17" s="142" t="s">
        <v>58</v>
      </c>
      <c r="D17" s="142" t="s">
        <v>59</v>
      </c>
      <c r="E17" s="142" t="s">
        <v>60</v>
      </c>
      <c r="F17" s="142" t="s">
        <v>61</v>
      </c>
      <c r="G17" s="142"/>
      <c r="H17" s="142"/>
      <c r="I17" s="142"/>
      <c r="J17" s="142"/>
      <c r="K17" s="142" t="s">
        <v>62</v>
      </c>
    </row>
    <row r="18" spans="1:19" s="27" customFormat="1" ht="40.9" customHeight="1">
      <c r="B18" s="142"/>
      <c r="C18" s="142"/>
      <c r="D18" s="142"/>
      <c r="E18" s="142"/>
      <c r="F18" s="23" t="s">
        <v>24</v>
      </c>
      <c r="G18" s="23" t="s">
        <v>25</v>
      </c>
      <c r="H18" s="23" t="s">
        <v>0</v>
      </c>
      <c r="I18" s="23" t="s">
        <v>1</v>
      </c>
      <c r="J18" s="23" t="s">
        <v>3</v>
      </c>
      <c r="K18" s="142"/>
    </row>
    <row r="19" spans="1:19" s="27" customFormat="1" ht="54">
      <c r="B19" s="12" t="s">
        <v>105</v>
      </c>
      <c r="C19" s="32" t="s">
        <v>106</v>
      </c>
      <c r="D19" s="32" t="s">
        <v>20</v>
      </c>
      <c r="E19" s="12"/>
      <c r="F19" s="34">
        <f>SUM(F20:F22)</f>
        <v>35742</v>
      </c>
      <c r="G19" s="34">
        <f t="shared" ref="G19:J19" si="0">SUM(G20:G22)</f>
        <v>36142</v>
      </c>
      <c r="H19" s="34">
        <f t="shared" si="0"/>
        <v>36570</v>
      </c>
      <c r="I19" s="34">
        <f t="shared" si="0"/>
        <v>37190</v>
      </c>
      <c r="J19" s="34">
        <f t="shared" si="0"/>
        <v>37910</v>
      </c>
      <c r="K19" s="34"/>
    </row>
    <row r="20" spans="1:19" s="27" customFormat="1" ht="40.5">
      <c r="B20" s="12" t="s">
        <v>82</v>
      </c>
      <c r="C20" s="32" t="s">
        <v>106</v>
      </c>
      <c r="D20" s="32" t="s">
        <v>20</v>
      </c>
      <c r="E20" s="12" t="s">
        <v>88</v>
      </c>
      <c r="F20" s="34">
        <v>23566</v>
      </c>
      <c r="G20" s="34">
        <v>23382</v>
      </c>
      <c r="H20" s="34">
        <v>23200</v>
      </c>
      <c r="I20" s="34">
        <v>22760</v>
      </c>
      <c r="J20" s="34">
        <v>22330</v>
      </c>
      <c r="K20" s="34"/>
    </row>
    <row r="21" spans="1:19" s="27" customFormat="1" ht="54">
      <c r="B21" s="12" t="s">
        <v>83</v>
      </c>
      <c r="C21" s="32" t="s">
        <v>106</v>
      </c>
      <c r="D21" s="32" t="s">
        <v>20</v>
      </c>
      <c r="E21" s="12" t="s">
        <v>88</v>
      </c>
      <c r="F21" s="34">
        <v>11616</v>
      </c>
      <c r="G21" s="34">
        <v>12160</v>
      </c>
      <c r="H21" s="34">
        <v>12730</v>
      </c>
      <c r="I21" s="34">
        <v>13750</v>
      </c>
      <c r="J21" s="34">
        <v>14860</v>
      </c>
      <c r="K21" s="34"/>
    </row>
    <row r="22" spans="1:19" s="27" customFormat="1" ht="54">
      <c r="B22" s="12" t="s">
        <v>84</v>
      </c>
      <c r="C22" s="32" t="s">
        <v>106</v>
      </c>
      <c r="D22" s="32" t="s">
        <v>20</v>
      </c>
      <c r="E22" s="12" t="s">
        <v>88</v>
      </c>
      <c r="F22" s="34">
        <v>560</v>
      </c>
      <c r="G22" s="34">
        <v>600</v>
      </c>
      <c r="H22" s="34">
        <v>640</v>
      </c>
      <c r="I22" s="34">
        <v>680</v>
      </c>
      <c r="J22" s="34">
        <v>720</v>
      </c>
      <c r="K22" s="34"/>
    </row>
    <row r="23" spans="1:19" s="27" customFormat="1" ht="40.5">
      <c r="B23" s="12" t="s">
        <v>78</v>
      </c>
      <c r="C23" s="32" t="s">
        <v>81</v>
      </c>
      <c r="D23" s="32" t="s">
        <v>20</v>
      </c>
      <c r="E23" s="12" t="s">
        <v>77</v>
      </c>
      <c r="F23" s="34">
        <v>300000</v>
      </c>
      <c r="G23" s="34">
        <v>300000</v>
      </c>
      <c r="H23" s="34">
        <v>300000</v>
      </c>
      <c r="I23" s="34">
        <v>300000</v>
      </c>
      <c r="J23" s="34">
        <v>300000</v>
      </c>
      <c r="K23" s="34"/>
    </row>
    <row r="24" spans="1:19" s="27" customFormat="1" ht="40.5">
      <c r="B24" s="12" t="s">
        <v>79</v>
      </c>
      <c r="C24" s="32" t="s">
        <v>81</v>
      </c>
      <c r="D24" s="32" t="s">
        <v>20</v>
      </c>
      <c r="E24" s="12" t="s">
        <v>77</v>
      </c>
      <c r="F24" s="34">
        <v>1000000</v>
      </c>
      <c r="G24" s="34">
        <v>1000000</v>
      </c>
      <c r="H24" s="34">
        <v>1000000</v>
      </c>
      <c r="I24" s="34">
        <v>1000000</v>
      </c>
      <c r="J24" s="34">
        <v>1000000</v>
      </c>
      <c r="K24" s="34"/>
    </row>
    <row r="25" spans="1:19" s="27" customFormat="1" ht="40.5">
      <c r="B25" s="12" t="s">
        <v>80</v>
      </c>
      <c r="C25" s="32" t="s">
        <v>81</v>
      </c>
      <c r="D25" s="32" t="s">
        <v>20</v>
      </c>
      <c r="E25" s="12" t="s">
        <v>77</v>
      </c>
      <c r="F25" s="34">
        <v>1500000</v>
      </c>
      <c r="G25" s="34">
        <v>1500000</v>
      </c>
      <c r="H25" s="34">
        <v>1500000</v>
      </c>
      <c r="I25" s="34">
        <v>1500000</v>
      </c>
      <c r="J25" s="34">
        <v>1500000</v>
      </c>
      <c r="K25" s="34"/>
    </row>
    <row r="26" spans="1:19" s="27" customFormat="1" ht="40.5">
      <c r="B26" s="13" t="s">
        <v>86</v>
      </c>
      <c r="C26" s="32" t="s">
        <v>85</v>
      </c>
      <c r="D26" s="32"/>
      <c r="E26" s="12" t="str">
        <f>E24</f>
        <v>ՀՀ կառավարության 2014 թվականի մարտի 6-ի N 275-Ն որոշում</v>
      </c>
      <c r="F26" s="34">
        <v>19428153.010000002</v>
      </c>
      <c r="G26" s="34">
        <f>+SUMPRODUCT(G20:G22,G23:G25)/1000</f>
        <v>20074600</v>
      </c>
      <c r="H26" s="34">
        <f t="shared" ref="H26:J26" si="1">+SUMPRODUCT(H20:H22,H23:H25)/1000</f>
        <v>20650000</v>
      </c>
      <c r="I26" s="34">
        <f t="shared" si="1"/>
        <v>21598000</v>
      </c>
      <c r="J26" s="34">
        <f t="shared" si="1"/>
        <v>22639000</v>
      </c>
      <c r="K26" s="34"/>
    </row>
    <row r="29" spans="1:19" s="25" customFormat="1">
      <c r="A29" s="4" t="s">
        <v>26</v>
      </c>
    </row>
    <row r="30" spans="1:19" s="25" customFormat="1"/>
    <row r="31" spans="1:19" s="25" customFormat="1" ht="54.75" customHeight="1">
      <c r="B31" s="143" t="s">
        <v>63</v>
      </c>
      <c r="C31" s="22" t="s">
        <v>64</v>
      </c>
      <c r="D31" s="22" t="s">
        <v>65</v>
      </c>
      <c r="E31" s="136" t="s">
        <v>66</v>
      </c>
      <c r="F31" s="136"/>
      <c r="G31" s="136"/>
      <c r="H31" s="136" t="s">
        <v>67</v>
      </c>
      <c r="I31" s="136"/>
      <c r="J31" s="136"/>
      <c r="K31" s="136" t="s">
        <v>68</v>
      </c>
      <c r="L31" s="136"/>
      <c r="M31" s="136"/>
      <c r="N31" s="136" t="s">
        <v>69</v>
      </c>
      <c r="O31" s="136"/>
      <c r="P31" s="136"/>
      <c r="Q31" s="141" t="s">
        <v>70</v>
      </c>
      <c r="R31" s="141"/>
      <c r="S31" s="141"/>
    </row>
    <row r="32" spans="1:19" s="25" customFormat="1" ht="27">
      <c r="B32" s="143"/>
      <c r="C32" s="22" t="s">
        <v>8</v>
      </c>
      <c r="D32" s="22" t="s">
        <v>9</v>
      </c>
      <c r="E32" s="20" t="s">
        <v>0</v>
      </c>
      <c r="F32" s="20" t="s">
        <v>1</v>
      </c>
      <c r="G32" s="20" t="s">
        <v>3</v>
      </c>
      <c r="H32" s="20" t="s">
        <v>0</v>
      </c>
      <c r="I32" s="20" t="s">
        <v>1</v>
      </c>
      <c r="J32" s="20" t="s">
        <v>3</v>
      </c>
      <c r="K32" s="20" t="s">
        <v>12</v>
      </c>
      <c r="L32" s="20" t="s">
        <v>11</v>
      </c>
      <c r="M32" s="20" t="s">
        <v>10</v>
      </c>
      <c r="N32" s="20" t="s">
        <v>12</v>
      </c>
      <c r="O32" s="20" t="s">
        <v>11</v>
      </c>
      <c r="P32" s="20" t="s">
        <v>10</v>
      </c>
      <c r="Q32" s="21" t="s">
        <v>0</v>
      </c>
      <c r="R32" s="21" t="s">
        <v>1</v>
      </c>
      <c r="S32" s="21" t="s">
        <v>3</v>
      </c>
    </row>
    <row r="33" spans="2:19" s="25" customFormat="1">
      <c r="B33" s="12" t="s">
        <v>87</v>
      </c>
      <c r="C33" s="36">
        <v>19428153</v>
      </c>
      <c r="D33" s="36">
        <v>19898400</v>
      </c>
      <c r="E33" s="36"/>
      <c r="F33" s="36"/>
      <c r="G33" s="36"/>
      <c r="H33" s="36">
        <f>+H26</f>
        <v>20650000</v>
      </c>
      <c r="I33" s="36">
        <f t="shared" ref="I33:J33" si="2">+I26</f>
        <v>21598000</v>
      </c>
      <c r="J33" s="36">
        <f t="shared" si="2"/>
        <v>22639000</v>
      </c>
      <c r="K33" s="38">
        <f>+H33</f>
        <v>20650000</v>
      </c>
      <c r="L33" s="38">
        <f t="shared" ref="L33:M33" si="3">+I33</f>
        <v>21598000</v>
      </c>
      <c r="M33" s="38">
        <f t="shared" si="3"/>
        <v>22639000</v>
      </c>
      <c r="N33" s="38"/>
      <c r="O33" s="38"/>
      <c r="P33" s="38"/>
      <c r="Q33" s="39">
        <f>+K33</f>
        <v>20650000</v>
      </c>
      <c r="R33" s="39">
        <f t="shared" ref="R33:S33" si="4">+L33</f>
        <v>21598000</v>
      </c>
      <c r="S33" s="39">
        <f t="shared" si="4"/>
        <v>22639000</v>
      </c>
    </row>
    <row r="34" spans="2:19" s="25" customFormat="1" ht="42">
      <c r="B34" s="6" t="s">
        <v>41</v>
      </c>
      <c r="C34" s="12"/>
      <c r="D34" s="12"/>
      <c r="E34" s="20">
        <f t="shared" ref="E34:J34" si="5">SUM(E33:E33)</f>
        <v>0</v>
      </c>
      <c r="F34" s="20">
        <f t="shared" si="5"/>
        <v>0</v>
      </c>
      <c r="G34" s="20">
        <f t="shared" si="5"/>
        <v>0</v>
      </c>
      <c r="H34" s="37">
        <f t="shared" si="5"/>
        <v>20650000</v>
      </c>
      <c r="I34" s="37">
        <f t="shared" si="5"/>
        <v>21598000</v>
      </c>
      <c r="J34" s="37">
        <f t="shared" si="5"/>
        <v>22639000</v>
      </c>
      <c r="K34" s="37">
        <f>C34+E34+H34</f>
        <v>20650000</v>
      </c>
      <c r="L34" s="37">
        <f>C34+F34+I34</f>
        <v>21598000</v>
      </c>
      <c r="M34" s="37">
        <f>C34+G34+J34</f>
        <v>22639000</v>
      </c>
      <c r="N34" s="22" t="s">
        <v>2</v>
      </c>
      <c r="O34" s="22" t="s">
        <v>2</v>
      </c>
      <c r="P34" s="22" t="s">
        <v>2</v>
      </c>
      <c r="Q34" s="21" t="s">
        <v>2</v>
      </c>
      <c r="R34" s="21" t="s">
        <v>2</v>
      </c>
      <c r="S34" s="21" t="s">
        <v>2</v>
      </c>
    </row>
    <row r="35" spans="2:19" s="25" customFormat="1" ht="42">
      <c r="B35" s="6" t="s">
        <v>30</v>
      </c>
      <c r="C35" s="12"/>
      <c r="D35" s="12"/>
      <c r="E35" s="20" t="s">
        <v>40</v>
      </c>
      <c r="F35" s="20" t="s">
        <v>40</v>
      </c>
      <c r="G35" s="20" t="s">
        <v>40</v>
      </c>
      <c r="H35" s="37" t="s">
        <v>40</v>
      </c>
      <c r="I35" s="37" t="s">
        <v>40</v>
      </c>
      <c r="J35" s="37" t="s">
        <v>40</v>
      </c>
      <c r="K35" s="37">
        <f>C35</f>
        <v>0</v>
      </c>
      <c r="L35" s="37">
        <f>C35</f>
        <v>0</v>
      </c>
      <c r="M35" s="37">
        <f>C35</f>
        <v>0</v>
      </c>
      <c r="N35" s="22" t="s">
        <v>2</v>
      </c>
      <c r="O35" s="22" t="s">
        <v>2</v>
      </c>
      <c r="P35" s="22" t="s">
        <v>2</v>
      </c>
      <c r="Q35" s="21" t="s">
        <v>2</v>
      </c>
      <c r="R35" s="21" t="s">
        <v>2</v>
      </c>
      <c r="S35" s="21" t="s">
        <v>2</v>
      </c>
    </row>
    <row r="36" spans="2:19" s="25" customFormat="1">
      <c r="B36" s="6" t="s">
        <v>31</v>
      </c>
      <c r="C36" s="37">
        <f>SUM(C33:C33)</f>
        <v>19428153</v>
      </c>
      <c r="D36" s="37">
        <f>SUM(D33:D33)</f>
        <v>19898400</v>
      </c>
      <c r="E36" s="20">
        <f>E34</f>
        <v>0</v>
      </c>
      <c r="F36" s="20">
        <f t="shared" ref="F36:J36" si="6">F34</f>
        <v>0</v>
      </c>
      <c r="G36" s="20">
        <f t="shared" si="6"/>
        <v>0</v>
      </c>
      <c r="H36" s="37">
        <f t="shared" si="6"/>
        <v>20650000</v>
      </c>
      <c r="I36" s="37">
        <f t="shared" si="6"/>
        <v>21598000</v>
      </c>
      <c r="J36" s="37">
        <f t="shared" si="6"/>
        <v>22639000</v>
      </c>
      <c r="K36" s="37">
        <f>K34+K35</f>
        <v>20650000</v>
      </c>
      <c r="L36" s="37">
        <f t="shared" ref="L36:M36" si="7">L34+L35</f>
        <v>21598000</v>
      </c>
      <c r="M36" s="37">
        <f t="shared" si="7"/>
        <v>22639000</v>
      </c>
      <c r="N36" s="22">
        <f>SUM(N33:N33)</f>
        <v>0</v>
      </c>
      <c r="O36" s="22">
        <f>SUM(O33:O33)</f>
        <v>0</v>
      </c>
      <c r="P36" s="22">
        <f>SUM(P33:P33)</f>
        <v>0</v>
      </c>
      <c r="Q36" s="40">
        <f>K36+N36</f>
        <v>20650000</v>
      </c>
      <c r="R36" s="40">
        <f>L36+O36</f>
        <v>21598000</v>
      </c>
      <c r="S36" s="40">
        <f>M36+P36</f>
        <v>22639000</v>
      </c>
    </row>
  </sheetData>
  <mergeCells count="12">
    <mergeCell ref="Q31:S31"/>
    <mergeCell ref="B17:B18"/>
    <mergeCell ref="C17:C18"/>
    <mergeCell ref="D17:D18"/>
    <mergeCell ref="E17:E18"/>
    <mergeCell ref="F17:J17"/>
    <mergeCell ref="K17:K18"/>
    <mergeCell ref="B31:B32"/>
    <mergeCell ref="E31:G31"/>
    <mergeCell ref="H31:J31"/>
    <mergeCell ref="K31:M31"/>
    <mergeCell ref="N31:P31"/>
  </mergeCells>
  <dataValidations count="4">
    <dataValidation type="list" allowBlank="1" showInputMessage="1" showErrorMessage="1" sqref="B13">
      <formula1>$U$2:$U$4</formula1>
    </dataValidation>
    <dataValidation type="list" allowBlank="1" showInputMessage="1" showErrorMessage="1" sqref="D19:D26">
      <formula1>$V$2:$V$3</formula1>
    </dataValidation>
    <dataValidation showInputMessage="1" showErrorMessage="1" sqref="E19:E25"/>
    <dataValidation type="custom" allowBlank="1" showInputMessage="1" showErrorMessage="1" sqref="N33:P33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topLeftCell="A29" workbookViewId="0">
      <selection activeCell="I26" sqref="I26"/>
    </sheetView>
  </sheetViews>
  <sheetFormatPr defaultColWidth="8.85546875" defaultRowHeight="15"/>
  <cols>
    <col min="1" max="1" width="8.85546875" style="25"/>
    <col min="2" max="3" width="27.140625" style="25" customWidth="1"/>
    <col min="4" max="4" width="35.140625" style="25" customWidth="1"/>
    <col min="5" max="5" width="27.28515625" style="25" customWidth="1"/>
    <col min="6" max="6" width="17" style="25" bestFit="1" customWidth="1"/>
    <col min="7" max="7" width="12.7109375" style="25" bestFit="1" customWidth="1"/>
    <col min="8" max="8" width="11" style="25" bestFit="1" customWidth="1"/>
    <col min="9" max="9" width="10.7109375" style="25" bestFit="1" customWidth="1"/>
    <col min="10" max="10" width="11" style="25" bestFit="1" customWidth="1"/>
    <col min="11" max="11" width="25.7109375" style="25" customWidth="1"/>
    <col min="12" max="12" width="10.7109375" style="25" bestFit="1" customWidth="1"/>
    <col min="13" max="13" width="10.85546875" style="25" bestFit="1" customWidth="1"/>
    <col min="14" max="14" width="5.7109375" style="25" bestFit="1" customWidth="1"/>
    <col min="15" max="16" width="5.85546875" style="25" bestFit="1" customWidth="1"/>
    <col min="17" max="17" width="11.140625" style="25" bestFit="1" customWidth="1"/>
    <col min="18" max="18" width="10.7109375" style="25" bestFit="1" customWidth="1"/>
    <col min="19" max="19" width="10.85546875" style="25" bestFit="1" customWidth="1"/>
    <col min="20" max="20" width="8.85546875" style="25"/>
    <col min="21" max="21" width="31.7109375" style="25" bestFit="1" customWidth="1"/>
    <col min="22" max="22" width="9.85546875" style="25" bestFit="1" customWidth="1"/>
    <col min="23" max="16384" width="8.85546875" style="25"/>
  </cols>
  <sheetData>
    <row r="1" spans="1:23" s="27" customFormat="1" ht="15.75">
      <c r="A1" s="1" t="s">
        <v>39</v>
      </c>
      <c r="C1" s="1"/>
      <c r="D1" s="1"/>
      <c r="E1" s="1"/>
      <c r="F1" s="1"/>
      <c r="G1" s="1"/>
      <c r="H1" s="1"/>
      <c r="I1" s="1"/>
      <c r="J1" s="1"/>
      <c r="U1" s="28" t="s">
        <v>13</v>
      </c>
      <c r="V1" s="28" t="s">
        <v>14</v>
      </c>
      <c r="W1" s="28" t="s">
        <v>15</v>
      </c>
    </row>
    <row r="2" spans="1:23" s="27" customFormat="1">
      <c r="A2" s="3"/>
      <c r="C2" s="3"/>
      <c r="D2" s="3"/>
      <c r="E2" s="3"/>
      <c r="F2" s="3"/>
      <c r="G2" s="3"/>
      <c r="H2" s="3"/>
      <c r="I2" s="3"/>
      <c r="J2" s="3"/>
      <c r="U2" s="28" t="s">
        <v>16</v>
      </c>
      <c r="V2" s="28" t="s">
        <v>17</v>
      </c>
      <c r="W2" s="28"/>
    </row>
    <row r="3" spans="1:23" s="27" customFormat="1">
      <c r="A3" s="1" t="s">
        <v>18</v>
      </c>
      <c r="C3" s="29"/>
      <c r="D3" s="29"/>
      <c r="E3" s="29"/>
      <c r="F3" s="29"/>
      <c r="G3" s="3"/>
      <c r="H3" s="3"/>
      <c r="I3" s="3"/>
      <c r="J3" s="3"/>
      <c r="U3" s="28" t="s">
        <v>19</v>
      </c>
      <c r="V3" s="28" t="s">
        <v>20</v>
      </c>
      <c r="W3" s="28"/>
    </row>
    <row r="4" spans="1:23" s="27" customFormat="1" ht="17.25">
      <c r="B4" s="30"/>
      <c r="C4" s="30"/>
      <c r="D4" s="30"/>
      <c r="E4" s="30"/>
      <c r="F4" s="30"/>
      <c r="G4" s="2"/>
      <c r="H4" s="2"/>
      <c r="I4" s="2"/>
      <c r="J4" s="2"/>
      <c r="U4" s="28" t="s">
        <v>21</v>
      </c>
      <c r="V4" s="28"/>
    </row>
    <row r="5" spans="1:23" s="27" customFormat="1" ht="28.5">
      <c r="B5" s="18" t="s">
        <v>47</v>
      </c>
      <c r="C5" s="11">
        <v>1068</v>
      </c>
      <c r="E5" s="18" t="s">
        <v>51</v>
      </c>
      <c r="F5" s="26" t="s">
        <v>90</v>
      </c>
      <c r="H5" s="2"/>
      <c r="I5" s="2"/>
      <c r="J5" s="2"/>
    </row>
    <row r="6" spans="1:23" s="27" customFormat="1" ht="28.5">
      <c r="B6" s="18" t="s">
        <v>48</v>
      </c>
      <c r="C6" s="24" t="s">
        <v>71</v>
      </c>
      <c r="E6" s="18" t="s">
        <v>52</v>
      </c>
      <c r="F6" s="26" t="s">
        <v>73</v>
      </c>
      <c r="H6" s="2"/>
      <c r="I6" s="2"/>
      <c r="J6" s="2"/>
    </row>
    <row r="7" spans="1:23" s="27" customFormat="1" ht="17.25">
      <c r="B7" s="18" t="s">
        <v>49</v>
      </c>
      <c r="C7" s="11">
        <v>12001</v>
      </c>
      <c r="H7" s="2"/>
      <c r="I7" s="2"/>
      <c r="J7" s="2"/>
    </row>
    <row r="8" spans="1:23" s="27" customFormat="1" ht="27">
      <c r="B8" s="18" t="s">
        <v>50</v>
      </c>
      <c r="C8" s="24" t="s">
        <v>89</v>
      </c>
      <c r="H8" s="2"/>
      <c r="I8" s="2"/>
      <c r="J8" s="2"/>
    </row>
    <row r="9" spans="1:23" s="27" customFormat="1" ht="17.25">
      <c r="B9" s="3"/>
      <c r="C9" s="3"/>
      <c r="D9" s="3"/>
      <c r="E9" s="3"/>
      <c r="F9" s="2"/>
      <c r="G9" s="2"/>
      <c r="H9" s="2"/>
      <c r="I9" s="2"/>
      <c r="J9" s="2"/>
    </row>
    <row r="10" spans="1:23" s="27" customFormat="1" ht="17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7" customFormat="1" ht="17.25">
      <c r="B11" s="2"/>
      <c r="C11" s="2"/>
      <c r="D11" s="2"/>
      <c r="E11" s="2"/>
      <c r="F11" s="2"/>
      <c r="G11" s="2"/>
      <c r="H11" s="2"/>
      <c r="I11" s="2"/>
      <c r="J11" s="2"/>
    </row>
    <row r="12" spans="1:23" s="27" customFormat="1" ht="69">
      <c r="B12" s="18" t="s">
        <v>53</v>
      </c>
      <c r="C12" s="31" t="s">
        <v>54</v>
      </c>
      <c r="D12" s="31" t="s">
        <v>55</v>
      </c>
      <c r="E12" s="31" t="s">
        <v>56</v>
      </c>
      <c r="F12" s="2"/>
      <c r="G12" s="2"/>
      <c r="H12" s="2"/>
      <c r="I12" s="2"/>
      <c r="J12" s="2"/>
    </row>
    <row r="13" spans="1:23" s="27" customFormat="1" ht="216">
      <c r="B13" s="32" t="s">
        <v>16</v>
      </c>
      <c r="C13" s="35" t="s">
        <v>92</v>
      </c>
      <c r="D13" s="12" t="s">
        <v>93</v>
      </c>
      <c r="E13" s="35" t="s">
        <v>91</v>
      </c>
      <c r="F13" s="30"/>
      <c r="G13" s="2"/>
      <c r="H13" s="2"/>
      <c r="I13" s="2"/>
      <c r="J13" s="30"/>
    </row>
    <row r="14" spans="1:23" s="27" customFormat="1" ht="17.25">
      <c r="B14" s="5"/>
      <c r="C14" s="5"/>
      <c r="D14" s="5"/>
      <c r="E14" s="5"/>
      <c r="F14" s="2"/>
      <c r="G14" s="2"/>
      <c r="H14" s="2"/>
      <c r="I14" s="2"/>
      <c r="J14" s="30"/>
    </row>
    <row r="15" spans="1:23" s="27" customFormat="1" ht="17.25">
      <c r="A15" s="1" t="s">
        <v>23</v>
      </c>
      <c r="C15" s="2"/>
      <c r="D15" s="2"/>
      <c r="E15" s="2"/>
      <c r="F15" s="2"/>
      <c r="G15" s="2"/>
      <c r="H15" s="2"/>
      <c r="I15" s="2"/>
      <c r="J15" s="30"/>
    </row>
    <row r="16" spans="1:23" s="27" customFormat="1" ht="17.25">
      <c r="B16" s="5"/>
      <c r="C16" s="2"/>
      <c r="D16" s="2"/>
      <c r="E16" s="2"/>
      <c r="F16" s="2"/>
      <c r="G16" s="2"/>
      <c r="H16" s="2"/>
      <c r="I16" s="2"/>
      <c r="J16" s="30"/>
    </row>
    <row r="17" spans="2:11" s="27" customFormat="1" ht="22.9" customHeight="1">
      <c r="B17" s="142" t="s">
        <v>57</v>
      </c>
      <c r="C17" s="142" t="s">
        <v>58</v>
      </c>
      <c r="D17" s="142" t="s">
        <v>59</v>
      </c>
      <c r="E17" s="142" t="s">
        <v>60</v>
      </c>
      <c r="F17" s="142" t="s">
        <v>61</v>
      </c>
      <c r="G17" s="142"/>
      <c r="H17" s="142"/>
      <c r="I17" s="142"/>
      <c r="J17" s="142"/>
      <c r="K17" s="142" t="s">
        <v>62</v>
      </c>
    </row>
    <row r="18" spans="2:11" s="27" customFormat="1" ht="30.6" customHeight="1">
      <c r="B18" s="142"/>
      <c r="C18" s="142"/>
      <c r="D18" s="142"/>
      <c r="E18" s="142"/>
      <c r="F18" s="23" t="s">
        <v>24</v>
      </c>
      <c r="G18" s="23" t="s">
        <v>25</v>
      </c>
      <c r="H18" s="23" t="s">
        <v>0</v>
      </c>
      <c r="I18" s="23" t="s">
        <v>1</v>
      </c>
      <c r="J18" s="23" t="s">
        <v>3</v>
      </c>
      <c r="K18" s="142"/>
    </row>
    <row r="19" spans="2:11" s="27" customFormat="1" ht="54">
      <c r="B19" s="12" t="s">
        <v>109</v>
      </c>
      <c r="C19" s="32" t="s">
        <v>106</v>
      </c>
      <c r="D19" s="32" t="s">
        <v>20</v>
      </c>
      <c r="E19" s="12" t="s">
        <v>88</v>
      </c>
      <c r="F19" s="34">
        <f>SUM(F20:F26)</f>
        <v>37372.1666114326</v>
      </c>
      <c r="G19" s="34">
        <f t="shared" ref="G19:J19" si="0">SUM(G20:G26)</f>
        <v>45567</v>
      </c>
      <c r="H19" s="34">
        <f t="shared" si="0"/>
        <v>61659.5</v>
      </c>
      <c r="I19" s="34">
        <f t="shared" si="0"/>
        <v>67327.5</v>
      </c>
      <c r="J19" s="34">
        <f t="shared" si="0"/>
        <v>67590</v>
      </c>
      <c r="K19" s="34"/>
    </row>
    <row r="20" spans="2:11" s="27" customFormat="1" ht="40.5">
      <c r="B20" s="12" t="s">
        <v>94</v>
      </c>
      <c r="C20" s="32" t="s">
        <v>106</v>
      </c>
      <c r="D20" s="32" t="s">
        <v>20</v>
      </c>
      <c r="E20" s="12" t="s">
        <v>88</v>
      </c>
      <c r="F20" s="34"/>
      <c r="G20" s="34">
        <v>1950</v>
      </c>
      <c r="H20" s="34">
        <v>8067.5</v>
      </c>
      <c r="I20" s="34">
        <v>11487.5</v>
      </c>
      <c r="J20" s="34">
        <v>11540</v>
      </c>
      <c r="K20" s="34"/>
    </row>
    <row r="21" spans="2:11" s="27" customFormat="1" ht="40.5">
      <c r="B21" s="12" t="s">
        <v>95</v>
      </c>
      <c r="C21" s="32" t="s">
        <v>106</v>
      </c>
      <c r="D21" s="32" t="s">
        <v>20</v>
      </c>
      <c r="E21" s="12" t="s">
        <v>88</v>
      </c>
      <c r="F21" s="34"/>
      <c r="G21" s="34">
        <v>4312.5</v>
      </c>
      <c r="H21" s="34">
        <v>17832.5</v>
      </c>
      <c r="I21" s="34">
        <v>25347.5</v>
      </c>
      <c r="J21" s="34">
        <v>25400</v>
      </c>
      <c r="K21" s="34"/>
    </row>
    <row r="22" spans="2:11" s="27" customFormat="1" ht="40.5">
      <c r="B22" s="12" t="s">
        <v>96</v>
      </c>
      <c r="C22" s="32" t="s">
        <v>106</v>
      </c>
      <c r="D22" s="32" t="s">
        <v>20</v>
      </c>
      <c r="E22" s="12" t="s">
        <v>88</v>
      </c>
      <c r="F22" s="34"/>
      <c r="G22" s="34">
        <v>1125</v>
      </c>
      <c r="H22" s="34">
        <v>4657.5</v>
      </c>
      <c r="I22" s="34">
        <v>6685</v>
      </c>
      <c r="J22" s="34">
        <v>6790</v>
      </c>
      <c r="K22" s="34"/>
    </row>
    <row r="23" spans="2:11" s="27" customFormat="1" ht="41.25" thickBot="1">
      <c r="B23" s="47" t="s">
        <v>100</v>
      </c>
      <c r="C23" s="48" t="s">
        <v>106</v>
      </c>
      <c r="D23" s="48" t="s">
        <v>20</v>
      </c>
      <c r="E23" s="47" t="s">
        <v>88</v>
      </c>
      <c r="F23" s="49"/>
      <c r="G23" s="49">
        <v>4050</v>
      </c>
      <c r="H23" s="49">
        <v>16747.5</v>
      </c>
      <c r="I23" s="49">
        <v>23807.5</v>
      </c>
      <c r="J23" s="49">
        <v>23860</v>
      </c>
      <c r="K23" s="49"/>
    </row>
    <row r="24" spans="2:11" s="27" customFormat="1" ht="40.5">
      <c r="B24" s="44" t="s">
        <v>97</v>
      </c>
      <c r="C24" s="32" t="s">
        <v>106</v>
      </c>
      <c r="D24" s="45" t="s">
        <v>20</v>
      </c>
      <c r="E24" s="44" t="s">
        <v>88</v>
      </c>
      <c r="F24" s="46">
        <v>11432.1666114326</v>
      </c>
      <c r="G24" s="46">
        <v>9810</v>
      </c>
      <c r="H24" s="46">
        <v>4785</v>
      </c>
      <c r="I24" s="46"/>
      <c r="J24" s="46"/>
      <c r="K24" s="46"/>
    </row>
    <row r="25" spans="2:11" s="27" customFormat="1" ht="40.5">
      <c r="B25" s="12" t="s">
        <v>99</v>
      </c>
      <c r="C25" s="32" t="s">
        <v>106</v>
      </c>
      <c r="D25" s="32" t="s">
        <v>20</v>
      </c>
      <c r="E25" s="12" t="s">
        <v>88</v>
      </c>
      <c r="F25" s="34">
        <v>4783</v>
      </c>
      <c r="G25" s="34">
        <v>5296.5</v>
      </c>
      <c r="H25" s="34">
        <v>2621.5</v>
      </c>
      <c r="I25" s="34"/>
      <c r="J25" s="34"/>
      <c r="K25" s="34"/>
    </row>
    <row r="26" spans="2:11" s="27" customFormat="1" ht="40.5">
      <c r="B26" s="12" t="s">
        <v>98</v>
      </c>
      <c r="C26" s="32" t="s">
        <v>106</v>
      </c>
      <c r="D26" s="32" t="s">
        <v>20</v>
      </c>
      <c r="E26" s="12" t="s">
        <v>88</v>
      </c>
      <c r="F26" s="34">
        <v>21157</v>
      </c>
      <c r="G26" s="34">
        <v>19023</v>
      </c>
      <c r="H26" s="34">
        <v>6948</v>
      </c>
      <c r="I26" s="34"/>
      <c r="J26" s="34"/>
      <c r="K26" s="34"/>
    </row>
    <row r="27" spans="2:11" s="27" customFormat="1" ht="40.5">
      <c r="B27" s="12" t="s">
        <v>94</v>
      </c>
      <c r="C27" s="32" t="s">
        <v>85</v>
      </c>
      <c r="D27" s="32" t="s">
        <v>20</v>
      </c>
      <c r="E27" s="12" t="s">
        <v>101</v>
      </c>
      <c r="F27" s="34"/>
      <c r="G27" s="34">
        <v>37500</v>
      </c>
      <c r="H27" s="34">
        <v>38600</v>
      </c>
      <c r="I27" s="34">
        <v>40100</v>
      </c>
      <c r="J27" s="34">
        <v>41800</v>
      </c>
      <c r="K27" s="34"/>
    </row>
    <row r="28" spans="2:11" s="27" customFormat="1" ht="40.5">
      <c r="B28" s="12" t="s">
        <v>95</v>
      </c>
      <c r="C28" s="32" t="s">
        <v>85</v>
      </c>
      <c r="D28" s="32" t="s">
        <v>20</v>
      </c>
      <c r="E28" s="12" t="s">
        <v>101</v>
      </c>
      <c r="F28" s="34"/>
      <c r="G28" s="34">
        <v>31600</v>
      </c>
      <c r="H28" s="34">
        <v>32800</v>
      </c>
      <c r="I28" s="34">
        <v>34100</v>
      </c>
      <c r="J28" s="34">
        <v>35500</v>
      </c>
      <c r="K28" s="34"/>
    </row>
    <row r="29" spans="2:11" s="27" customFormat="1" ht="40.5">
      <c r="B29" s="12" t="s">
        <v>96</v>
      </c>
      <c r="C29" s="32" t="s">
        <v>85</v>
      </c>
      <c r="D29" s="32" t="s">
        <v>20</v>
      </c>
      <c r="E29" s="12" t="s">
        <v>101</v>
      </c>
      <c r="F29" s="34"/>
      <c r="G29" s="34">
        <v>69100</v>
      </c>
      <c r="H29" s="34">
        <v>71400</v>
      </c>
      <c r="I29" s="34">
        <v>74200</v>
      </c>
      <c r="J29" s="34">
        <v>77300</v>
      </c>
      <c r="K29" s="34"/>
    </row>
    <row r="30" spans="2:11" s="27" customFormat="1" ht="41.25" thickBot="1">
      <c r="B30" s="47" t="s">
        <v>100</v>
      </c>
      <c r="C30" s="48" t="s">
        <v>85</v>
      </c>
      <c r="D30" s="48" t="s">
        <v>20</v>
      </c>
      <c r="E30" s="47" t="s">
        <v>101</v>
      </c>
      <c r="F30" s="49"/>
      <c r="G30" s="49">
        <v>31600</v>
      </c>
      <c r="H30" s="49">
        <v>32800</v>
      </c>
      <c r="I30" s="49">
        <v>34100</v>
      </c>
      <c r="J30" s="49">
        <v>35500</v>
      </c>
      <c r="K30" s="49"/>
    </row>
    <row r="31" spans="2:11" s="27" customFormat="1" ht="40.5">
      <c r="B31" s="44" t="s">
        <v>97</v>
      </c>
      <c r="C31" s="32" t="s">
        <v>85</v>
      </c>
      <c r="D31" s="32" t="s">
        <v>20</v>
      </c>
      <c r="E31" s="12" t="s">
        <v>101</v>
      </c>
      <c r="F31" s="34">
        <v>28600</v>
      </c>
      <c r="G31" s="34">
        <v>31600</v>
      </c>
      <c r="H31" s="34">
        <v>32800</v>
      </c>
      <c r="I31" s="34"/>
      <c r="J31" s="34"/>
      <c r="K31" s="34"/>
    </row>
    <row r="32" spans="2:11" s="27" customFormat="1" ht="40.5">
      <c r="B32" s="12" t="s">
        <v>99</v>
      </c>
      <c r="C32" s="32" t="s">
        <v>85</v>
      </c>
      <c r="D32" s="32" t="s">
        <v>20</v>
      </c>
      <c r="E32" s="12" t="s">
        <v>101</v>
      </c>
      <c r="F32" s="34">
        <v>28600</v>
      </c>
      <c r="G32" s="34">
        <v>63200</v>
      </c>
      <c r="H32" s="34">
        <v>65600</v>
      </c>
      <c r="I32" s="34"/>
      <c r="J32" s="34"/>
      <c r="K32" s="34"/>
    </row>
    <row r="33" spans="1:19" s="27" customFormat="1" ht="40.5">
      <c r="B33" s="12" t="s">
        <v>98</v>
      </c>
      <c r="C33" s="32" t="s">
        <v>85</v>
      </c>
      <c r="D33" s="32" t="s">
        <v>20</v>
      </c>
      <c r="E33" s="12" t="s">
        <v>101</v>
      </c>
      <c r="F33" s="34">
        <v>28600</v>
      </c>
      <c r="G33" s="34">
        <v>31600</v>
      </c>
      <c r="H33" s="34">
        <v>32800</v>
      </c>
      <c r="I33" s="34"/>
      <c r="J33" s="34"/>
      <c r="K33" s="34"/>
    </row>
    <row r="34" spans="1:19" s="27" customFormat="1">
      <c r="B34" s="12" t="s">
        <v>104</v>
      </c>
      <c r="C34" s="32"/>
      <c r="D34" s="32"/>
      <c r="E34" s="12"/>
      <c r="F34" s="34">
        <f>+SUMPRODUCT(F20:F26,F27:F33)*12/1000</f>
        <v>12826127.581043668</v>
      </c>
      <c r="G34" s="34">
        <f>+SUMPRODUCT(G20:G26,G27:G33)*12/1000</f>
        <v>19931749.199999999</v>
      </c>
      <c r="H34" s="34">
        <f t="shared" ref="H34:J34" si="1">+SUMPRODUCT(H20:H26,H27:H33)*12/1000</f>
        <v>28019853.600000001</v>
      </c>
      <c r="I34" s="34">
        <f t="shared" si="1"/>
        <v>31594335</v>
      </c>
      <c r="J34" s="34">
        <f t="shared" si="1"/>
        <v>33071628</v>
      </c>
      <c r="K34" s="34"/>
    </row>
    <row r="35" spans="1:19" s="27" customFormat="1" ht="148.5">
      <c r="B35" s="12" t="s">
        <v>102</v>
      </c>
      <c r="C35" s="32"/>
      <c r="D35" s="32"/>
      <c r="E35" s="12"/>
      <c r="F35" s="34">
        <v>2530177.42</v>
      </c>
      <c r="G35" s="34">
        <f>+G36-G34</f>
        <v>418935.60000000149</v>
      </c>
      <c r="H35" s="34"/>
      <c r="I35" s="34"/>
      <c r="J35" s="34"/>
      <c r="K35" s="50" t="s">
        <v>103</v>
      </c>
    </row>
    <row r="36" spans="1:19" s="27" customFormat="1">
      <c r="B36" s="13" t="s">
        <v>86</v>
      </c>
      <c r="C36" s="32" t="s">
        <v>85</v>
      </c>
      <c r="D36" s="32"/>
      <c r="E36" s="12"/>
      <c r="F36" s="34">
        <f>+F34+F35</f>
        <v>15356305.001043668</v>
      </c>
      <c r="G36" s="34">
        <v>20350684.800000001</v>
      </c>
      <c r="H36" s="34">
        <f t="shared" ref="H36:J36" si="2">+H34+H35</f>
        <v>28019853.600000001</v>
      </c>
      <c r="I36" s="34">
        <f t="shared" si="2"/>
        <v>31594335</v>
      </c>
      <c r="J36" s="34">
        <f t="shared" si="2"/>
        <v>33071628</v>
      </c>
      <c r="K36" s="34"/>
    </row>
    <row r="39" spans="1:19">
      <c r="A39" s="4" t="s">
        <v>26</v>
      </c>
    </row>
    <row r="41" spans="1:19">
      <c r="B41" s="143" t="s">
        <v>63</v>
      </c>
      <c r="C41" s="22" t="s">
        <v>64</v>
      </c>
      <c r="D41" s="22" t="s">
        <v>65</v>
      </c>
      <c r="E41" s="136" t="s">
        <v>66</v>
      </c>
      <c r="F41" s="136"/>
      <c r="G41" s="136"/>
      <c r="H41" s="136" t="s">
        <v>67</v>
      </c>
      <c r="I41" s="136"/>
      <c r="J41" s="136"/>
      <c r="K41" s="136" t="s">
        <v>68</v>
      </c>
      <c r="L41" s="136"/>
      <c r="M41" s="136"/>
      <c r="N41" s="136" t="s">
        <v>69</v>
      </c>
      <c r="O41" s="136"/>
      <c r="P41" s="136"/>
      <c r="Q41" s="141" t="s">
        <v>70</v>
      </c>
      <c r="R41" s="141"/>
      <c r="S41" s="141"/>
    </row>
    <row r="42" spans="1:19" ht="27">
      <c r="B42" s="143"/>
      <c r="C42" s="22" t="s">
        <v>8</v>
      </c>
      <c r="D42" s="22" t="s">
        <v>9</v>
      </c>
      <c r="E42" s="20" t="s">
        <v>0</v>
      </c>
      <c r="F42" s="20" t="s">
        <v>1</v>
      </c>
      <c r="G42" s="20" t="s">
        <v>3</v>
      </c>
      <c r="H42" s="20" t="s">
        <v>0</v>
      </c>
      <c r="I42" s="20" t="s">
        <v>1</v>
      </c>
      <c r="J42" s="20" t="s">
        <v>3</v>
      </c>
      <c r="K42" s="20" t="s">
        <v>12</v>
      </c>
      <c r="L42" s="20" t="s">
        <v>11</v>
      </c>
      <c r="M42" s="20" t="s">
        <v>10</v>
      </c>
      <c r="N42" s="20" t="s">
        <v>12</v>
      </c>
      <c r="O42" s="20" t="s">
        <v>11</v>
      </c>
      <c r="P42" s="20" t="s">
        <v>10</v>
      </c>
      <c r="Q42" s="21" t="s">
        <v>0</v>
      </c>
      <c r="R42" s="21" t="s">
        <v>1</v>
      </c>
      <c r="S42" s="21" t="s">
        <v>3</v>
      </c>
    </row>
    <row r="43" spans="1:19">
      <c r="B43" s="12" t="s">
        <v>87</v>
      </c>
      <c r="C43" s="36">
        <f>+F36</f>
        <v>15356305.001043668</v>
      </c>
      <c r="D43" s="36">
        <f>+G36</f>
        <v>20350684.800000001</v>
      </c>
      <c r="E43" s="36"/>
      <c r="F43" s="36"/>
      <c r="G43" s="36"/>
      <c r="H43" s="36">
        <f>+H36</f>
        <v>28019853.600000001</v>
      </c>
      <c r="I43" s="36">
        <f t="shared" ref="I43:J43" si="3">+I36</f>
        <v>31594335</v>
      </c>
      <c r="J43" s="36">
        <f t="shared" si="3"/>
        <v>33071628</v>
      </c>
      <c r="K43" s="38">
        <f>+H43</f>
        <v>28019853.600000001</v>
      </c>
      <c r="L43" s="38">
        <f t="shared" ref="L43:M43" si="4">+I43</f>
        <v>31594335</v>
      </c>
      <c r="M43" s="38">
        <f t="shared" si="4"/>
        <v>33071628</v>
      </c>
      <c r="N43" s="38"/>
      <c r="O43" s="38"/>
      <c r="P43" s="38"/>
      <c r="Q43" s="39">
        <f>+K43</f>
        <v>28019853.600000001</v>
      </c>
      <c r="R43" s="39">
        <f t="shared" ref="R43:S43" si="5">+L43</f>
        <v>31594335</v>
      </c>
      <c r="S43" s="39">
        <f t="shared" si="5"/>
        <v>33071628</v>
      </c>
    </row>
    <row r="44" spans="1:19" ht="42">
      <c r="B44" s="6" t="s">
        <v>41</v>
      </c>
      <c r="C44" s="12"/>
      <c r="D44" s="12"/>
      <c r="E44" s="20">
        <f t="shared" ref="E44:J44" si="6">SUM(E43:E43)</f>
        <v>0</v>
      </c>
      <c r="F44" s="20">
        <f t="shared" si="6"/>
        <v>0</v>
      </c>
      <c r="G44" s="20">
        <f t="shared" si="6"/>
        <v>0</v>
      </c>
      <c r="H44" s="37">
        <f t="shared" si="6"/>
        <v>28019853.600000001</v>
      </c>
      <c r="I44" s="37">
        <f t="shared" si="6"/>
        <v>31594335</v>
      </c>
      <c r="J44" s="37">
        <f t="shared" si="6"/>
        <v>33071628</v>
      </c>
      <c r="K44" s="37">
        <f>C44+E44+H44</f>
        <v>28019853.600000001</v>
      </c>
      <c r="L44" s="37">
        <f>C44+F44+I44</f>
        <v>31594335</v>
      </c>
      <c r="M44" s="37">
        <f>C44+G44+J44</f>
        <v>33071628</v>
      </c>
      <c r="N44" s="22" t="s">
        <v>2</v>
      </c>
      <c r="O44" s="22" t="s">
        <v>2</v>
      </c>
      <c r="P44" s="22" t="s">
        <v>2</v>
      </c>
      <c r="Q44" s="21" t="s">
        <v>2</v>
      </c>
      <c r="R44" s="21" t="s">
        <v>2</v>
      </c>
      <c r="S44" s="21" t="s">
        <v>2</v>
      </c>
    </row>
    <row r="45" spans="1:19" ht="42">
      <c r="B45" s="6" t="s">
        <v>30</v>
      </c>
      <c r="C45" s="12"/>
      <c r="D45" s="12"/>
      <c r="E45" s="20" t="s">
        <v>40</v>
      </c>
      <c r="F45" s="20" t="s">
        <v>40</v>
      </c>
      <c r="G45" s="20" t="s">
        <v>40</v>
      </c>
      <c r="H45" s="37" t="s">
        <v>40</v>
      </c>
      <c r="I45" s="37" t="s">
        <v>40</v>
      </c>
      <c r="J45" s="37" t="s">
        <v>40</v>
      </c>
      <c r="K45" s="37">
        <f>C45</f>
        <v>0</v>
      </c>
      <c r="L45" s="37">
        <f>C45</f>
        <v>0</v>
      </c>
      <c r="M45" s="37">
        <f>C45</f>
        <v>0</v>
      </c>
      <c r="N45" s="22" t="s">
        <v>2</v>
      </c>
      <c r="O45" s="22" t="s">
        <v>2</v>
      </c>
      <c r="P45" s="22" t="s">
        <v>2</v>
      </c>
      <c r="Q45" s="21" t="s">
        <v>2</v>
      </c>
      <c r="R45" s="21" t="s">
        <v>2</v>
      </c>
      <c r="S45" s="21" t="s">
        <v>2</v>
      </c>
    </row>
    <row r="46" spans="1:19">
      <c r="B46" s="6" t="s">
        <v>31</v>
      </c>
      <c r="C46" s="38">
        <f>+C43</f>
        <v>15356305.001043668</v>
      </c>
      <c r="D46" s="38">
        <f>+D43</f>
        <v>20350684.800000001</v>
      </c>
      <c r="E46" s="20">
        <f>E44</f>
        <v>0</v>
      </c>
      <c r="F46" s="20">
        <f t="shared" ref="F46:J46" si="7">F44</f>
        <v>0</v>
      </c>
      <c r="G46" s="20">
        <f t="shared" si="7"/>
        <v>0</v>
      </c>
      <c r="H46" s="37">
        <f t="shared" si="7"/>
        <v>28019853.600000001</v>
      </c>
      <c r="I46" s="37">
        <f t="shared" si="7"/>
        <v>31594335</v>
      </c>
      <c r="J46" s="37">
        <f t="shared" si="7"/>
        <v>33071628</v>
      </c>
      <c r="K46" s="37">
        <f>K44+K45</f>
        <v>28019853.600000001</v>
      </c>
      <c r="L46" s="37">
        <f t="shared" ref="L46:M46" si="8">L44+L45</f>
        <v>31594335</v>
      </c>
      <c r="M46" s="37">
        <f t="shared" si="8"/>
        <v>33071628</v>
      </c>
      <c r="N46" s="22">
        <f>SUM(N43:N43)</f>
        <v>0</v>
      </c>
      <c r="O46" s="22">
        <f>SUM(O43:O43)</f>
        <v>0</v>
      </c>
      <c r="P46" s="22">
        <f>SUM(P43:P43)</f>
        <v>0</v>
      </c>
      <c r="Q46" s="40">
        <f>K46+N46</f>
        <v>28019853.600000001</v>
      </c>
      <c r="R46" s="40">
        <f>L46+O46</f>
        <v>31594335</v>
      </c>
      <c r="S46" s="40">
        <f>M46+P46</f>
        <v>33071628</v>
      </c>
    </row>
  </sheetData>
  <mergeCells count="12">
    <mergeCell ref="Q41:S41"/>
    <mergeCell ref="B17:B18"/>
    <mergeCell ref="C17:C18"/>
    <mergeCell ref="D17:D18"/>
    <mergeCell ref="E17:E18"/>
    <mergeCell ref="F17:J17"/>
    <mergeCell ref="K17:K18"/>
    <mergeCell ref="B41:B42"/>
    <mergeCell ref="E41:G41"/>
    <mergeCell ref="H41:J41"/>
    <mergeCell ref="K41:M41"/>
    <mergeCell ref="N41:P41"/>
  </mergeCells>
  <dataValidations count="4">
    <dataValidation type="custom" allowBlank="1" showInputMessage="1" showErrorMessage="1" sqref="N43:P43">
      <formula1>"-"</formula1>
    </dataValidation>
    <dataValidation type="list" allowBlank="1" showInputMessage="1" showErrorMessage="1" sqref="B13">
      <formula1>$U$2:$U$4</formula1>
    </dataValidation>
    <dataValidation showInputMessage="1" showErrorMessage="1" sqref="E19:E26"/>
    <dataValidation type="list" allowBlank="1" showInputMessage="1" showErrorMessage="1" sqref="D19:D36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opLeftCell="A28" workbookViewId="0">
      <selection activeCell="B22" sqref="B22"/>
    </sheetView>
  </sheetViews>
  <sheetFormatPr defaultColWidth="8.85546875" defaultRowHeight="15"/>
  <cols>
    <col min="1" max="1" width="8.85546875" style="25"/>
    <col min="2" max="3" width="27.140625" style="25" customWidth="1"/>
    <col min="4" max="4" width="35.140625" style="25" customWidth="1"/>
    <col min="5" max="5" width="27.28515625" style="25" customWidth="1"/>
    <col min="6" max="6" width="17.85546875" style="25" customWidth="1"/>
    <col min="7" max="7" width="13.28515625" style="25" customWidth="1"/>
    <col min="8" max="8" width="11.140625" style="25" bestFit="1" customWidth="1"/>
    <col min="9" max="9" width="10.7109375" style="25" bestFit="1" customWidth="1"/>
    <col min="10" max="10" width="10.85546875" style="25" bestFit="1" customWidth="1"/>
    <col min="11" max="11" width="14.42578125" style="25" bestFit="1" customWidth="1"/>
    <col min="12" max="12" width="10.7109375" style="25" bestFit="1" customWidth="1"/>
    <col min="13" max="13" width="10.85546875" style="25" bestFit="1" customWidth="1"/>
    <col min="14" max="14" width="5.7109375" style="25" bestFit="1" customWidth="1"/>
    <col min="15" max="16" width="5.85546875" style="25" bestFit="1" customWidth="1"/>
    <col min="17" max="17" width="11.140625" style="25" bestFit="1" customWidth="1"/>
    <col min="18" max="18" width="10.7109375" style="25" bestFit="1" customWidth="1"/>
    <col min="19" max="19" width="10.85546875" style="25" bestFit="1" customWidth="1"/>
    <col min="20" max="20" width="8.85546875" style="25"/>
    <col min="21" max="21" width="31.7109375" style="25" bestFit="1" customWidth="1"/>
    <col min="22" max="22" width="9.85546875" style="25" bestFit="1" customWidth="1"/>
    <col min="23" max="16384" width="8.85546875" style="25"/>
  </cols>
  <sheetData>
    <row r="1" spans="1:23" s="27" customFormat="1" ht="15.75">
      <c r="A1" s="1" t="s">
        <v>39</v>
      </c>
      <c r="C1" s="1"/>
      <c r="D1" s="1"/>
      <c r="E1" s="1"/>
      <c r="F1" s="1"/>
      <c r="G1" s="1"/>
      <c r="H1" s="1"/>
      <c r="I1" s="1"/>
      <c r="J1" s="1"/>
      <c r="U1" s="28" t="s">
        <v>13</v>
      </c>
      <c r="V1" s="28" t="s">
        <v>14</v>
      </c>
      <c r="W1" s="28" t="s">
        <v>15</v>
      </c>
    </row>
    <row r="2" spans="1:23" s="27" customFormat="1">
      <c r="A2" s="3"/>
      <c r="C2" s="3"/>
      <c r="D2" s="3"/>
      <c r="E2" s="3"/>
      <c r="F2" s="3"/>
      <c r="G2" s="3"/>
      <c r="H2" s="3"/>
      <c r="I2" s="3"/>
      <c r="J2" s="3"/>
      <c r="U2" s="28" t="s">
        <v>16</v>
      </c>
      <c r="V2" s="28" t="s">
        <v>17</v>
      </c>
      <c r="W2" s="28"/>
    </row>
    <row r="3" spans="1:23" s="27" customFormat="1" ht="15.75" customHeight="1">
      <c r="A3" s="1" t="s">
        <v>18</v>
      </c>
      <c r="C3" s="29"/>
      <c r="D3" s="29"/>
      <c r="E3" s="29"/>
      <c r="F3" s="29"/>
      <c r="G3" s="3"/>
      <c r="H3" s="3"/>
      <c r="I3" s="3"/>
      <c r="J3" s="3"/>
      <c r="U3" s="28" t="s">
        <v>19</v>
      </c>
      <c r="V3" s="28" t="s">
        <v>20</v>
      </c>
      <c r="W3" s="28"/>
    </row>
    <row r="4" spans="1:23" s="27" customFormat="1" ht="15.75" customHeight="1">
      <c r="B4" s="30"/>
      <c r="C4" s="30"/>
      <c r="D4" s="30"/>
      <c r="E4" s="30"/>
      <c r="F4" s="30"/>
      <c r="G4" s="2"/>
      <c r="H4" s="2"/>
      <c r="I4" s="2"/>
      <c r="J4" s="2"/>
      <c r="U4" s="28" t="s">
        <v>21</v>
      </c>
      <c r="V4" s="28"/>
    </row>
    <row r="5" spans="1:23" s="27" customFormat="1" ht="18.75" customHeight="1">
      <c r="B5" s="18" t="s">
        <v>47</v>
      </c>
      <c r="C5" s="11">
        <v>1068</v>
      </c>
      <c r="E5" s="18" t="s">
        <v>51</v>
      </c>
      <c r="F5" s="11">
        <v>2022</v>
      </c>
      <c r="H5" s="2"/>
      <c r="I5" s="2"/>
      <c r="J5" s="2"/>
    </row>
    <row r="6" spans="1:23" s="27" customFormat="1" ht="28.5">
      <c r="B6" s="18" t="s">
        <v>48</v>
      </c>
      <c r="C6" s="24" t="s">
        <v>71</v>
      </c>
      <c r="E6" s="18" t="s">
        <v>52</v>
      </c>
      <c r="F6" s="26" t="s">
        <v>114</v>
      </c>
      <c r="H6" s="2"/>
      <c r="I6" s="2"/>
      <c r="J6" s="2"/>
    </row>
    <row r="7" spans="1:23" s="27" customFormat="1" ht="18" customHeight="1">
      <c r="B7" s="18" t="s">
        <v>49</v>
      </c>
      <c r="C7" s="11">
        <v>12004</v>
      </c>
      <c r="H7" s="2"/>
      <c r="I7" s="2"/>
      <c r="J7" s="2"/>
    </row>
    <row r="8" spans="1:23" s="27" customFormat="1" ht="49.15" customHeight="1">
      <c r="B8" s="18" t="s">
        <v>50</v>
      </c>
      <c r="C8" s="24" t="s">
        <v>110</v>
      </c>
      <c r="H8" s="2"/>
      <c r="I8" s="2"/>
      <c r="J8" s="2"/>
    </row>
    <row r="9" spans="1:23" s="27" customFormat="1" ht="17.25">
      <c r="B9" s="3"/>
      <c r="C9" s="3"/>
      <c r="D9" s="3"/>
      <c r="E9" s="3"/>
      <c r="F9" s="2"/>
      <c r="G9" s="2"/>
      <c r="H9" s="2"/>
      <c r="I9" s="2"/>
      <c r="J9" s="2"/>
    </row>
    <row r="10" spans="1:23" s="27" customFormat="1" ht="15.75" customHeight="1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7" customFormat="1" ht="17.25">
      <c r="B11" s="2"/>
      <c r="C11" s="2"/>
      <c r="D11" s="2"/>
      <c r="E11" s="2"/>
      <c r="F11" s="2"/>
      <c r="G11" s="2"/>
      <c r="H11" s="2"/>
      <c r="I11" s="2"/>
      <c r="J11" s="2"/>
    </row>
    <row r="12" spans="1:23" s="27" customFormat="1" ht="69">
      <c r="B12" s="18" t="s">
        <v>53</v>
      </c>
      <c r="C12" s="31" t="s">
        <v>54</v>
      </c>
      <c r="D12" s="31" t="s">
        <v>55</v>
      </c>
      <c r="E12" s="31" t="s">
        <v>56</v>
      </c>
      <c r="F12" s="2"/>
      <c r="G12" s="2"/>
      <c r="H12" s="2"/>
      <c r="I12" s="2"/>
      <c r="J12" s="2"/>
    </row>
    <row r="13" spans="1:23" s="27" customFormat="1" ht="67.5">
      <c r="B13" s="32" t="s">
        <v>16</v>
      </c>
      <c r="C13" s="33" t="s">
        <v>111</v>
      </c>
      <c r="D13" s="12" t="s">
        <v>112</v>
      </c>
      <c r="E13" s="12" t="s">
        <v>113</v>
      </c>
      <c r="F13" s="30"/>
      <c r="G13" s="2"/>
      <c r="H13" s="2"/>
      <c r="I13" s="2"/>
      <c r="J13" s="30"/>
    </row>
    <row r="14" spans="1:23" s="27" customFormat="1" ht="17.25">
      <c r="B14" s="5"/>
      <c r="C14" s="5"/>
      <c r="D14" s="5"/>
      <c r="E14" s="51"/>
      <c r="F14" s="2"/>
      <c r="G14" s="2"/>
      <c r="H14" s="2"/>
      <c r="I14" s="2"/>
      <c r="J14" s="30"/>
    </row>
    <row r="15" spans="1:23" s="27" customFormat="1" ht="17.25">
      <c r="A15" s="1" t="s">
        <v>23</v>
      </c>
      <c r="C15" s="2"/>
      <c r="D15" s="2"/>
      <c r="E15" s="2"/>
      <c r="F15" s="2" t="s">
        <v>116</v>
      </c>
      <c r="G15" s="2"/>
      <c r="H15" s="2"/>
      <c r="I15" s="2"/>
      <c r="J15" s="30"/>
    </row>
    <row r="16" spans="1:23" s="27" customFormat="1" ht="17.25">
      <c r="B16" s="5"/>
      <c r="C16" s="2"/>
      <c r="D16" s="2"/>
      <c r="E16" s="2"/>
      <c r="F16" s="2"/>
      <c r="G16" s="2"/>
      <c r="H16" s="2"/>
      <c r="I16" s="2"/>
      <c r="J16" s="30"/>
    </row>
    <row r="17" spans="1:19" s="27" customFormat="1" ht="28.15" customHeight="1">
      <c r="B17" s="142" t="s">
        <v>57</v>
      </c>
      <c r="C17" s="142" t="s">
        <v>58</v>
      </c>
      <c r="D17" s="142" t="s">
        <v>59</v>
      </c>
      <c r="E17" s="142" t="s">
        <v>60</v>
      </c>
      <c r="F17" s="142" t="s">
        <v>61</v>
      </c>
      <c r="G17" s="142"/>
      <c r="H17" s="142"/>
      <c r="I17" s="142"/>
      <c r="J17" s="142"/>
      <c r="K17" s="142" t="s">
        <v>62</v>
      </c>
    </row>
    <row r="18" spans="1:19" s="27" customFormat="1" ht="40.9" customHeight="1">
      <c r="B18" s="142"/>
      <c r="C18" s="142"/>
      <c r="D18" s="142"/>
      <c r="E18" s="142"/>
      <c r="F18" s="23" t="s">
        <v>24</v>
      </c>
      <c r="G18" s="23" t="s">
        <v>25</v>
      </c>
      <c r="H18" s="23" t="s">
        <v>0</v>
      </c>
      <c r="I18" s="23" t="s">
        <v>1</v>
      </c>
      <c r="J18" s="23" t="s">
        <v>3</v>
      </c>
      <c r="K18" s="142"/>
    </row>
    <row r="19" spans="1:19" s="27" customFormat="1" ht="54">
      <c r="B19" s="12" t="s">
        <v>108</v>
      </c>
      <c r="C19" s="32" t="s">
        <v>106</v>
      </c>
      <c r="D19" s="32" t="s">
        <v>20</v>
      </c>
      <c r="E19" s="12"/>
      <c r="F19" s="34">
        <v>4950</v>
      </c>
      <c r="G19" s="34">
        <v>16218</v>
      </c>
      <c r="H19" s="34">
        <v>28389</v>
      </c>
      <c r="I19" s="34">
        <v>41535</v>
      </c>
      <c r="J19" s="34">
        <v>55735</v>
      </c>
      <c r="K19" s="34"/>
    </row>
    <row r="20" spans="1:19" s="27" customFormat="1">
      <c r="B20" s="12" t="s">
        <v>107</v>
      </c>
      <c r="C20" s="32" t="s">
        <v>81</v>
      </c>
      <c r="D20" s="32" t="s">
        <v>20</v>
      </c>
      <c r="E20" s="12"/>
      <c r="F20" s="34">
        <v>50000</v>
      </c>
      <c r="G20" s="34">
        <v>50000</v>
      </c>
      <c r="H20" s="34">
        <v>50000</v>
      </c>
      <c r="I20" s="34">
        <v>50000</v>
      </c>
      <c r="J20" s="34">
        <v>50000</v>
      </c>
      <c r="K20" s="34"/>
    </row>
    <row r="21" spans="1:19" s="27" customFormat="1">
      <c r="B21" s="12" t="s">
        <v>122</v>
      </c>
      <c r="C21" s="32"/>
      <c r="D21" s="32"/>
      <c r="E21" s="12"/>
      <c r="F21" s="34">
        <f>+F19*12*F20/1000</f>
        <v>2970000</v>
      </c>
      <c r="G21" s="34">
        <f t="shared" ref="G21:J21" si="0">+G19*12*G20/1000</f>
        <v>9730800</v>
      </c>
      <c r="H21" s="34">
        <f t="shared" si="0"/>
        <v>17033400</v>
      </c>
      <c r="I21" s="34">
        <f t="shared" si="0"/>
        <v>24921000</v>
      </c>
      <c r="J21" s="34">
        <f t="shared" si="0"/>
        <v>33441000</v>
      </c>
      <c r="K21" s="34"/>
    </row>
    <row r="22" spans="1:19" s="27" customFormat="1" ht="108">
      <c r="B22" s="12" t="s">
        <v>102</v>
      </c>
      <c r="C22" s="32"/>
      <c r="D22" s="32"/>
      <c r="E22" s="12"/>
      <c r="F22" s="34">
        <v>5301.160000000149</v>
      </c>
      <c r="G22" s="34"/>
      <c r="H22" s="34"/>
      <c r="I22" s="34"/>
      <c r="J22" s="34"/>
      <c r="K22" s="12" t="s">
        <v>115</v>
      </c>
    </row>
    <row r="23" spans="1:19" s="27" customFormat="1">
      <c r="B23" s="13" t="s">
        <v>86</v>
      </c>
      <c r="C23" s="32" t="s">
        <v>85</v>
      </c>
      <c r="D23" s="32"/>
      <c r="E23" s="12"/>
      <c r="F23" s="34">
        <f>+F21+F22</f>
        <v>2975301.16</v>
      </c>
      <c r="G23" s="34">
        <f t="shared" ref="G23:J23" si="1">+G21+G22</f>
        <v>9730800</v>
      </c>
      <c r="H23" s="34">
        <f t="shared" si="1"/>
        <v>17033400</v>
      </c>
      <c r="I23" s="34">
        <f t="shared" si="1"/>
        <v>24921000</v>
      </c>
      <c r="J23" s="34">
        <f t="shared" si="1"/>
        <v>33441000</v>
      </c>
      <c r="K23" s="34"/>
    </row>
    <row r="26" spans="1:19">
      <c r="A26" s="4" t="s">
        <v>26</v>
      </c>
    </row>
    <row r="28" spans="1:19" ht="54.75" customHeight="1">
      <c r="B28" s="143" t="s">
        <v>63</v>
      </c>
      <c r="C28" s="22" t="s">
        <v>64</v>
      </c>
      <c r="D28" s="22" t="s">
        <v>65</v>
      </c>
      <c r="E28" s="136" t="s">
        <v>66</v>
      </c>
      <c r="F28" s="136"/>
      <c r="G28" s="136"/>
      <c r="H28" s="136" t="s">
        <v>67</v>
      </c>
      <c r="I28" s="136"/>
      <c r="J28" s="136"/>
      <c r="K28" s="136" t="s">
        <v>68</v>
      </c>
      <c r="L28" s="136"/>
      <c r="M28" s="136"/>
      <c r="N28" s="136" t="s">
        <v>69</v>
      </c>
      <c r="O28" s="136"/>
      <c r="P28" s="136"/>
      <c r="Q28" s="141" t="s">
        <v>70</v>
      </c>
      <c r="R28" s="141"/>
      <c r="S28" s="141"/>
    </row>
    <row r="29" spans="1:19" ht="27">
      <c r="B29" s="143"/>
      <c r="C29" s="22" t="s">
        <v>8</v>
      </c>
      <c r="D29" s="22" t="s">
        <v>9</v>
      </c>
      <c r="E29" s="20" t="s">
        <v>0</v>
      </c>
      <c r="F29" s="20" t="s">
        <v>1</v>
      </c>
      <c r="G29" s="20" t="s">
        <v>3</v>
      </c>
      <c r="H29" s="20" t="s">
        <v>0</v>
      </c>
      <c r="I29" s="20" t="s">
        <v>1</v>
      </c>
      <c r="J29" s="20" t="s">
        <v>3</v>
      </c>
      <c r="K29" s="20" t="s">
        <v>12</v>
      </c>
      <c r="L29" s="20" t="s">
        <v>11</v>
      </c>
      <c r="M29" s="20" t="s">
        <v>10</v>
      </c>
      <c r="N29" s="20" t="s">
        <v>12</v>
      </c>
      <c r="O29" s="20" t="s">
        <v>11</v>
      </c>
      <c r="P29" s="20" t="s">
        <v>10</v>
      </c>
      <c r="Q29" s="21" t="s">
        <v>0</v>
      </c>
      <c r="R29" s="21" t="s">
        <v>1</v>
      </c>
      <c r="S29" s="21" t="s">
        <v>3</v>
      </c>
    </row>
    <row r="30" spans="1:19">
      <c r="B30" s="12" t="s">
        <v>87</v>
      </c>
      <c r="C30" s="36">
        <v>2975301.16</v>
      </c>
      <c r="D30" s="36">
        <v>9730800</v>
      </c>
      <c r="E30" s="36"/>
      <c r="F30" s="36"/>
      <c r="G30" s="36"/>
      <c r="H30" s="36">
        <f>+H23</f>
        <v>17033400</v>
      </c>
      <c r="I30" s="36">
        <f t="shared" ref="I30:J30" si="2">+I23</f>
        <v>24921000</v>
      </c>
      <c r="J30" s="36">
        <f t="shared" si="2"/>
        <v>33441000</v>
      </c>
      <c r="K30" s="38">
        <f>+H30</f>
        <v>17033400</v>
      </c>
      <c r="L30" s="38">
        <f t="shared" ref="L30:M30" si="3">+I30</f>
        <v>24921000</v>
      </c>
      <c r="M30" s="38">
        <f t="shared" si="3"/>
        <v>33441000</v>
      </c>
      <c r="N30" s="38"/>
      <c r="O30" s="38"/>
      <c r="P30" s="38"/>
      <c r="Q30" s="39">
        <f>+K30</f>
        <v>17033400</v>
      </c>
      <c r="R30" s="39">
        <f t="shared" ref="R30:S30" si="4">+L30</f>
        <v>24921000</v>
      </c>
      <c r="S30" s="39">
        <f t="shared" si="4"/>
        <v>33441000</v>
      </c>
    </row>
    <row r="31" spans="1:19" ht="42">
      <c r="B31" s="6" t="s">
        <v>41</v>
      </c>
      <c r="C31" s="12"/>
      <c r="D31" s="12"/>
      <c r="E31" s="20">
        <f t="shared" ref="E31:J31" si="5">SUM(E30:E30)</f>
        <v>0</v>
      </c>
      <c r="F31" s="20">
        <f t="shared" si="5"/>
        <v>0</v>
      </c>
      <c r="G31" s="20">
        <f t="shared" si="5"/>
        <v>0</v>
      </c>
      <c r="H31" s="37">
        <f t="shared" si="5"/>
        <v>17033400</v>
      </c>
      <c r="I31" s="37">
        <f t="shared" si="5"/>
        <v>24921000</v>
      </c>
      <c r="J31" s="37">
        <f t="shared" si="5"/>
        <v>33441000</v>
      </c>
      <c r="K31" s="37">
        <f>C31+E31+H31</f>
        <v>17033400</v>
      </c>
      <c r="L31" s="37">
        <f>C31+F31+I31</f>
        <v>24921000</v>
      </c>
      <c r="M31" s="37">
        <f>C31+G31+J31</f>
        <v>33441000</v>
      </c>
      <c r="N31" s="22" t="s">
        <v>2</v>
      </c>
      <c r="O31" s="22" t="s">
        <v>2</v>
      </c>
      <c r="P31" s="22" t="s">
        <v>2</v>
      </c>
      <c r="Q31" s="21" t="s">
        <v>2</v>
      </c>
      <c r="R31" s="21" t="s">
        <v>2</v>
      </c>
      <c r="S31" s="21" t="s">
        <v>2</v>
      </c>
    </row>
    <row r="32" spans="1:19" ht="42">
      <c r="B32" s="6" t="s">
        <v>30</v>
      </c>
      <c r="C32" s="12"/>
      <c r="D32" s="12"/>
      <c r="E32" s="20" t="s">
        <v>40</v>
      </c>
      <c r="F32" s="20" t="s">
        <v>40</v>
      </c>
      <c r="G32" s="20" t="s">
        <v>40</v>
      </c>
      <c r="H32" s="37" t="s">
        <v>40</v>
      </c>
      <c r="I32" s="37" t="s">
        <v>40</v>
      </c>
      <c r="J32" s="37" t="s">
        <v>40</v>
      </c>
      <c r="K32" s="37">
        <f>C32</f>
        <v>0</v>
      </c>
      <c r="L32" s="37">
        <f>C32</f>
        <v>0</v>
      </c>
      <c r="M32" s="37">
        <f>C32</f>
        <v>0</v>
      </c>
      <c r="N32" s="22" t="s">
        <v>2</v>
      </c>
      <c r="O32" s="22" t="s">
        <v>2</v>
      </c>
      <c r="P32" s="22" t="s">
        <v>2</v>
      </c>
      <c r="Q32" s="21" t="s">
        <v>2</v>
      </c>
      <c r="R32" s="21" t="s">
        <v>2</v>
      </c>
      <c r="S32" s="21" t="s">
        <v>2</v>
      </c>
    </row>
    <row r="33" spans="2:19">
      <c r="B33" s="6" t="s">
        <v>31</v>
      </c>
      <c r="C33" s="37">
        <f>SUM(C30:C30)</f>
        <v>2975301.16</v>
      </c>
      <c r="D33" s="37">
        <f>SUM(D30:D30)</f>
        <v>9730800</v>
      </c>
      <c r="E33" s="37">
        <f>E31</f>
        <v>0</v>
      </c>
      <c r="F33" s="37">
        <f t="shared" ref="F33:J33" si="6">F31</f>
        <v>0</v>
      </c>
      <c r="G33" s="37">
        <f t="shared" si="6"/>
        <v>0</v>
      </c>
      <c r="H33" s="37">
        <f t="shared" si="6"/>
        <v>17033400</v>
      </c>
      <c r="I33" s="37">
        <f t="shared" si="6"/>
        <v>24921000</v>
      </c>
      <c r="J33" s="37">
        <f t="shared" si="6"/>
        <v>33441000</v>
      </c>
      <c r="K33" s="37">
        <f>K31+K32</f>
        <v>17033400</v>
      </c>
      <c r="L33" s="37">
        <f t="shared" ref="L33:M33" si="7">L31+L32</f>
        <v>24921000</v>
      </c>
      <c r="M33" s="37">
        <f t="shared" si="7"/>
        <v>33441000</v>
      </c>
      <c r="N33" s="22">
        <f>SUM(N30:N30)</f>
        <v>0</v>
      </c>
      <c r="O33" s="22">
        <f>SUM(O30:O30)</f>
        <v>0</v>
      </c>
      <c r="P33" s="22">
        <f>SUM(P30:P30)</f>
        <v>0</v>
      </c>
      <c r="Q33" s="40">
        <f>K33+N33</f>
        <v>17033400</v>
      </c>
      <c r="R33" s="40">
        <f>L33+O33</f>
        <v>24921000</v>
      </c>
      <c r="S33" s="40">
        <f>M33+P33</f>
        <v>33441000</v>
      </c>
    </row>
  </sheetData>
  <mergeCells count="12">
    <mergeCell ref="Q28:S28"/>
    <mergeCell ref="B17:B18"/>
    <mergeCell ref="C17:C18"/>
    <mergeCell ref="D17:D18"/>
    <mergeCell ref="E17:E18"/>
    <mergeCell ref="F17:J17"/>
    <mergeCell ref="K17:K18"/>
    <mergeCell ref="B28:B29"/>
    <mergeCell ref="E28:G28"/>
    <mergeCell ref="H28:J28"/>
    <mergeCell ref="K28:M28"/>
    <mergeCell ref="N28:P28"/>
  </mergeCells>
  <dataValidations disablePrompts="1" count="4">
    <dataValidation type="custom" allowBlank="1" showInputMessage="1" showErrorMessage="1" sqref="N30:P30">
      <formula1>"-"</formula1>
    </dataValidation>
    <dataValidation type="list" allowBlank="1" showInputMessage="1" showErrorMessage="1" sqref="B13">
      <formula1>$U$2:$U$4</formula1>
    </dataValidation>
    <dataValidation showInputMessage="1" showErrorMessage="1" sqref="E19:E22"/>
    <dataValidation type="list" allowBlank="1" showInputMessage="1" showErrorMessage="1" sqref="D19:D23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2"/>
  <sheetViews>
    <sheetView topLeftCell="A12" zoomScaleNormal="100" workbookViewId="0">
      <selection activeCell="L20" sqref="L20"/>
    </sheetView>
  </sheetViews>
  <sheetFormatPr defaultColWidth="9.5703125" defaultRowHeight="13.5"/>
  <cols>
    <col min="1" max="1" width="2.28515625" style="55" customWidth="1"/>
    <col min="2" max="2" width="26" style="55" customWidth="1"/>
    <col min="3" max="3" width="13" style="55" customWidth="1"/>
    <col min="4" max="4" width="11.7109375" style="55" customWidth="1"/>
    <col min="5" max="5" width="13.5703125" style="55" customWidth="1"/>
    <col min="6" max="6" width="12.5703125" style="55" customWidth="1"/>
    <col min="7" max="8" width="12" style="55" customWidth="1"/>
    <col min="9" max="9" width="9.5703125" style="55" customWidth="1"/>
    <col min="10" max="10" width="11" style="55" customWidth="1"/>
    <col min="11" max="11" width="11.28515625" style="55" customWidth="1"/>
    <col min="12" max="12" width="12.5703125" style="55" bestFit="1" customWidth="1"/>
    <col min="13" max="13" width="9.140625" style="55" customWidth="1"/>
    <col min="14" max="14" width="13.5703125" style="55" customWidth="1"/>
    <col min="15" max="16" width="10.140625" style="55" customWidth="1"/>
    <col min="17" max="17" width="14.140625" style="55" customWidth="1"/>
    <col min="18" max="19" width="9.5703125" style="55" customWidth="1"/>
    <col min="20" max="20" width="14.28515625" style="55" customWidth="1"/>
    <col min="21" max="22" width="9.5703125" style="55" customWidth="1"/>
    <col min="23" max="23" width="15.28515625" style="55" bestFit="1" customWidth="1"/>
    <col min="24" max="24" width="10.7109375" style="55" customWidth="1"/>
    <col min="25" max="25" width="11.140625" style="55" customWidth="1"/>
    <col min="26" max="26" width="14.28515625" style="55" customWidth="1"/>
    <col min="27" max="27" width="16.42578125" style="55" customWidth="1"/>
    <col min="28" max="200" width="9.140625" style="55" customWidth="1"/>
    <col min="201" max="201" width="1.28515625" style="55" customWidth="1"/>
    <col min="202" max="202" width="13.28515625" style="55" customWidth="1"/>
    <col min="203" max="16384" width="9.5703125" style="55"/>
  </cols>
  <sheetData>
    <row r="1" spans="2:27">
      <c r="B1" s="53"/>
      <c r="C1" s="54"/>
      <c r="D1" s="54"/>
      <c r="E1" s="54"/>
      <c r="F1" s="54"/>
      <c r="G1" s="54"/>
      <c r="H1" s="54"/>
      <c r="I1" s="54"/>
      <c r="J1" s="54"/>
      <c r="K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2:27" ht="16.5">
      <c r="B2" s="145" t="s">
        <v>127</v>
      </c>
      <c r="C2" s="145"/>
      <c r="D2" s="145"/>
      <c r="E2" s="145"/>
      <c r="F2" s="145"/>
      <c r="G2" s="145"/>
      <c r="H2" s="145"/>
    </row>
    <row r="3" spans="2:27" ht="16.5">
      <c r="B3" s="56"/>
      <c r="C3" s="57"/>
      <c r="D3" s="57"/>
      <c r="E3" s="57"/>
      <c r="F3" s="57"/>
      <c r="G3" s="57"/>
      <c r="H3" s="57"/>
    </row>
    <row r="4" spans="2:27" ht="17.25">
      <c r="C4" s="58" t="s">
        <v>171</v>
      </c>
      <c r="D4" s="58"/>
      <c r="E4" s="58"/>
      <c r="F4" s="58"/>
      <c r="G4" s="58"/>
      <c r="H4" s="58"/>
    </row>
    <row r="5" spans="2:27" ht="17.25">
      <c r="C5" s="58"/>
      <c r="D5" s="58"/>
      <c r="E5" s="58"/>
      <c r="F5" s="58"/>
      <c r="G5" s="58"/>
      <c r="H5" s="58"/>
    </row>
    <row r="6" spans="2:27">
      <c r="B6" s="55" t="s">
        <v>172</v>
      </c>
      <c r="C6" s="109"/>
      <c r="D6" s="110"/>
      <c r="O6" s="111"/>
      <c r="P6" s="112"/>
      <c r="S6" s="113">
        <v>0.03</v>
      </c>
      <c r="V6" s="113">
        <v>0.04</v>
      </c>
    </row>
    <row r="7" spans="2:27">
      <c r="O7" s="111"/>
      <c r="P7" s="112"/>
      <c r="S7" s="113">
        <v>0.02</v>
      </c>
      <c r="V7" s="113">
        <v>0.03</v>
      </c>
    </row>
    <row r="8" spans="2:27" ht="27" customHeight="1">
      <c r="B8" s="59"/>
      <c r="C8" s="144" t="s">
        <v>173</v>
      </c>
      <c r="D8" s="144"/>
      <c r="E8" s="144"/>
      <c r="F8" s="144" t="s">
        <v>174</v>
      </c>
      <c r="G8" s="144"/>
      <c r="H8" s="144"/>
      <c r="I8" s="144" t="s">
        <v>175</v>
      </c>
      <c r="J8" s="144"/>
      <c r="K8" s="144"/>
      <c r="L8" s="144" t="s">
        <v>176</v>
      </c>
      <c r="M8" s="144"/>
      <c r="N8" s="144"/>
      <c r="O8" s="144" t="s">
        <v>177</v>
      </c>
      <c r="P8" s="144"/>
      <c r="Q8" s="144"/>
    </row>
    <row r="9" spans="2:27" ht="79.5" customHeight="1">
      <c r="B9" s="59" t="s">
        <v>178</v>
      </c>
      <c r="C9" s="60" t="s">
        <v>179</v>
      </c>
      <c r="D9" s="114" t="s">
        <v>180</v>
      </c>
      <c r="E9" s="61" t="s">
        <v>131</v>
      </c>
      <c r="F9" s="60" t="s">
        <v>129</v>
      </c>
      <c r="G9" s="114" t="s">
        <v>180</v>
      </c>
      <c r="H9" s="61" t="s">
        <v>131</v>
      </c>
      <c r="I9" s="60" t="s">
        <v>129</v>
      </c>
      <c r="J9" s="114" t="s">
        <v>180</v>
      </c>
      <c r="K9" s="61" t="s">
        <v>131</v>
      </c>
      <c r="L9" s="60" t="s">
        <v>129</v>
      </c>
      <c r="M9" s="114" t="s">
        <v>180</v>
      </c>
      <c r="N9" s="61" t="s">
        <v>131</v>
      </c>
      <c r="O9" s="60" t="s">
        <v>129</v>
      </c>
      <c r="P9" s="114" t="s">
        <v>180</v>
      </c>
      <c r="Q9" s="61" t="s">
        <v>131</v>
      </c>
    </row>
    <row r="10" spans="2:27" s="63" customFormat="1">
      <c r="B10" s="62"/>
      <c r="C10" s="62">
        <v>13</v>
      </c>
      <c r="D10" s="62">
        <v>14</v>
      </c>
      <c r="E10" s="62">
        <v>15</v>
      </c>
      <c r="F10" s="62">
        <v>16</v>
      </c>
      <c r="G10" s="62">
        <v>17</v>
      </c>
      <c r="H10" s="62">
        <v>18</v>
      </c>
      <c r="I10" s="62">
        <v>19</v>
      </c>
      <c r="J10" s="62">
        <v>20</v>
      </c>
      <c r="K10" s="62">
        <v>21</v>
      </c>
      <c r="L10" s="62">
        <v>22</v>
      </c>
      <c r="M10" s="62">
        <v>23</v>
      </c>
      <c r="N10" s="62">
        <v>24</v>
      </c>
      <c r="O10" s="62">
        <v>22</v>
      </c>
      <c r="P10" s="62">
        <v>23</v>
      </c>
      <c r="Q10" s="62">
        <v>24</v>
      </c>
    </row>
    <row r="11" spans="2:27" s="71" customFormat="1" ht="135">
      <c r="B11" s="115" t="s">
        <v>181</v>
      </c>
      <c r="C11" s="116">
        <f>+C31</f>
        <v>0</v>
      </c>
      <c r="D11" s="116">
        <v>50000</v>
      </c>
      <c r="E11" s="116">
        <f>+D11*C11*12/1000</f>
        <v>0</v>
      </c>
      <c r="F11" s="116">
        <f>+F31</f>
        <v>16218</v>
      </c>
      <c r="G11" s="116">
        <v>50000</v>
      </c>
      <c r="H11" s="116">
        <f>+G11*F11*12/1000</f>
        <v>9730800</v>
      </c>
      <c r="I11" s="116">
        <f>+H31</f>
        <v>28389</v>
      </c>
      <c r="J11" s="116">
        <v>50000</v>
      </c>
      <c r="K11" s="116">
        <f>+J11*I11*12/1000</f>
        <v>17033400</v>
      </c>
      <c r="L11" s="116">
        <f>+J31</f>
        <v>41535</v>
      </c>
      <c r="M11" s="116">
        <v>50000</v>
      </c>
      <c r="N11" s="116">
        <f>+M11*L11*12/1000</f>
        <v>24921000</v>
      </c>
      <c r="O11" s="116">
        <f>+L31</f>
        <v>55735</v>
      </c>
      <c r="P11" s="116">
        <v>50000</v>
      </c>
      <c r="Q11" s="116">
        <f>+P11*O11*12/1000</f>
        <v>33441000</v>
      </c>
    </row>
    <row r="12" spans="2:27" s="54" customFormat="1">
      <c r="B12" s="117">
        <v>2021</v>
      </c>
      <c r="C12" s="117">
        <v>2022</v>
      </c>
      <c r="D12" s="54">
        <v>2023</v>
      </c>
      <c r="E12" s="54">
        <v>2024</v>
      </c>
      <c r="F12" s="118">
        <v>2025</v>
      </c>
    </row>
    <row r="13" spans="2:27" s="54" customFormat="1" ht="22.5" customHeight="1">
      <c r="B13" s="119">
        <v>36585</v>
      </c>
      <c r="C13" s="120">
        <f>ROUND(B13*C14,0)</f>
        <v>36951</v>
      </c>
      <c r="D13" s="120">
        <f>ROUND(C13*D14,0)</f>
        <v>37690</v>
      </c>
      <c r="E13" s="120">
        <f>ROUND(D13*E14,0)</f>
        <v>38821</v>
      </c>
      <c r="F13" s="120">
        <f>ROUND(E13*F14,0)</f>
        <v>40374</v>
      </c>
      <c r="Q13" s="121"/>
    </row>
    <row r="14" spans="2:27" s="54" customFormat="1" ht="16.5">
      <c r="C14" s="122">
        <v>1.01</v>
      </c>
      <c r="D14" s="122">
        <v>1.02</v>
      </c>
      <c r="E14" s="122">
        <v>1.03</v>
      </c>
      <c r="F14" s="122">
        <v>1.04</v>
      </c>
      <c r="G14" s="121"/>
      <c r="I14" s="121"/>
      <c r="J14" s="123"/>
      <c r="K14" s="123"/>
      <c r="L14" s="123"/>
      <c r="O14" s="124"/>
      <c r="P14" s="124"/>
      <c r="Q14" s="124"/>
      <c r="R14" s="123"/>
      <c r="S14" s="123"/>
      <c r="T14" s="123"/>
      <c r="U14" s="123"/>
      <c r="V14" s="123"/>
      <c r="W14" s="125"/>
      <c r="X14" s="125"/>
      <c r="Y14" s="125"/>
      <c r="Z14" s="125"/>
      <c r="AA14" s="123"/>
    </row>
    <row r="15" spans="2:27">
      <c r="C15" s="126"/>
      <c r="D15" s="126"/>
      <c r="E15" s="126"/>
      <c r="F15" s="126"/>
      <c r="G15" s="126"/>
      <c r="H15" s="126"/>
      <c r="I15" s="126"/>
      <c r="O15" s="126"/>
      <c r="P15" s="126"/>
      <c r="Q15" s="126"/>
      <c r="R15" s="126"/>
      <c r="S15" s="126"/>
      <c r="T15" s="126"/>
      <c r="U15" s="126"/>
    </row>
    <row r="16" spans="2:27">
      <c r="C16" s="146">
        <v>2022</v>
      </c>
      <c r="D16" s="147"/>
      <c r="E16" s="146">
        <v>2023</v>
      </c>
      <c r="F16" s="147"/>
      <c r="G16" s="146">
        <v>2024</v>
      </c>
      <c r="H16" s="147"/>
      <c r="I16" s="146">
        <v>2025</v>
      </c>
      <c r="J16" s="147"/>
      <c r="K16" s="146">
        <v>2026</v>
      </c>
      <c r="L16" s="147"/>
      <c r="O16" s="126"/>
      <c r="P16" s="126"/>
      <c r="Q16" s="126"/>
      <c r="R16" s="126"/>
      <c r="S16" s="126"/>
      <c r="T16" s="126"/>
      <c r="U16" s="126"/>
    </row>
    <row r="17" spans="2:12" ht="135">
      <c r="C17" s="127" t="s">
        <v>182</v>
      </c>
      <c r="D17" s="128" t="s">
        <v>183</v>
      </c>
      <c r="E17" s="127" t="s">
        <v>182</v>
      </c>
      <c r="F17" s="128" t="s">
        <v>183</v>
      </c>
      <c r="G17" s="127" t="s">
        <v>182</v>
      </c>
      <c r="H17" s="128" t="s">
        <v>183</v>
      </c>
      <c r="I17" s="127" t="s">
        <v>182</v>
      </c>
      <c r="J17" s="128" t="s">
        <v>183</v>
      </c>
      <c r="K17" s="127" t="s">
        <v>182</v>
      </c>
      <c r="L17" s="128" t="s">
        <v>183</v>
      </c>
    </row>
    <row r="18" spans="2:12">
      <c r="B18" s="55">
        <v>1</v>
      </c>
      <c r="C18" s="129"/>
      <c r="D18" s="130"/>
      <c r="E18" s="131">
        <f>ROUND(C19*1.08,0)</f>
        <v>972</v>
      </c>
      <c r="F18" s="129">
        <f>+D29+E18*50</f>
        <v>543600</v>
      </c>
      <c r="G18" s="131">
        <f>ROUND(E18*1.08,0)</f>
        <v>1050</v>
      </c>
      <c r="H18" s="129">
        <f>+F29+G18*50</f>
        <v>1130700</v>
      </c>
      <c r="I18" s="131">
        <f>ROUND(G18*1.08,0)</f>
        <v>1134</v>
      </c>
      <c r="J18" s="129">
        <f>+H29+I18*50</f>
        <v>1764900</v>
      </c>
      <c r="K18" s="131">
        <f>ROUND(I18*1.08,0)</f>
        <v>1225</v>
      </c>
      <c r="L18" s="129">
        <f>+J29+K18*50</f>
        <v>2449850</v>
      </c>
    </row>
    <row r="19" spans="2:12">
      <c r="B19" s="55">
        <v>2</v>
      </c>
      <c r="C19" s="129">
        <v>900</v>
      </c>
      <c r="D19" s="129">
        <f>+C19*50</f>
        <v>45000</v>
      </c>
      <c r="E19" s="131">
        <f>+E18</f>
        <v>972</v>
      </c>
      <c r="F19" s="132">
        <f>+F18+E19*50</f>
        <v>592200</v>
      </c>
      <c r="G19" s="131">
        <f>ROUND(E19*1.08,0)</f>
        <v>1050</v>
      </c>
      <c r="H19" s="132">
        <f>+H18+G19*50</f>
        <v>1183200</v>
      </c>
      <c r="I19" s="131">
        <f>ROUND(G19*1.08,0)</f>
        <v>1134</v>
      </c>
      <c r="J19" s="132">
        <f>+J18+I19*50</f>
        <v>1821600</v>
      </c>
      <c r="K19" s="131">
        <f>ROUND(I19*1.08,0)</f>
        <v>1225</v>
      </c>
      <c r="L19" s="132">
        <f>+L18+K19*50</f>
        <v>2511100</v>
      </c>
    </row>
    <row r="20" spans="2:12">
      <c r="B20" s="55">
        <v>3</v>
      </c>
      <c r="C20" s="129">
        <v>900</v>
      </c>
      <c r="D20" s="129">
        <f>D19+$C$19*50</f>
        <v>90000</v>
      </c>
      <c r="E20" s="131">
        <f>+E19</f>
        <v>972</v>
      </c>
      <c r="F20" s="132">
        <f>+F19+E20*50</f>
        <v>640800</v>
      </c>
      <c r="G20" s="131">
        <f>+G18</f>
        <v>1050</v>
      </c>
      <c r="H20" s="132">
        <f t="shared" ref="H20:H29" si="0">+H19+G20*50</f>
        <v>1235700</v>
      </c>
      <c r="I20" s="131">
        <f>+I18</f>
        <v>1134</v>
      </c>
      <c r="J20" s="132">
        <f t="shared" ref="J20:J29" si="1">+J19+I20*50</f>
        <v>1878300</v>
      </c>
      <c r="K20" s="131">
        <f>+K18</f>
        <v>1225</v>
      </c>
      <c r="L20" s="132">
        <f t="shared" ref="L20:L29" si="2">+L19+K20*50</f>
        <v>2572350</v>
      </c>
    </row>
    <row r="21" spans="2:12">
      <c r="B21" s="55">
        <v>4</v>
      </c>
      <c r="C21" s="129">
        <v>900</v>
      </c>
      <c r="D21" s="129">
        <f>D20+$C$19*50</f>
        <v>135000</v>
      </c>
      <c r="E21" s="131">
        <f t="shared" ref="E21:E29" si="3">+E20</f>
        <v>972</v>
      </c>
      <c r="F21" s="132">
        <f t="shared" ref="F21:F29" si="4">+F20+E21*50</f>
        <v>689400</v>
      </c>
      <c r="G21" s="131">
        <f t="shared" ref="G21:I29" si="5">+G19</f>
        <v>1050</v>
      </c>
      <c r="H21" s="132">
        <f t="shared" si="0"/>
        <v>1288200</v>
      </c>
      <c r="I21" s="131">
        <f t="shared" si="5"/>
        <v>1134</v>
      </c>
      <c r="J21" s="132">
        <f t="shared" si="1"/>
        <v>1935000</v>
      </c>
      <c r="K21" s="131">
        <f t="shared" ref="K21:K29" si="6">+K19</f>
        <v>1225</v>
      </c>
      <c r="L21" s="132">
        <f t="shared" si="2"/>
        <v>2633600</v>
      </c>
    </row>
    <row r="22" spans="2:12">
      <c r="B22" s="55">
        <v>5</v>
      </c>
      <c r="C22" s="129">
        <v>900</v>
      </c>
      <c r="D22" s="129">
        <f>D21+$C$19*50</f>
        <v>180000</v>
      </c>
      <c r="E22" s="131">
        <f t="shared" si="3"/>
        <v>972</v>
      </c>
      <c r="F22" s="132">
        <f t="shared" si="4"/>
        <v>738000</v>
      </c>
      <c r="G22" s="131">
        <f t="shared" si="5"/>
        <v>1050</v>
      </c>
      <c r="H22" s="132">
        <f t="shared" si="0"/>
        <v>1340700</v>
      </c>
      <c r="I22" s="131">
        <f t="shared" si="5"/>
        <v>1134</v>
      </c>
      <c r="J22" s="132">
        <f t="shared" si="1"/>
        <v>1991700</v>
      </c>
      <c r="K22" s="131">
        <f t="shared" si="6"/>
        <v>1225</v>
      </c>
      <c r="L22" s="132">
        <f t="shared" si="2"/>
        <v>2694850</v>
      </c>
    </row>
    <row r="23" spans="2:12">
      <c r="B23" s="55">
        <v>6</v>
      </c>
      <c r="C23" s="129">
        <v>900</v>
      </c>
      <c r="D23" s="129">
        <f t="shared" ref="D23:D28" si="7">D22+$C$19*50</f>
        <v>225000</v>
      </c>
      <c r="E23" s="131">
        <f t="shared" si="3"/>
        <v>972</v>
      </c>
      <c r="F23" s="132">
        <f t="shared" si="4"/>
        <v>786600</v>
      </c>
      <c r="G23" s="131">
        <f t="shared" si="5"/>
        <v>1050</v>
      </c>
      <c r="H23" s="132">
        <f t="shared" si="0"/>
        <v>1393200</v>
      </c>
      <c r="I23" s="131">
        <f t="shared" si="5"/>
        <v>1134</v>
      </c>
      <c r="J23" s="132">
        <f t="shared" si="1"/>
        <v>2048400</v>
      </c>
      <c r="K23" s="131">
        <f t="shared" si="6"/>
        <v>1225</v>
      </c>
      <c r="L23" s="132">
        <f t="shared" si="2"/>
        <v>2756100</v>
      </c>
    </row>
    <row r="24" spans="2:12">
      <c r="B24" s="55">
        <v>7</v>
      </c>
      <c r="C24" s="129">
        <v>900</v>
      </c>
      <c r="D24" s="129">
        <f t="shared" si="7"/>
        <v>270000</v>
      </c>
      <c r="E24" s="131">
        <f t="shared" si="3"/>
        <v>972</v>
      </c>
      <c r="F24" s="132">
        <f t="shared" si="4"/>
        <v>835200</v>
      </c>
      <c r="G24" s="131">
        <f t="shared" si="5"/>
        <v>1050</v>
      </c>
      <c r="H24" s="132">
        <f t="shared" si="0"/>
        <v>1445700</v>
      </c>
      <c r="I24" s="131">
        <f t="shared" si="5"/>
        <v>1134</v>
      </c>
      <c r="J24" s="132">
        <f t="shared" si="1"/>
        <v>2105100</v>
      </c>
      <c r="K24" s="131">
        <f t="shared" si="6"/>
        <v>1225</v>
      </c>
      <c r="L24" s="132">
        <f t="shared" si="2"/>
        <v>2817350</v>
      </c>
    </row>
    <row r="25" spans="2:12">
      <c r="B25" s="55">
        <v>8</v>
      </c>
      <c r="C25" s="129">
        <v>900</v>
      </c>
      <c r="D25" s="129">
        <f t="shared" si="7"/>
        <v>315000</v>
      </c>
      <c r="E25" s="131">
        <f t="shared" si="3"/>
        <v>972</v>
      </c>
      <c r="F25" s="132">
        <f t="shared" si="4"/>
        <v>883800</v>
      </c>
      <c r="G25" s="131">
        <f t="shared" si="5"/>
        <v>1050</v>
      </c>
      <c r="H25" s="132">
        <f t="shared" si="0"/>
        <v>1498200</v>
      </c>
      <c r="I25" s="131">
        <f t="shared" si="5"/>
        <v>1134</v>
      </c>
      <c r="J25" s="132">
        <f t="shared" si="1"/>
        <v>2161800</v>
      </c>
      <c r="K25" s="131">
        <f t="shared" si="6"/>
        <v>1225</v>
      </c>
      <c r="L25" s="132">
        <f t="shared" si="2"/>
        <v>2878600</v>
      </c>
    </row>
    <row r="26" spans="2:12">
      <c r="B26" s="55">
        <v>9</v>
      </c>
      <c r="C26" s="129">
        <v>900</v>
      </c>
      <c r="D26" s="129">
        <f>D25+$C$19*50</f>
        <v>360000</v>
      </c>
      <c r="E26" s="131">
        <f t="shared" si="3"/>
        <v>972</v>
      </c>
      <c r="F26" s="132">
        <f t="shared" si="4"/>
        <v>932400</v>
      </c>
      <c r="G26" s="131">
        <f t="shared" si="5"/>
        <v>1050</v>
      </c>
      <c r="H26" s="132">
        <f t="shared" si="0"/>
        <v>1550700</v>
      </c>
      <c r="I26" s="131">
        <f t="shared" si="5"/>
        <v>1134</v>
      </c>
      <c r="J26" s="132">
        <f t="shared" si="1"/>
        <v>2218500</v>
      </c>
      <c r="K26" s="131">
        <f t="shared" si="6"/>
        <v>1225</v>
      </c>
      <c r="L26" s="132">
        <f t="shared" si="2"/>
        <v>2939850</v>
      </c>
    </row>
    <row r="27" spans="2:12">
      <c r="B27" s="55">
        <v>10</v>
      </c>
      <c r="C27" s="129">
        <v>900</v>
      </c>
      <c r="D27" s="129">
        <f t="shared" si="7"/>
        <v>405000</v>
      </c>
      <c r="E27" s="131">
        <f t="shared" si="3"/>
        <v>972</v>
      </c>
      <c r="F27" s="132">
        <f t="shared" si="4"/>
        <v>981000</v>
      </c>
      <c r="G27" s="131">
        <f t="shared" si="5"/>
        <v>1050</v>
      </c>
      <c r="H27" s="132">
        <f t="shared" si="0"/>
        <v>1603200</v>
      </c>
      <c r="I27" s="131">
        <f t="shared" si="5"/>
        <v>1134</v>
      </c>
      <c r="J27" s="132">
        <f t="shared" si="1"/>
        <v>2275200</v>
      </c>
      <c r="K27" s="131">
        <f t="shared" si="6"/>
        <v>1225</v>
      </c>
      <c r="L27" s="132">
        <f t="shared" si="2"/>
        <v>3001100</v>
      </c>
    </row>
    <row r="28" spans="2:12">
      <c r="B28" s="55">
        <v>11</v>
      </c>
      <c r="C28" s="129">
        <v>900</v>
      </c>
      <c r="D28" s="129">
        <f t="shared" si="7"/>
        <v>450000</v>
      </c>
      <c r="E28" s="131">
        <f t="shared" si="3"/>
        <v>972</v>
      </c>
      <c r="F28" s="132">
        <f t="shared" si="4"/>
        <v>1029600</v>
      </c>
      <c r="G28" s="131">
        <f t="shared" si="5"/>
        <v>1050</v>
      </c>
      <c r="H28" s="132">
        <f t="shared" si="0"/>
        <v>1655700</v>
      </c>
      <c r="I28" s="131">
        <f t="shared" si="5"/>
        <v>1134</v>
      </c>
      <c r="J28" s="132">
        <f t="shared" si="1"/>
        <v>2331900</v>
      </c>
      <c r="K28" s="131">
        <f t="shared" si="6"/>
        <v>1225</v>
      </c>
      <c r="L28" s="132">
        <f t="shared" si="2"/>
        <v>3062350</v>
      </c>
    </row>
    <row r="29" spans="2:12">
      <c r="B29" s="55">
        <v>12</v>
      </c>
      <c r="C29" s="129">
        <v>900</v>
      </c>
      <c r="D29" s="129">
        <f>D28+$C$19*50</f>
        <v>495000</v>
      </c>
      <c r="E29" s="131">
        <f t="shared" si="3"/>
        <v>972</v>
      </c>
      <c r="F29" s="132">
        <f t="shared" si="4"/>
        <v>1078200</v>
      </c>
      <c r="G29" s="131">
        <f t="shared" si="5"/>
        <v>1050</v>
      </c>
      <c r="H29" s="132">
        <f t="shared" si="0"/>
        <v>1708200</v>
      </c>
      <c r="I29" s="131">
        <f t="shared" si="5"/>
        <v>1134</v>
      </c>
      <c r="J29" s="132">
        <f t="shared" si="1"/>
        <v>2388600</v>
      </c>
      <c r="K29" s="131">
        <f t="shared" si="6"/>
        <v>1225</v>
      </c>
      <c r="L29" s="132">
        <f t="shared" si="2"/>
        <v>3123600</v>
      </c>
    </row>
    <row r="30" spans="2:12" ht="14.25">
      <c r="C30" s="129">
        <v>900</v>
      </c>
      <c r="D30" s="133">
        <f t="shared" ref="D30:L30" si="8">SUM(D18:D29)</f>
        <v>2970000</v>
      </c>
      <c r="E30" s="130">
        <f t="shared" si="8"/>
        <v>11664</v>
      </c>
      <c r="F30" s="133">
        <f t="shared" si="8"/>
        <v>9730800</v>
      </c>
      <c r="G30" s="130">
        <f t="shared" si="8"/>
        <v>12600</v>
      </c>
      <c r="H30" s="133">
        <f t="shared" si="8"/>
        <v>17033400</v>
      </c>
      <c r="I30" s="130">
        <f t="shared" si="8"/>
        <v>13608</v>
      </c>
      <c r="J30" s="133">
        <f t="shared" si="8"/>
        <v>24921000</v>
      </c>
      <c r="K30" s="130">
        <f t="shared" si="8"/>
        <v>14700</v>
      </c>
      <c r="L30" s="133">
        <f t="shared" si="8"/>
        <v>33440700</v>
      </c>
    </row>
    <row r="31" spans="2:12">
      <c r="D31" s="55">
        <f>+D30/12/50</f>
        <v>4950</v>
      </c>
      <c r="F31" s="55">
        <f>+F30/12/50</f>
        <v>16218</v>
      </c>
      <c r="G31" s="110">
        <f>+G30/E30</f>
        <v>1.0802469135802468</v>
      </c>
      <c r="H31" s="55">
        <f>+H30/12/50</f>
        <v>28389</v>
      </c>
      <c r="I31" s="110">
        <f>+I30/G30</f>
        <v>1.08</v>
      </c>
      <c r="J31" s="55">
        <f>+J30/12/50</f>
        <v>41535</v>
      </c>
      <c r="K31" s="110">
        <f>+K30/I30</f>
        <v>1.0802469135802468</v>
      </c>
      <c r="L31" s="55">
        <f>+L30/12/50+0.5</f>
        <v>55735</v>
      </c>
    </row>
    <row r="32" spans="2:12">
      <c r="D32" s="55">
        <v>5078</v>
      </c>
    </row>
  </sheetData>
  <mergeCells count="11">
    <mergeCell ref="C16:D16"/>
    <mergeCell ref="E16:F16"/>
    <mergeCell ref="G16:H16"/>
    <mergeCell ref="I16:J16"/>
    <mergeCell ref="K16:L16"/>
    <mergeCell ref="O8:Q8"/>
    <mergeCell ref="B2:H2"/>
    <mergeCell ref="C8:E8"/>
    <mergeCell ref="F8:H8"/>
    <mergeCell ref="I8:K8"/>
    <mergeCell ref="L8:N8"/>
  </mergeCells>
  <pageMargins left="0" right="0" top="0" bottom="0" header="0" footer="0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15"/>
  <sheetViews>
    <sheetView topLeftCell="E1" zoomScale="103" zoomScaleNormal="103" workbookViewId="0">
      <selection activeCell="B23" sqref="B23"/>
    </sheetView>
  </sheetViews>
  <sheetFormatPr defaultColWidth="9.5703125" defaultRowHeight="13.5"/>
  <cols>
    <col min="1" max="1" width="2.28515625" style="55" customWidth="1"/>
    <col min="2" max="2" width="39.5703125" style="55" customWidth="1"/>
    <col min="3" max="3" width="12.7109375" style="55" customWidth="1"/>
    <col min="4" max="4" width="14" style="55" customWidth="1"/>
    <col min="5" max="5" width="13.5703125" style="55" customWidth="1"/>
    <col min="6" max="6" width="14.85546875" style="55" customWidth="1"/>
    <col min="7" max="7" width="14.5703125" style="55" bestFit="1" customWidth="1"/>
    <col min="8" max="8" width="15.5703125" style="55" customWidth="1"/>
    <col min="9" max="9" width="16.140625" style="55" customWidth="1"/>
    <col min="10" max="10" width="13.42578125" style="55" bestFit="1" customWidth="1"/>
    <col min="11" max="11" width="13.5703125" style="55" customWidth="1"/>
    <col min="12" max="12" width="13.85546875" style="55" bestFit="1" customWidth="1"/>
    <col min="13" max="13" width="14.140625" style="55" customWidth="1"/>
    <col min="14" max="14" width="15.140625" style="55" customWidth="1"/>
    <col min="15" max="15" width="14.140625" style="55" customWidth="1"/>
    <col min="16" max="16" width="13.140625" style="55" bestFit="1" customWidth="1"/>
    <col min="17" max="17" width="13.28515625" style="55" bestFit="1" customWidth="1"/>
    <col min="18" max="18" width="14.28515625" style="55" customWidth="1"/>
    <col min="19" max="19" width="14" style="55" customWidth="1"/>
    <col min="20" max="20" width="19" style="55" bestFit="1" customWidth="1"/>
    <col min="21" max="21" width="14.42578125" style="55" customWidth="1"/>
    <col min="22" max="22" width="13.140625" style="55" customWidth="1"/>
    <col min="23" max="23" width="15.28515625" style="55" customWidth="1"/>
    <col min="24" max="24" width="13" style="55" customWidth="1"/>
    <col min="25" max="25" width="12.42578125" style="55" customWidth="1"/>
    <col min="26" max="26" width="14.28515625" style="55" customWidth="1"/>
    <col min="27" max="27" width="16.42578125" style="55" customWidth="1"/>
    <col min="28" max="28" width="9.5703125" style="55" customWidth="1"/>
    <col min="29" max="29" width="9.140625" style="55" customWidth="1"/>
    <col min="30" max="30" width="12.85546875" style="55" customWidth="1"/>
    <col min="31" max="31" width="12.140625" style="55" bestFit="1" customWidth="1"/>
    <col min="32" max="32" width="8.7109375" style="55" bestFit="1" customWidth="1"/>
    <col min="33" max="33" width="9.85546875" style="55" bestFit="1" customWidth="1"/>
    <col min="34" max="34" width="13.42578125" style="55" customWidth="1"/>
    <col min="35" max="35" width="14.28515625" style="55" bestFit="1" customWidth="1"/>
    <col min="36" max="36" width="20.5703125" style="55" bestFit="1" customWidth="1"/>
    <col min="37" max="38" width="15.7109375" style="55" customWidth="1"/>
    <col min="39" max="39" width="16" style="55" customWidth="1"/>
    <col min="40" max="40" width="11.5703125" style="55" customWidth="1"/>
    <col min="41" max="41" width="13.28515625" style="55" customWidth="1"/>
    <col min="42" max="42" width="13.5703125" style="55" bestFit="1" customWidth="1"/>
    <col min="43" max="43" width="8.7109375" style="55" bestFit="1" customWidth="1"/>
    <col min="44" max="44" width="9.5703125" style="55" bestFit="1" customWidth="1"/>
    <col min="45" max="45" width="13.7109375" style="55" customWidth="1"/>
    <col min="46" max="207" width="9.140625" style="55" customWidth="1"/>
    <col min="208" max="208" width="1.28515625" style="55" customWidth="1"/>
    <col min="209" max="209" width="13.28515625" style="55" customWidth="1"/>
    <col min="210" max="16384" width="9.5703125" style="55"/>
  </cols>
  <sheetData>
    <row r="1" spans="2:26"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2:26" ht="16.5">
      <c r="B2" s="145" t="s">
        <v>127</v>
      </c>
      <c r="C2" s="145"/>
      <c r="D2" s="145"/>
      <c r="E2" s="145"/>
      <c r="F2" s="145"/>
      <c r="G2" s="145"/>
      <c r="H2" s="145"/>
    </row>
    <row r="3" spans="2:26" ht="16.5">
      <c r="B3" s="56"/>
      <c r="C3" s="57"/>
      <c r="D3" s="57"/>
      <c r="E3" s="57"/>
      <c r="F3" s="57"/>
      <c r="G3" s="57"/>
      <c r="H3" s="57"/>
    </row>
    <row r="4" spans="2:26" ht="17.25">
      <c r="C4" s="58" t="s">
        <v>128</v>
      </c>
      <c r="D4" s="58"/>
      <c r="E4" s="58"/>
      <c r="F4" s="58"/>
      <c r="G4" s="58"/>
      <c r="H4" s="58"/>
    </row>
    <row r="6" spans="2:26">
      <c r="G6" s="55">
        <v>1.0389999999999999</v>
      </c>
      <c r="J6" s="55">
        <v>1.04</v>
      </c>
      <c r="M6" s="55">
        <v>1.04</v>
      </c>
    </row>
    <row r="7" spans="2:26" ht="40.5" customHeight="1">
      <c r="B7" s="59"/>
      <c r="C7" s="151">
        <v>2023</v>
      </c>
      <c r="D7" s="151"/>
      <c r="E7" s="151"/>
      <c r="F7" s="151">
        <v>2024</v>
      </c>
      <c r="G7" s="151"/>
      <c r="H7" s="151"/>
      <c r="I7" s="151">
        <v>2025</v>
      </c>
      <c r="J7" s="151"/>
      <c r="K7" s="151"/>
      <c r="L7" s="151">
        <v>2026</v>
      </c>
      <c r="M7" s="151"/>
      <c r="N7" s="151"/>
    </row>
    <row r="8" spans="2:26" ht="54">
      <c r="B8" s="59"/>
      <c r="C8" s="60" t="s">
        <v>129</v>
      </c>
      <c r="D8" s="60" t="s">
        <v>130</v>
      </c>
      <c r="E8" s="61" t="s">
        <v>131</v>
      </c>
      <c r="F8" s="60" t="s">
        <v>129</v>
      </c>
      <c r="G8" s="60" t="s">
        <v>130</v>
      </c>
      <c r="H8" s="61" t="s">
        <v>131</v>
      </c>
      <c r="I8" s="60" t="s">
        <v>129</v>
      </c>
      <c r="J8" s="60" t="s">
        <v>130</v>
      </c>
      <c r="K8" s="61" t="s">
        <v>131</v>
      </c>
      <c r="L8" s="60" t="s">
        <v>129</v>
      </c>
      <c r="M8" s="60" t="s">
        <v>130</v>
      </c>
      <c r="N8" s="61" t="s">
        <v>131</v>
      </c>
    </row>
    <row r="9" spans="2:26" s="63" customFormat="1">
      <c r="B9" s="59"/>
      <c r="C9" s="59"/>
      <c r="D9" s="59"/>
      <c r="E9" s="59"/>
      <c r="F9" s="62"/>
      <c r="G9" s="62"/>
      <c r="H9" s="62"/>
      <c r="I9" s="62"/>
      <c r="J9" s="62"/>
      <c r="K9" s="62"/>
      <c r="L9" s="62"/>
      <c r="M9" s="62"/>
      <c r="N9" s="62"/>
    </row>
    <row r="10" spans="2:26" s="65" customFormat="1" ht="14.25">
      <c r="B10" s="62" t="s">
        <v>42</v>
      </c>
      <c r="C10" s="64">
        <f>SUM(C11:C17)</f>
        <v>45567</v>
      </c>
      <c r="D10" s="64"/>
      <c r="E10" s="64">
        <f>SUM(E11:E17)</f>
        <v>19931749.199999999</v>
      </c>
      <c r="F10" s="64">
        <f>SUM(F11:F17)</f>
        <v>61659.5</v>
      </c>
      <c r="G10" s="64"/>
      <c r="H10" s="64">
        <f>SUM(H11:H17)</f>
        <v>28019853.600000001</v>
      </c>
      <c r="I10" s="64">
        <f>SUM(I11:I17)</f>
        <v>67327.5</v>
      </c>
      <c r="J10" s="64"/>
      <c r="K10" s="64">
        <f>SUM(K11:K17)</f>
        <v>31594335</v>
      </c>
      <c r="L10" s="64">
        <f>SUM(L11:L17)</f>
        <v>67590</v>
      </c>
      <c r="M10" s="64"/>
      <c r="N10" s="64">
        <f>SUM(N11:N17)</f>
        <v>33071628</v>
      </c>
    </row>
    <row r="11" spans="2:26" s="71" customFormat="1" ht="41.25">
      <c r="B11" s="66" t="s">
        <v>132</v>
      </c>
      <c r="C11" s="67">
        <f>+O51</f>
        <v>1950</v>
      </c>
      <c r="D11" s="68">
        <v>37500</v>
      </c>
      <c r="E11" s="69">
        <f>+C11*D11*12/1000</f>
        <v>877500</v>
      </c>
      <c r="F11" s="69">
        <f>V68</f>
        <v>8067.5</v>
      </c>
      <c r="G11" s="70">
        <f>+ROUND(G12/0.85,-2)</f>
        <v>38600</v>
      </c>
      <c r="H11" s="69">
        <f>+F11*G11*12/1000</f>
        <v>3736866</v>
      </c>
      <c r="I11" s="69">
        <f>+X85</f>
        <v>11487.5</v>
      </c>
      <c r="J11" s="70">
        <f>+ROUND(J12/0.85,-2)</f>
        <v>40100</v>
      </c>
      <c r="K11" s="69">
        <f>+I11*J11*12/1000</f>
        <v>5527785</v>
      </c>
      <c r="L11" s="69">
        <f>+AE85</f>
        <v>11540</v>
      </c>
      <c r="M11" s="70">
        <f>+ROUND(M12/0.85,-2)</f>
        <v>41800</v>
      </c>
      <c r="N11" s="69">
        <f>+L11*M11*12/1000</f>
        <v>5788464</v>
      </c>
    </row>
    <row r="12" spans="2:26" s="71" customFormat="1" ht="41.25">
      <c r="B12" s="66" t="s">
        <v>133</v>
      </c>
      <c r="C12" s="67">
        <f>+Q51</f>
        <v>4312.5</v>
      </c>
      <c r="D12" s="68">
        <v>31600</v>
      </c>
      <c r="E12" s="69">
        <f t="shared" ref="E12:E17" si="0">+C12*D12*12/1000</f>
        <v>1635300</v>
      </c>
      <c r="F12" s="69">
        <f>X68</f>
        <v>17832.5</v>
      </c>
      <c r="G12" s="70">
        <f>+ROUND(31600*G6,-2)</f>
        <v>32800</v>
      </c>
      <c r="H12" s="69">
        <f t="shared" ref="H12:H17" si="1">+F12*G12*12/1000</f>
        <v>7018872</v>
      </c>
      <c r="I12" s="70">
        <f>+Z85</f>
        <v>25347.5</v>
      </c>
      <c r="J12" s="70">
        <f>+ROUND(G12*J6,-2)</f>
        <v>34100</v>
      </c>
      <c r="K12" s="69">
        <f t="shared" ref="K12:K14" si="2">+I12*J12*12/1000</f>
        <v>10372197</v>
      </c>
      <c r="L12" s="70">
        <f>+AG85</f>
        <v>25400</v>
      </c>
      <c r="M12" s="70">
        <f>+ROUND(J12*M6,-2)</f>
        <v>35500</v>
      </c>
      <c r="N12" s="69">
        <f t="shared" ref="N12:N14" si="3">+L12*M12*12/1000</f>
        <v>10820400</v>
      </c>
    </row>
    <row r="13" spans="2:26" s="71" customFormat="1" ht="41.25">
      <c r="B13" s="66" t="s">
        <v>134</v>
      </c>
      <c r="C13" s="67">
        <f>+P51</f>
        <v>1125</v>
      </c>
      <c r="D13" s="69">
        <f>+D11+D14</f>
        <v>69100</v>
      </c>
      <c r="E13" s="69">
        <f>+C13*D13*12/1000</f>
        <v>932850</v>
      </c>
      <c r="F13" s="69">
        <f>W68</f>
        <v>4657.5</v>
      </c>
      <c r="G13" s="69">
        <f>+G11+G14</f>
        <v>71400</v>
      </c>
      <c r="H13" s="69">
        <f t="shared" si="1"/>
        <v>3990546</v>
      </c>
      <c r="I13" s="69">
        <f>+Y85</f>
        <v>6685</v>
      </c>
      <c r="J13" s="69">
        <f>+J11+J14</f>
        <v>74200</v>
      </c>
      <c r="K13" s="69">
        <f t="shared" si="2"/>
        <v>5952324</v>
      </c>
      <c r="L13" s="69">
        <f>+AF85</f>
        <v>6790</v>
      </c>
      <c r="M13" s="69">
        <f>+M11+M14</f>
        <v>77300</v>
      </c>
      <c r="N13" s="69">
        <f t="shared" si="3"/>
        <v>6298404</v>
      </c>
    </row>
    <row r="14" spans="2:26" s="71" customFormat="1" ht="42" thickBot="1">
      <c r="B14" s="72" t="s">
        <v>135</v>
      </c>
      <c r="C14" s="73">
        <f>+R51</f>
        <v>4050</v>
      </c>
      <c r="D14" s="74">
        <f>+D12</f>
        <v>31600</v>
      </c>
      <c r="E14" s="74">
        <f t="shared" si="0"/>
        <v>1535760</v>
      </c>
      <c r="F14" s="74">
        <f>Y68</f>
        <v>16747.5</v>
      </c>
      <c r="G14" s="74">
        <f>+G12</f>
        <v>32800</v>
      </c>
      <c r="H14" s="74">
        <f t="shared" si="1"/>
        <v>6591816</v>
      </c>
      <c r="I14" s="74">
        <f>+AA85</f>
        <v>23807.5</v>
      </c>
      <c r="J14" s="74">
        <f>+J12</f>
        <v>34100</v>
      </c>
      <c r="K14" s="74">
        <f t="shared" si="2"/>
        <v>9742029</v>
      </c>
      <c r="L14" s="74">
        <f>+AH85</f>
        <v>23860</v>
      </c>
      <c r="M14" s="74">
        <f>+M12</f>
        <v>35500</v>
      </c>
      <c r="N14" s="74">
        <f t="shared" si="3"/>
        <v>10164360</v>
      </c>
    </row>
    <row r="15" spans="2:26" ht="42" thickTop="1">
      <c r="B15" s="75" t="s">
        <v>136</v>
      </c>
      <c r="C15" s="76">
        <f>+D51</f>
        <v>9810</v>
      </c>
      <c r="D15" s="77">
        <f>+D12</f>
        <v>31600</v>
      </c>
      <c r="E15" s="78">
        <f t="shared" si="0"/>
        <v>3719952</v>
      </c>
      <c r="F15" s="77">
        <f>+D68</f>
        <v>4785</v>
      </c>
      <c r="G15" s="77">
        <f>+G12</f>
        <v>32800</v>
      </c>
      <c r="H15" s="78">
        <f t="shared" si="1"/>
        <v>1883376</v>
      </c>
      <c r="I15" s="79"/>
      <c r="J15" s="77"/>
      <c r="K15" s="79"/>
      <c r="L15" s="79"/>
      <c r="M15" s="77"/>
      <c r="N15" s="79"/>
    </row>
    <row r="16" spans="2:26" s="54" customFormat="1" ht="41.25">
      <c r="B16" s="66" t="s">
        <v>137</v>
      </c>
      <c r="C16" s="67">
        <f>+E51</f>
        <v>5296.5</v>
      </c>
      <c r="D16" s="80">
        <f>+D15*2</f>
        <v>63200</v>
      </c>
      <c r="E16" s="69">
        <f t="shared" si="0"/>
        <v>4016865.6</v>
      </c>
      <c r="F16" s="80">
        <f>+E68</f>
        <v>2621.5</v>
      </c>
      <c r="G16" s="80">
        <f>+G15*2</f>
        <v>65600</v>
      </c>
      <c r="H16" s="69">
        <f t="shared" si="1"/>
        <v>2063644.8</v>
      </c>
      <c r="I16" s="59"/>
      <c r="J16" s="80"/>
      <c r="K16" s="59"/>
      <c r="L16" s="59"/>
      <c r="M16" s="80"/>
      <c r="N16" s="59"/>
    </row>
    <row r="17" spans="1:38" s="54" customFormat="1" ht="41.25">
      <c r="B17" s="66" t="s">
        <v>138</v>
      </c>
      <c r="C17" s="67">
        <f>+F51</f>
        <v>19023</v>
      </c>
      <c r="D17" s="80">
        <f>+D15</f>
        <v>31600</v>
      </c>
      <c r="E17" s="69">
        <f t="shared" si="0"/>
        <v>7213521.5999999996</v>
      </c>
      <c r="F17" s="80">
        <f>+F68</f>
        <v>6948</v>
      </c>
      <c r="G17" s="80">
        <f>+G15</f>
        <v>32800</v>
      </c>
      <c r="H17" s="69">
        <f t="shared" si="1"/>
        <v>2734732.8</v>
      </c>
      <c r="I17" s="59"/>
      <c r="J17" s="80"/>
      <c r="K17" s="59"/>
      <c r="L17" s="59"/>
      <c r="M17" s="80"/>
      <c r="N17" s="59"/>
    </row>
    <row r="18" spans="1:38" ht="17.25"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U18" s="81"/>
      <c r="V18" s="81"/>
      <c r="W18" s="82"/>
      <c r="X18" s="82"/>
      <c r="Y18" s="82"/>
      <c r="Z18" s="82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</row>
    <row r="19" spans="1:38" ht="17.25">
      <c r="B19" s="81"/>
      <c r="C19" s="148" t="s">
        <v>139</v>
      </c>
      <c r="D19" s="149"/>
      <c r="E19" s="149"/>
      <c r="F19" s="150"/>
      <c r="G19" s="83"/>
      <c r="Q19" s="81"/>
      <c r="R19" s="81"/>
      <c r="S19" s="81"/>
      <c r="T19" s="81"/>
      <c r="U19" s="81"/>
      <c r="V19" s="81"/>
      <c r="W19" s="81"/>
      <c r="X19" s="81"/>
      <c r="Y19" s="81"/>
      <c r="Z19" s="81"/>
    </row>
    <row r="20" spans="1:38" ht="34.5">
      <c r="B20" s="81"/>
      <c r="C20" s="84" t="s">
        <v>140</v>
      </c>
      <c r="D20" s="85" t="s">
        <v>141</v>
      </c>
      <c r="E20" s="85" t="s">
        <v>142</v>
      </c>
      <c r="F20" s="85" t="s">
        <v>143</v>
      </c>
      <c r="G20" s="86"/>
      <c r="Q20" s="81"/>
      <c r="R20" s="81"/>
      <c r="S20" s="81"/>
      <c r="T20" s="81"/>
      <c r="U20" s="81"/>
      <c r="V20" s="81"/>
      <c r="W20" s="81"/>
      <c r="X20" s="81"/>
      <c r="Y20" s="81"/>
      <c r="Z20" s="81"/>
    </row>
    <row r="21" spans="1:38" ht="17.25">
      <c r="B21" s="81"/>
      <c r="C21" s="87">
        <f>SUM(D21:F21)</f>
        <v>31467</v>
      </c>
      <c r="D21" s="87">
        <v>11718</v>
      </c>
      <c r="E21" s="87">
        <v>3182</v>
      </c>
      <c r="F21" s="87">
        <v>16567</v>
      </c>
      <c r="G21" s="88"/>
      <c r="Q21" s="81"/>
      <c r="R21" s="81"/>
      <c r="S21" s="81"/>
      <c r="T21" s="81"/>
      <c r="U21" s="81"/>
      <c r="V21" s="81"/>
      <c r="W21" s="81"/>
      <c r="X21" s="81"/>
      <c r="Y21" s="81"/>
      <c r="Z21" s="81"/>
    </row>
    <row r="22" spans="1:38" ht="17.25">
      <c r="B22" s="81"/>
      <c r="C22" s="87">
        <f t="shared" ref="C22:C32" si="4">SUM(D22:F22)</f>
        <v>33487</v>
      </c>
      <c r="D22" s="87">
        <v>11863</v>
      </c>
      <c r="E22" s="87">
        <v>3622</v>
      </c>
      <c r="F22" s="87">
        <v>18002</v>
      </c>
      <c r="G22" s="88"/>
      <c r="Q22" s="81"/>
      <c r="R22" s="81"/>
      <c r="S22" s="81"/>
      <c r="T22" s="81"/>
      <c r="U22" s="81"/>
      <c r="V22" s="81"/>
      <c r="W22" s="81"/>
      <c r="X22" s="81"/>
      <c r="Y22" s="81"/>
      <c r="Z22" s="81"/>
    </row>
    <row r="23" spans="1:38" ht="17.25">
      <c r="B23" s="81"/>
      <c r="C23" s="87">
        <f t="shared" si="4"/>
        <v>35148</v>
      </c>
      <c r="D23" s="87">
        <v>11979</v>
      </c>
      <c r="E23" s="87">
        <v>4004</v>
      </c>
      <c r="F23" s="87">
        <v>19165</v>
      </c>
      <c r="G23" s="88"/>
      <c r="Q23" s="81"/>
      <c r="R23" s="81"/>
      <c r="S23" s="81"/>
      <c r="T23" s="81"/>
      <c r="U23" s="81"/>
      <c r="V23" s="81"/>
      <c r="W23" s="81"/>
      <c r="X23" s="81"/>
      <c r="Y23" s="81"/>
      <c r="Z23" s="81"/>
    </row>
    <row r="24" spans="1:38" ht="17.25">
      <c r="B24" s="81"/>
      <c r="C24" s="87">
        <f t="shared" si="4"/>
        <v>36863</v>
      </c>
      <c r="D24" s="87">
        <v>12010</v>
      </c>
      <c r="E24" s="87">
        <v>4403</v>
      </c>
      <c r="F24" s="87">
        <v>20450</v>
      </c>
      <c r="G24" s="88"/>
      <c r="Q24" s="81"/>
      <c r="R24" s="81"/>
      <c r="S24" s="81"/>
      <c r="T24" s="81"/>
      <c r="U24" s="81"/>
      <c r="V24" s="81"/>
      <c r="W24" s="81"/>
      <c r="X24" s="81"/>
      <c r="Y24" s="81"/>
      <c r="Z24" s="81"/>
    </row>
    <row r="25" spans="1:38" ht="17.25">
      <c r="B25" s="81"/>
      <c r="C25" s="87">
        <f t="shared" si="4"/>
        <v>37667</v>
      </c>
      <c r="D25" s="87">
        <v>11827</v>
      </c>
      <c r="E25" s="87">
        <v>4659</v>
      </c>
      <c r="F25" s="87">
        <v>21181</v>
      </c>
      <c r="G25" s="88"/>
      <c r="Q25" s="81"/>
      <c r="R25" s="81"/>
      <c r="S25" s="81"/>
      <c r="T25" s="81"/>
      <c r="U25" s="81"/>
      <c r="V25" s="81"/>
      <c r="W25" s="81"/>
      <c r="X25" s="81"/>
      <c r="Y25" s="81"/>
      <c r="Z25" s="81"/>
    </row>
    <row r="26" spans="1:38" ht="17.25">
      <c r="B26" s="81"/>
      <c r="C26" s="87">
        <f t="shared" si="4"/>
        <v>38900</v>
      </c>
      <c r="D26" s="87">
        <v>11618</v>
      </c>
      <c r="E26" s="87">
        <v>4969</v>
      </c>
      <c r="F26" s="87">
        <v>22313</v>
      </c>
      <c r="G26" s="88"/>
      <c r="Q26" s="81"/>
      <c r="R26" s="81"/>
      <c r="S26" s="81"/>
      <c r="T26" s="81"/>
      <c r="U26" s="81"/>
      <c r="V26" s="81"/>
      <c r="W26" s="81"/>
      <c r="X26" s="81"/>
      <c r="Y26" s="81"/>
      <c r="Z26" s="81"/>
    </row>
    <row r="27" spans="1:38" ht="17.25">
      <c r="B27" s="81"/>
      <c r="C27" s="87">
        <f t="shared" si="4"/>
        <v>39972</v>
      </c>
      <c r="D27" s="87">
        <v>11394</v>
      </c>
      <c r="E27" s="87">
        <v>5264</v>
      </c>
      <c r="F27" s="87">
        <v>23314</v>
      </c>
      <c r="G27" s="88"/>
      <c r="Q27" s="81"/>
      <c r="R27" s="81"/>
      <c r="S27" s="81"/>
      <c r="T27" s="81"/>
      <c r="U27" s="81"/>
      <c r="V27" s="81"/>
      <c r="W27" s="81"/>
      <c r="X27" s="81"/>
      <c r="Y27" s="81"/>
      <c r="Z27" s="81"/>
    </row>
    <row r="28" spans="1:38" ht="17.25">
      <c r="B28" s="81"/>
      <c r="C28" s="89">
        <f t="shared" si="4"/>
        <v>39079</v>
      </c>
      <c r="D28" s="89">
        <v>11054</v>
      </c>
      <c r="E28" s="89">
        <v>5250</v>
      </c>
      <c r="F28" s="89">
        <v>22775</v>
      </c>
      <c r="G28" s="88"/>
      <c r="Q28" s="81"/>
      <c r="R28" s="81"/>
      <c r="S28" s="81"/>
      <c r="T28" s="81"/>
      <c r="U28" s="81"/>
      <c r="V28" s="81"/>
      <c r="W28" s="81"/>
      <c r="X28" s="81"/>
      <c r="Y28" s="81"/>
      <c r="Z28" s="81"/>
    </row>
    <row r="29" spans="1:38" ht="17.25">
      <c r="B29" s="81"/>
      <c r="C29" s="89">
        <f t="shared" si="4"/>
        <v>39051</v>
      </c>
      <c r="D29" s="89">
        <v>10867</v>
      </c>
      <c r="E29" s="89">
        <v>5297</v>
      </c>
      <c r="F29" s="89">
        <v>22887</v>
      </c>
      <c r="G29" s="88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38" ht="17.25">
      <c r="B30" s="81"/>
      <c r="C30" s="89">
        <f t="shared" si="4"/>
        <v>38670</v>
      </c>
      <c r="D30" s="89">
        <v>10799</v>
      </c>
      <c r="E30" s="89">
        <v>5408</v>
      </c>
      <c r="F30" s="89">
        <v>22463</v>
      </c>
      <c r="G30" s="88"/>
      <c r="Q30" s="81"/>
      <c r="R30" s="81"/>
      <c r="S30" s="81"/>
      <c r="T30" s="81"/>
      <c r="U30" s="81"/>
      <c r="V30" s="81"/>
      <c r="W30" s="81"/>
      <c r="X30" s="81"/>
      <c r="Y30" s="81"/>
      <c r="Z30" s="81"/>
    </row>
    <row r="31" spans="1:38" ht="17.25">
      <c r="B31" s="81"/>
      <c r="C31" s="89">
        <f t="shared" si="4"/>
        <v>38839</v>
      </c>
      <c r="D31" s="89">
        <v>10940</v>
      </c>
      <c r="E31" s="89">
        <v>5572</v>
      </c>
      <c r="F31" s="89">
        <v>22327</v>
      </c>
      <c r="G31" s="88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38" ht="17.25">
      <c r="A32" s="55" t="s">
        <v>144</v>
      </c>
      <c r="B32" s="81"/>
      <c r="C32" s="89">
        <f t="shared" si="4"/>
        <v>39318</v>
      </c>
      <c r="D32" s="89">
        <v>11117</v>
      </c>
      <c r="E32" s="89">
        <v>5771</v>
      </c>
      <c r="F32" s="89">
        <v>22430</v>
      </c>
      <c r="G32" s="88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2:48" ht="17.25">
      <c r="B33" s="84" t="s">
        <v>145</v>
      </c>
      <c r="C33" s="90">
        <f>+AVERAGE(C21:C32)</f>
        <v>37371.75</v>
      </c>
      <c r="D33" s="90">
        <f>+AVERAGE(D21:D32)</f>
        <v>11432.166666666666</v>
      </c>
      <c r="E33" s="90">
        <f t="shared" ref="E33:F33" si="5">+AVERAGE(E21:E32)</f>
        <v>4783.416666666667</v>
      </c>
      <c r="F33" s="90">
        <f t="shared" si="5"/>
        <v>21156.166666666668</v>
      </c>
      <c r="G33" s="91"/>
      <c r="Q33" s="81"/>
      <c r="R33" s="81"/>
      <c r="S33" s="81"/>
      <c r="T33" s="81"/>
      <c r="U33" s="81"/>
      <c r="V33" s="81"/>
      <c r="W33" s="81"/>
      <c r="X33" s="81"/>
      <c r="Y33" s="81"/>
      <c r="Z33" s="81"/>
    </row>
    <row r="34" spans="2:48" ht="17.25">
      <c r="B34" s="92" t="s">
        <v>146</v>
      </c>
      <c r="C34" s="87">
        <f>+AVERAGE(C28:C32)</f>
        <v>38991.4</v>
      </c>
      <c r="D34" s="87">
        <f>+AVERAGE(D28:D32)</f>
        <v>10955.4</v>
      </c>
      <c r="E34" s="87">
        <f t="shared" ref="E34:F34" si="6">+AVERAGE(E28:E32)</f>
        <v>5459.6</v>
      </c>
      <c r="F34" s="87">
        <f t="shared" si="6"/>
        <v>22576.400000000001</v>
      </c>
      <c r="G34" s="82"/>
      <c r="AH34" s="81"/>
      <c r="AI34" s="81"/>
      <c r="AJ34" s="81"/>
      <c r="AK34" s="81"/>
      <c r="AL34" s="81"/>
      <c r="AM34" s="81"/>
      <c r="AN34" s="81"/>
      <c r="AO34" s="81"/>
      <c r="AP34" s="81"/>
      <c r="AQ34" s="81"/>
    </row>
    <row r="35" spans="2:48" ht="17.25">
      <c r="B35" s="81"/>
      <c r="C35" s="81"/>
      <c r="D35" s="81"/>
      <c r="E35" s="81"/>
      <c r="F35" s="81"/>
      <c r="G35" s="93"/>
      <c r="H35" s="82"/>
      <c r="I35" s="82"/>
      <c r="J35" s="82"/>
      <c r="K35" s="82"/>
      <c r="L35" s="82"/>
      <c r="M35" s="81"/>
      <c r="N35" s="81"/>
      <c r="O35" s="81"/>
      <c r="P35" s="81"/>
      <c r="Q35" s="81"/>
      <c r="R35" s="81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1"/>
      <c r="AR35" s="81"/>
      <c r="AS35" s="81"/>
      <c r="AT35" s="81"/>
      <c r="AU35" s="81"/>
      <c r="AV35" s="81"/>
    </row>
    <row r="36" spans="2:48" ht="17.25">
      <c r="B36" s="94" t="s">
        <v>147</v>
      </c>
      <c r="C36" s="94"/>
      <c r="D36" s="95">
        <v>400</v>
      </c>
      <c r="E36" s="95">
        <v>200</v>
      </c>
      <c r="F36" s="95">
        <v>1000</v>
      </c>
      <c r="G36" s="93"/>
      <c r="H36" s="81"/>
      <c r="I36" s="96"/>
      <c r="J36" s="96"/>
      <c r="K36" s="96"/>
      <c r="L36" s="81"/>
      <c r="M36" s="81"/>
      <c r="N36" s="81"/>
      <c r="O36" s="81"/>
      <c r="P36" s="81"/>
      <c r="Q36" s="81"/>
      <c r="R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</row>
    <row r="37" spans="2:48" ht="17.25">
      <c r="B37" s="152" t="s">
        <v>148</v>
      </c>
      <c r="C37" s="154" t="s">
        <v>149</v>
      </c>
      <c r="D37" s="155"/>
      <c r="E37" s="155"/>
      <c r="F37" s="156"/>
      <c r="G37" s="93"/>
      <c r="H37" s="152" t="s">
        <v>148</v>
      </c>
      <c r="I37" s="157" t="s">
        <v>150</v>
      </c>
      <c r="J37" s="157"/>
      <c r="K37" s="157"/>
      <c r="L37" s="157"/>
      <c r="M37" s="157"/>
      <c r="N37" s="157"/>
      <c r="O37" s="157"/>
      <c r="P37" s="157"/>
      <c r="Q37" s="157"/>
      <c r="R37" s="157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</row>
    <row r="38" spans="2:48" ht="51.75">
      <c r="B38" s="153"/>
      <c r="C38" s="97" t="s">
        <v>140</v>
      </c>
      <c r="D38" s="85" t="s">
        <v>141</v>
      </c>
      <c r="E38" s="85" t="s">
        <v>142</v>
      </c>
      <c r="F38" s="85" t="s">
        <v>143</v>
      </c>
      <c r="G38" s="93"/>
      <c r="H38" s="153"/>
      <c r="I38" s="98" t="s">
        <v>151</v>
      </c>
      <c r="J38" s="85" t="s">
        <v>141</v>
      </c>
      <c r="K38" s="85" t="s">
        <v>142</v>
      </c>
      <c r="L38" s="85" t="s">
        <v>152</v>
      </c>
      <c r="M38" s="85" t="s">
        <v>143</v>
      </c>
      <c r="N38" s="97" t="s">
        <v>140</v>
      </c>
      <c r="O38" s="85" t="s">
        <v>141</v>
      </c>
      <c r="P38" s="85" t="s">
        <v>142</v>
      </c>
      <c r="Q38" s="85" t="s">
        <v>152</v>
      </c>
      <c r="R38" s="85" t="s">
        <v>143</v>
      </c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</row>
    <row r="39" spans="2:48" ht="17.25">
      <c r="B39" s="99">
        <v>1</v>
      </c>
      <c r="C39" s="87">
        <f t="shared" ref="C39:C50" si="7">SUM(D39:F39)</f>
        <v>39850</v>
      </c>
      <c r="D39" s="87">
        <v>11246</v>
      </c>
      <c r="E39" s="87">
        <v>5943</v>
      </c>
      <c r="F39" s="87">
        <v>22661</v>
      </c>
      <c r="G39" s="93"/>
      <c r="H39" s="99">
        <v>1</v>
      </c>
      <c r="I39" s="87">
        <f t="shared" ref="I39:I50" si="8">SUM(J39:M39)</f>
        <v>3050</v>
      </c>
      <c r="J39" s="87">
        <v>520</v>
      </c>
      <c r="K39" s="87">
        <v>300</v>
      </c>
      <c r="L39" s="87">
        <v>1150</v>
      </c>
      <c r="M39" s="87">
        <v>1080</v>
      </c>
      <c r="N39" s="87">
        <f>SUM(O39:R39)</f>
        <v>0</v>
      </c>
      <c r="O39" s="87">
        <v>0</v>
      </c>
      <c r="P39" s="87">
        <v>0</v>
      </c>
      <c r="Q39" s="87">
        <v>0</v>
      </c>
      <c r="R39" s="87">
        <v>0</v>
      </c>
      <c r="T39" s="82"/>
      <c r="U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</row>
    <row r="40" spans="2:48" ht="17.25">
      <c r="B40" s="99">
        <v>2</v>
      </c>
      <c r="C40" s="87">
        <f t="shared" si="7"/>
        <v>40409</v>
      </c>
      <c r="D40" s="87">
        <v>11374</v>
      </c>
      <c r="E40" s="87">
        <v>6150</v>
      </c>
      <c r="F40" s="87">
        <v>22885</v>
      </c>
      <c r="G40" s="93"/>
      <c r="H40" s="99">
        <v>2</v>
      </c>
      <c r="I40" s="87">
        <f t="shared" si="8"/>
        <v>3050</v>
      </c>
      <c r="J40" s="90">
        <f t="shared" ref="J40:M50" si="9">+J39</f>
        <v>520</v>
      </c>
      <c r="K40" s="90">
        <f t="shared" si="9"/>
        <v>300</v>
      </c>
      <c r="L40" s="90">
        <f t="shared" si="9"/>
        <v>1150</v>
      </c>
      <c r="M40" s="90">
        <f t="shared" si="9"/>
        <v>1080</v>
      </c>
      <c r="N40" s="87">
        <f t="shared" ref="N40:N50" si="10">SUM(O40:R40)</f>
        <v>0</v>
      </c>
      <c r="O40" s="87">
        <v>0</v>
      </c>
      <c r="P40" s="87">
        <v>0</v>
      </c>
      <c r="Q40" s="87">
        <v>0</v>
      </c>
      <c r="R40" s="87">
        <v>0</v>
      </c>
      <c r="T40" s="82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</row>
    <row r="41" spans="2:48" ht="17.25">
      <c r="B41" s="99">
        <v>3</v>
      </c>
      <c r="C41" s="87">
        <f t="shared" si="7"/>
        <v>40129.5</v>
      </c>
      <c r="D41" s="87">
        <f>+AVERAGE(D39:D40)</f>
        <v>11310</v>
      </c>
      <c r="E41" s="87">
        <f t="shared" ref="E41:F41" si="11">+AVERAGE(E39:E40)</f>
        <v>6046.5</v>
      </c>
      <c r="F41" s="87">
        <f t="shared" si="11"/>
        <v>22773</v>
      </c>
      <c r="G41" s="93"/>
      <c r="H41" s="99">
        <v>3</v>
      </c>
      <c r="I41" s="87">
        <f t="shared" si="8"/>
        <v>3050</v>
      </c>
      <c r="J41" s="90">
        <f t="shared" si="9"/>
        <v>520</v>
      </c>
      <c r="K41" s="90">
        <f t="shared" si="9"/>
        <v>300</v>
      </c>
      <c r="L41" s="90">
        <f t="shared" si="9"/>
        <v>1150</v>
      </c>
      <c r="M41" s="90">
        <f t="shared" si="9"/>
        <v>1080</v>
      </c>
      <c r="N41" s="87">
        <f t="shared" si="10"/>
        <v>0</v>
      </c>
      <c r="O41" s="87">
        <v>0</v>
      </c>
      <c r="P41" s="87">
        <v>0</v>
      </c>
      <c r="Q41" s="87">
        <v>0</v>
      </c>
      <c r="R41" s="87">
        <v>0</v>
      </c>
      <c r="T41" s="82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</row>
    <row r="42" spans="2:48" ht="17.25">
      <c r="B42" s="99">
        <v>4</v>
      </c>
      <c r="C42" s="87">
        <f t="shared" si="7"/>
        <v>38529.5</v>
      </c>
      <c r="D42" s="87">
        <f>+D41-$D$36</f>
        <v>10910</v>
      </c>
      <c r="E42" s="87">
        <f t="shared" ref="E42:E50" si="12">+E41-$E$36</f>
        <v>5846.5</v>
      </c>
      <c r="F42" s="87">
        <f t="shared" ref="F42:F50" si="13">+F41-$F$36</f>
        <v>21773</v>
      </c>
      <c r="G42" s="93"/>
      <c r="H42" s="99">
        <v>4</v>
      </c>
      <c r="I42" s="87">
        <f t="shared" si="8"/>
        <v>3050</v>
      </c>
      <c r="J42" s="90">
        <f t="shared" si="9"/>
        <v>520</v>
      </c>
      <c r="K42" s="90">
        <f t="shared" si="9"/>
        <v>300</v>
      </c>
      <c r="L42" s="90">
        <f t="shared" si="9"/>
        <v>1150</v>
      </c>
      <c r="M42" s="90">
        <f t="shared" si="9"/>
        <v>1080</v>
      </c>
      <c r="N42" s="87">
        <f>SUM(O42:R42)</f>
        <v>3050</v>
      </c>
      <c r="O42" s="87">
        <f>+J39</f>
        <v>520</v>
      </c>
      <c r="P42" s="87">
        <f t="shared" ref="P42:R42" si="14">+K39</f>
        <v>300</v>
      </c>
      <c r="Q42" s="87">
        <f t="shared" si="14"/>
        <v>1150</v>
      </c>
      <c r="R42" s="87">
        <f t="shared" si="14"/>
        <v>1080</v>
      </c>
      <c r="T42" s="82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</row>
    <row r="43" spans="2:48" ht="17.25">
      <c r="B43" s="99">
        <v>5</v>
      </c>
      <c r="C43" s="87">
        <f t="shared" si="7"/>
        <v>36929.5</v>
      </c>
      <c r="D43" s="87">
        <f>+D42-$D$36</f>
        <v>10510</v>
      </c>
      <c r="E43" s="87">
        <f t="shared" si="12"/>
        <v>5646.5</v>
      </c>
      <c r="F43" s="87">
        <f t="shared" si="13"/>
        <v>20773</v>
      </c>
      <c r="G43" s="93"/>
      <c r="H43" s="99">
        <v>5</v>
      </c>
      <c r="I43" s="87">
        <f t="shared" si="8"/>
        <v>3050</v>
      </c>
      <c r="J43" s="90">
        <f t="shared" si="9"/>
        <v>520</v>
      </c>
      <c r="K43" s="90">
        <f t="shared" si="9"/>
        <v>300</v>
      </c>
      <c r="L43" s="90">
        <f t="shared" si="9"/>
        <v>1150</v>
      </c>
      <c r="M43" s="90">
        <f t="shared" si="9"/>
        <v>1080</v>
      </c>
      <c r="N43" s="87">
        <f t="shared" si="10"/>
        <v>6100</v>
      </c>
      <c r="O43" s="87">
        <f>+O42+J40</f>
        <v>1040</v>
      </c>
      <c r="P43" s="87">
        <f t="shared" ref="P43:R50" si="15">+P42+K40</f>
        <v>600</v>
      </c>
      <c r="Q43" s="87">
        <f t="shared" si="15"/>
        <v>2300</v>
      </c>
      <c r="R43" s="87">
        <f t="shared" si="15"/>
        <v>2160</v>
      </c>
      <c r="T43" s="82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</row>
    <row r="44" spans="2:48" ht="17.25">
      <c r="B44" s="99">
        <v>6</v>
      </c>
      <c r="C44" s="87">
        <f t="shared" si="7"/>
        <v>35329.5</v>
      </c>
      <c r="D44" s="87">
        <f t="shared" ref="D44:D50" si="16">+D43-$D$36</f>
        <v>10110</v>
      </c>
      <c r="E44" s="87">
        <f t="shared" si="12"/>
        <v>5446.5</v>
      </c>
      <c r="F44" s="87">
        <f t="shared" si="13"/>
        <v>19773</v>
      </c>
      <c r="G44" s="93"/>
      <c r="H44" s="99">
        <v>6</v>
      </c>
      <c r="I44" s="87">
        <f t="shared" si="8"/>
        <v>3050</v>
      </c>
      <c r="J44" s="90">
        <f t="shared" si="9"/>
        <v>520</v>
      </c>
      <c r="K44" s="90">
        <f t="shared" si="9"/>
        <v>300</v>
      </c>
      <c r="L44" s="90">
        <f t="shared" si="9"/>
        <v>1150</v>
      </c>
      <c r="M44" s="90">
        <f t="shared" si="9"/>
        <v>1080</v>
      </c>
      <c r="N44" s="87">
        <f t="shared" si="10"/>
        <v>9150</v>
      </c>
      <c r="O44" s="87">
        <f t="shared" ref="O44:O50" si="17">+O43+J41</f>
        <v>1560</v>
      </c>
      <c r="P44" s="87">
        <f t="shared" si="15"/>
        <v>900</v>
      </c>
      <c r="Q44" s="87">
        <f t="shared" si="15"/>
        <v>3450</v>
      </c>
      <c r="R44" s="87">
        <f t="shared" si="15"/>
        <v>3240</v>
      </c>
      <c r="T44" s="82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</row>
    <row r="45" spans="2:48" ht="17.25">
      <c r="B45" s="99">
        <v>7</v>
      </c>
      <c r="C45" s="87">
        <f t="shared" si="7"/>
        <v>33729.5</v>
      </c>
      <c r="D45" s="87">
        <f t="shared" si="16"/>
        <v>9710</v>
      </c>
      <c r="E45" s="87">
        <f t="shared" si="12"/>
        <v>5246.5</v>
      </c>
      <c r="F45" s="87">
        <f t="shared" si="13"/>
        <v>18773</v>
      </c>
      <c r="G45" s="93"/>
      <c r="H45" s="99">
        <v>7</v>
      </c>
      <c r="I45" s="87">
        <f t="shared" si="8"/>
        <v>3050</v>
      </c>
      <c r="J45" s="90">
        <f t="shared" si="9"/>
        <v>520</v>
      </c>
      <c r="K45" s="90">
        <f t="shared" si="9"/>
        <v>300</v>
      </c>
      <c r="L45" s="90">
        <f t="shared" si="9"/>
        <v>1150</v>
      </c>
      <c r="M45" s="90">
        <f t="shared" si="9"/>
        <v>1080</v>
      </c>
      <c r="N45" s="87">
        <f t="shared" si="10"/>
        <v>12200</v>
      </c>
      <c r="O45" s="87">
        <f t="shared" si="17"/>
        <v>2080</v>
      </c>
      <c r="P45" s="87">
        <f t="shared" si="15"/>
        <v>1200</v>
      </c>
      <c r="Q45" s="87">
        <f t="shared" si="15"/>
        <v>4600</v>
      </c>
      <c r="R45" s="87">
        <f t="shared" si="15"/>
        <v>4320</v>
      </c>
      <c r="T45" s="82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</row>
    <row r="46" spans="2:48" ht="17.25">
      <c r="B46" s="99">
        <v>8</v>
      </c>
      <c r="C46" s="87">
        <f t="shared" si="7"/>
        <v>32129.5</v>
      </c>
      <c r="D46" s="87">
        <f t="shared" si="16"/>
        <v>9310</v>
      </c>
      <c r="E46" s="87">
        <f t="shared" si="12"/>
        <v>5046.5</v>
      </c>
      <c r="F46" s="87">
        <f t="shared" si="13"/>
        <v>17773</v>
      </c>
      <c r="G46" s="93"/>
      <c r="H46" s="99">
        <v>8</v>
      </c>
      <c r="I46" s="87">
        <f t="shared" si="8"/>
        <v>3050</v>
      </c>
      <c r="J46" s="90">
        <f t="shared" si="9"/>
        <v>520</v>
      </c>
      <c r="K46" s="90">
        <f t="shared" si="9"/>
        <v>300</v>
      </c>
      <c r="L46" s="90">
        <f t="shared" si="9"/>
        <v>1150</v>
      </c>
      <c r="M46" s="90">
        <f t="shared" si="9"/>
        <v>1080</v>
      </c>
      <c r="N46" s="87">
        <f t="shared" si="10"/>
        <v>15250</v>
      </c>
      <c r="O46" s="87">
        <f t="shared" si="17"/>
        <v>2600</v>
      </c>
      <c r="P46" s="87">
        <f t="shared" si="15"/>
        <v>1500</v>
      </c>
      <c r="Q46" s="87">
        <f t="shared" si="15"/>
        <v>5750</v>
      </c>
      <c r="R46" s="87">
        <f t="shared" si="15"/>
        <v>5400</v>
      </c>
      <c r="T46" s="82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</row>
    <row r="47" spans="2:48" ht="17.25">
      <c r="B47" s="99">
        <v>9</v>
      </c>
      <c r="C47" s="87">
        <f t="shared" si="7"/>
        <v>30529.5</v>
      </c>
      <c r="D47" s="87">
        <f t="shared" si="16"/>
        <v>8910</v>
      </c>
      <c r="E47" s="87">
        <f t="shared" si="12"/>
        <v>4846.5</v>
      </c>
      <c r="F47" s="87">
        <f t="shared" si="13"/>
        <v>16773</v>
      </c>
      <c r="G47" s="93"/>
      <c r="H47" s="99">
        <v>9</v>
      </c>
      <c r="I47" s="87">
        <f t="shared" si="8"/>
        <v>3050</v>
      </c>
      <c r="J47" s="90">
        <f t="shared" si="9"/>
        <v>520</v>
      </c>
      <c r="K47" s="90">
        <f t="shared" si="9"/>
        <v>300</v>
      </c>
      <c r="L47" s="90">
        <f t="shared" si="9"/>
        <v>1150</v>
      </c>
      <c r="M47" s="90">
        <f t="shared" si="9"/>
        <v>1080</v>
      </c>
      <c r="N47" s="87">
        <f t="shared" si="10"/>
        <v>18300</v>
      </c>
      <c r="O47" s="87">
        <f t="shared" si="17"/>
        <v>3120</v>
      </c>
      <c r="P47" s="87">
        <f t="shared" si="15"/>
        <v>1800</v>
      </c>
      <c r="Q47" s="87">
        <f t="shared" si="15"/>
        <v>6900</v>
      </c>
      <c r="R47" s="87">
        <f t="shared" si="15"/>
        <v>6480</v>
      </c>
      <c r="T47" s="82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</row>
    <row r="48" spans="2:48" ht="17.25">
      <c r="B48" s="99">
        <v>10</v>
      </c>
      <c r="C48" s="87">
        <f t="shared" si="7"/>
        <v>28929.5</v>
      </c>
      <c r="D48" s="87">
        <f t="shared" si="16"/>
        <v>8510</v>
      </c>
      <c r="E48" s="87">
        <f t="shared" si="12"/>
        <v>4646.5</v>
      </c>
      <c r="F48" s="87">
        <f t="shared" si="13"/>
        <v>15773</v>
      </c>
      <c r="G48" s="93"/>
      <c r="H48" s="99">
        <v>10</v>
      </c>
      <c r="I48" s="87">
        <f t="shared" si="8"/>
        <v>3050</v>
      </c>
      <c r="J48" s="90">
        <f t="shared" si="9"/>
        <v>520</v>
      </c>
      <c r="K48" s="90">
        <f t="shared" si="9"/>
        <v>300</v>
      </c>
      <c r="L48" s="90">
        <f t="shared" si="9"/>
        <v>1150</v>
      </c>
      <c r="M48" s="90">
        <f t="shared" si="9"/>
        <v>1080</v>
      </c>
      <c r="N48" s="87">
        <f t="shared" si="10"/>
        <v>21350</v>
      </c>
      <c r="O48" s="87">
        <f t="shared" si="17"/>
        <v>3640</v>
      </c>
      <c r="P48" s="87">
        <f t="shared" si="15"/>
        <v>2100</v>
      </c>
      <c r="Q48" s="87">
        <f t="shared" si="15"/>
        <v>8050</v>
      </c>
      <c r="R48" s="87">
        <f t="shared" si="15"/>
        <v>7560</v>
      </c>
      <c r="T48" s="82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</row>
    <row r="49" spans="2:47" ht="17.25">
      <c r="B49" s="99">
        <v>11</v>
      </c>
      <c r="C49" s="87">
        <f t="shared" si="7"/>
        <v>27329.5</v>
      </c>
      <c r="D49" s="87">
        <f t="shared" si="16"/>
        <v>8110</v>
      </c>
      <c r="E49" s="87">
        <f t="shared" si="12"/>
        <v>4446.5</v>
      </c>
      <c r="F49" s="87">
        <f t="shared" si="13"/>
        <v>14773</v>
      </c>
      <c r="G49" s="93"/>
      <c r="H49" s="99">
        <v>11</v>
      </c>
      <c r="I49" s="87">
        <f t="shared" si="8"/>
        <v>3050</v>
      </c>
      <c r="J49" s="90">
        <f t="shared" si="9"/>
        <v>520</v>
      </c>
      <c r="K49" s="90">
        <f t="shared" si="9"/>
        <v>300</v>
      </c>
      <c r="L49" s="90">
        <f t="shared" si="9"/>
        <v>1150</v>
      </c>
      <c r="M49" s="90">
        <f t="shared" si="9"/>
        <v>1080</v>
      </c>
      <c r="N49" s="87">
        <f t="shared" si="10"/>
        <v>24400</v>
      </c>
      <c r="O49" s="87">
        <f t="shared" si="17"/>
        <v>4160</v>
      </c>
      <c r="P49" s="87">
        <f t="shared" si="15"/>
        <v>2400</v>
      </c>
      <c r="Q49" s="87">
        <f t="shared" si="15"/>
        <v>9200</v>
      </c>
      <c r="R49" s="87">
        <f t="shared" si="15"/>
        <v>8640</v>
      </c>
      <c r="T49" s="82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</row>
    <row r="50" spans="2:47" ht="17.25">
      <c r="B50" s="99">
        <v>12</v>
      </c>
      <c r="C50" s="87">
        <f t="shared" si="7"/>
        <v>25729.5</v>
      </c>
      <c r="D50" s="87">
        <f t="shared" si="16"/>
        <v>7710</v>
      </c>
      <c r="E50" s="87">
        <f t="shared" si="12"/>
        <v>4246.5</v>
      </c>
      <c r="F50" s="87">
        <f t="shared" si="13"/>
        <v>13773</v>
      </c>
      <c r="G50" s="93"/>
      <c r="H50" s="99">
        <v>12</v>
      </c>
      <c r="I50" s="87">
        <f t="shared" si="8"/>
        <v>3050</v>
      </c>
      <c r="J50" s="90">
        <f t="shared" si="9"/>
        <v>520</v>
      </c>
      <c r="K50" s="90">
        <f t="shared" si="9"/>
        <v>300</v>
      </c>
      <c r="L50" s="90">
        <f t="shared" si="9"/>
        <v>1150</v>
      </c>
      <c r="M50" s="90">
        <f t="shared" si="9"/>
        <v>1080</v>
      </c>
      <c r="N50" s="87">
        <f t="shared" si="10"/>
        <v>27450</v>
      </c>
      <c r="O50" s="87">
        <f t="shared" si="17"/>
        <v>4680</v>
      </c>
      <c r="P50" s="87">
        <f t="shared" si="15"/>
        <v>2700</v>
      </c>
      <c r="Q50" s="87">
        <f t="shared" si="15"/>
        <v>10350</v>
      </c>
      <c r="R50" s="87">
        <f t="shared" si="15"/>
        <v>9720</v>
      </c>
      <c r="T50" s="82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</row>
    <row r="51" spans="2:47" ht="17.25">
      <c r="B51" s="100" t="s">
        <v>145</v>
      </c>
      <c r="C51" s="90">
        <f>+AVERAGE(C39:C50)</f>
        <v>34129.5</v>
      </c>
      <c r="D51" s="90">
        <f>+AVERAGE(D39:D50)</f>
        <v>9810</v>
      </c>
      <c r="E51" s="90">
        <f>+AVERAGE(E39:E50)</f>
        <v>5296.5</v>
      </c>
      <c r="F51" s="90">
        <f>+AVERAGE(F39:F50)</f>
        <v>19023</v>
      </c>
      <c r="G51" s="91"/>
      <c r="H51" s="100" t="s">
        <v>145</v>
      </c>
      <c r="I51" s="90">
        <f>SUM(I39:I50)</f>
        <v>36600</v>
      </c>
      <c r="J51" s="90">
        <f>SUM(J39:J50)</f>
        <v>6240</v>
      </c>
      <c r="K51" s="90">
        <f>SUM(K39:K50)</f>
        <v>3600</v>
      </c>
      <c r="L51" s="90">
        <f>SUM(L39:L50)</f>
        <v>13800</v>
      </c>
      <c r="M51" s="90">
        <f>SUM(M39:M50)</f>
        <v>12960</v>
      </c>
      <c r="N51" s="87">
        <f>SUM(O51:R51)</f>
        <v>11437.5</v>
      </c>
      <c r="O51" s="90">
        <f>+AVERAGE(O39:O50)</f>
        <v>1950</v>
      </c>
      <c r="P51" s="90">
        <f t="shared" ref="P51:R51" si="18">+AVERAGE(P39:P50)</f>
        <v>1125</v>
      </c>
      <c r="Q51" s="90">
        <f t="shared" si="18"/>
        <v>4312.5</v>
      </c>
      <c r="R51" s="90">
        <f t="shared" si="18"/>
        <v>4050</v>
      </c>
      <c r="T51" s="82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</row>
    <row r="52" spans="2:47" ht="17.25">
      <c r="B52" s="81"/>
      <c r="C52" s="91"/>
      <c r="D52" s="91"/>
      <c r="E52" s="91"/>
      <c r="F52" s="91"/>
      <c r="G52" s="91"/>
      <c r="H52" s="81"/>
      <c r="I52" s="91"/>
      <c r="J52" s="91"/>
      <c r="K52" s="91"/>
      <c r="L52" s="91"/>
      <c r="M52" s="91"/>
      <c r="N52" s="91"/>
      <c r="O52" s="91"/>
      <c r="P52" s="91"/>
      <c r="Q52" s="91"/>
      <c r="R52" s="9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</row>
    <row r="53" spans="2:47" ht="17.25">
      <c r="B53" s="94" t="s">
        <v>147</v>
      </c>
      <c r="C53" s="91"/>
      <c r="D53" s="91">
        <f>+D36+50</f>
        <v>450</v>
      </c>
      <c r="E53" s="91">
        <f t="shared" ref="E53:F53" si="19">+E36+50</f>
        <v>250</v>
      </c>
      <c r="F53" s="91">
        <f t="shared" si="19"/>
        <v>1050</v>
      </c>
      <c r="G53" s="91"/>
      <c r="H53" s="81"/>
      <c r="I53" s="91"/>
      <c r="J53" s="91"/>
      <c r="K53" s="91"/>
      <c r="L53" s="91"/>
      <c r="M53" s="91"/>
      <c r="N53" s="91">
        <f>+O53*12</f>
        <v>36600</v>
      </c>
      <c r="O53" s="91">
        <f>SUM(P53:S53)</f>
        <v>3050</v>
      </c>
      <c r="P53" s="87">
        <v>520</v>
      </c>
      <c r="Q53" s="87">
        <v>300</v>
      </c>
      <c r="R53" s="87">
        <v>1150</v>
      </c>
      <c r="S53" s="87">
        <v>1080</v>
      </c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</row>
    <row r="54" spans="2:47" ht="17.25">
      <c r="B54" s="152" t="s">
        <v>148</v>
      </c>
      <c r="C54" s="154" t="s">
        <v>153</v>
      </c>
      <c r="D54" s="155"/>
      <c r="E54" s="155"/>
      <c r="F54" s="156"/>
      <c r="G54" s="91"/>
      <c r="H54" s="157" t="s">
        <v>148</v>
      </c>
      <c r="I54" s="158" t="s">
        <v>154</v>
      </c>
      <c r="J54" s="158"/>
      <c r="K54" s="158"/>
      <c r="L54" s="158"/>
      <c r="M54" s="158"/>
      <c r="N54" s="157" t="s">
        <v>148</v>
      </c>
      <c r="O54" s="158" t="s">
        <v>155</v>
      </c>
      <c r="P54" s="158"/>
      <c r="Q54" s="158"/>
      <c r="R54" s="158"/>
      <c r="S54" s="158"/>
      <c r="T54" s="157" t="s">
        <v>148</v>
      </c>
      <c r="U54" s="158" t="s">
        <v>156</v>
      </c>
      <c r="V54" s="158"/>
      <c r="W54" s="158"/>
      <c r="X54" s="158"/>
      <c r="Y54" s="158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</row>
    <row r="55" spans="2:47" ht="51.75">
      <c r="B55" s="153"/>
      <c r="C55" s="97" t="s">
        <v>140</v>
      </c>
      <c r="D55" s="85" t="s">
        <v>141</v>
      </c>
      <c r="E55" s="85" t="s">
        <v>142</v>
      </c>
      <c r="F55" s="85" t="s">
        <v>143</v>
      </c>
      <c r="G55" s="91"/>
      <c r="H55" s="157"/>
      <c r="I55" s="98" t="s">
        <v>151</v>
      </c>
      <c r="J55" s="85" t="s">
        <v>141</v>
      </c>
      <c r="K55" s="85" t="s">
        <v>142</v>
      </c>
      <c r="L55" s="85" t="s">
        <v>152</v>
      </c>
      <c r="M55" s="85" t="s">
        <v>143</v>
      </c>
      <c r="N55" s="157"/>
      <c r="O55" s="98" t="s">
        <v>151</v>
      </c>
      <c r="P55" s="85" t="s">
        <v>141</v>
      </c>
      <c r="Q55" s="85" t="s">
        <v>142</v>
      </c>
      <c r="R55" s="85" t="s">
        <v>152</v>
      </c>
      <c r="S55" s="85" t="s">
        <v>143</v>
      </c>
      <c r="T55" s="157"/>
      <c r="U55" s="98" t="s">
        <v>157</v>
      </c>
      <c r="V55" s="85" t="s">
        <v>141</v>
      </c>
      <c r="W55" s="85" t="s">
        <v>142</v>
      </c>
      <c r="X55" s="85" t="s">
        <v>152</v>
      </c>
      <c r="Y55" s="85" t="s">
        <v>143</v>
      </c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</row>
    <row r="56" spans="2:47" ht="17.25">
      <c r="B56" s="99">
        <v>1</v>
      </c>
      <c r="C56" s="87">
        <f>SUM(D56:F56)</f>
        <v>23979.5</v>
      </c>
      <c r="D56" s="87">
        <f>+D50-D53</f>
        <v>7260</v>
      </c>
      <c r="E56" s="87">
        <f t="shared" ref="E56:F56" si="20">+E50-E53</f>
        <v>3996.5</v>
      </c>
      <c r="F56" s="87">
        <f t="shared" si="20"/>
        <v>12723</v>
      </c>
      <c r="G56" s="91"/>
      <c r="H56" s="99">
        <v>1</v>
      </c>
      <c r="I56" s="87">
        <f>SUM(J56:M56)</f>
        <v>30500</v>
      </c>
      <c r="J56" s="90">
        <f>+O50+J48</f>
        <v>5200</v>
      </c>
      <c r="K56" s="90">
        <f t="shared" ref="K56:M56" si="21">+P50+K48</f>
        <v>3000</v>
      </c>
      <c r="L56" s="90">
        <f t="shared" si="21"/>
        <v>11500</v>
      </c>
      <c r="M56" s="90">
        <f t="shared" si="21"/>
        <v>10800</v>
      </c>
      <c r="N56" s="99">
        <v>1</v>
      </c>
      <c r="O56" s="87">
        <f t="shared" ref="O56:O67" si="22">SUM(P56:S56)</f>
        <v>0</v>
      </c>
      <c r="P56" s="90">
        <f>+N39</f>
        <v>0</v>
      </c>
      <c r="Q56" s="90">
        <f t="shared" ref="Q56:S58" si="23">+O39</f>
        <v>0</v>
      </c>
      <c r="R56" s="90">
        <f t="shared" si="23"/>
        <v>0</v>
      </c>
      <c r="S56" s="90">
        <f t="shared" si="23"/>
        <v>0</v>
      </c>
      <c r="T56" s="99">
        <v>1</v>
      </c>
      <c r="U56" s="87">
        <f t="shared" ref="U56:U67" si="24">SUM(V56:Y56)</f>
        <v>30500</v>
      </c>
      <c r="V56" s="90">
        <f>+J56+P56</f>
        <v>5200</v>
      </c>
      <c r="W56" s="90">
        <f t="shared" ref="W56:Y67" si="25">+K56+Q56</f>
        <v>3000</v>
      </c>
      <c r="X56" s="90">
        <f t="shared" si="25"/>
        <v>11500</v>
      </c>
      <c r="Y56" s="90">
        <f t="shared" si="25"/>
        <v>10800</v>
      </c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</row>
    <row r="57" spans="2:47" ht="17.25">
      <c r="B57" s="99">
        <v>2</v>
      </c>
      <c r="C57" s="87">
        <f t="shared" ref="C57:C67" si="26">SUM(D57:F57)</f>
        <v>22229.5</v>
      </c>
      <c r="D57" s="87">
        <f t="shared" ref="D57:D67" si="27">+D56-$D$53</f>
        <v>6810</v>
      </c>
      <c r="E57" s="87">
        <f t="shared" ref="E57:E67" si="28">+E56-$E$53</f>
        <v>3746.5</v>
      </c>
      <c r="F57" s="87">
        <f t="shared" ref="F57:F67" si="29">+F56-$F$53</f>
        <v>11673</v>
      </c>
      <c r="G57" s="91"/>
      <c r="H57" s="99">
        <v>2</v>
      </c>
      <c r="I57" s="87">
        <f t="shared" ref="I57:I67" si="30">SUM(J57:M57)</f>
        <v>33550</v>
      </c>
      <c r="J57" s="90">
        <f>J56+J49</f>
        <v>5720</v>
      </c>
      <c r="K57" s="90">
        <f t="shared" ref="K57:M58" si="31">K56+K49</f>
        <v>3300</v>
      </c>
      <c r="L57" s="90">
        <f t="shared" si="31"/>
        <v>12650</v>
      </c>
      <c r="M57" s="90">
        <f t="shared" si="31"/>
        <v>11880</v>
      </c>
      <c r="N57" s="99">
        <v>2</v>
      </c>
      <c r="O57" s="87">
        <f t="shared" si="22"/>
        <v>0</v>
      </c>
      <c r="P57" s="90">
        <f t="shared" ref="P57:P58" si="32">+N40</f>
        <v>0</v>
      </c>
      <c r="Q57" s="90">
        <f t="shared" si="23"/>
        <v>0</v>
      </c>
      <c r="R57" s="90">
        <f t="shared" si="23"/>
        <v>0</v>
      </c>
      <c r="S57" s="90">
        <f t="shared" si="23"/>
        <v>0</v>
      </c>
      <c r="T57" s="99">
        <v>2</v>
      </c>
      <c r="U57" s="87">
        <f t="shared" si="24"/>
        <v>33550</v>
      </c>
      <c r="V57" s="90">
        <f t="shared" ref="V57:V67" si="33">+J57+P57</f>
        <v>5720</v>
      </c>
      <c r="W57" s="90">
        <f t="shared" si="25"/>
        <v>3300</v>
      </c>
      <c r="X57" s="90">
        <f t="shared" si="25"/>
        <v>12650</v>
      </c>
      <c r="Y57" s="90">
        <f t="shared" si="25"/>
        <v>11880</v>
      </c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</row>
    <row r="58" spans="2:47" ht="17.25">
      <c r="B58" s="99">
        <v>3</v>
      </c>
      <c r="C58" s="87">
        <f t="shared" si="26"/>
        <v>20479.5</v>
      </c>
      <c r="D58" s="87">
        <f t="shared" si="27"/>
        <v>6360</v>
      </c>
      <c r="E58" s="87">
        <f t="shared" si="28"/>
        <v>3496.5</v>
      </c>
      <c r="F58" s="87">
        <f t="shared" si="29"/>
        <v>10623</v>
      </c>
      <c r="G58" s="91"/>
      <c r="H58" s="99">
        <v>3</v>
      </c>
      <c r="I58" s="87">
        <f t="shared" si="30"/>
        <v>36600</v>
      </c>
      <c r="J58" s="90">
        <f>J57+J50</f>
        <v>6240</v>
      </c>
      <c r="K58" s="90">
        <f t="shared" si="31"/>
        <v>3600</v>
      </c>
      <c r="L58" s="90">
        <f t="shared" si="31"/>
        <v>13800</v>
      </c>
      <c r="M58" s="90">
        <f t="shared" si="31"/>
        <v>12960</v>
      </c>
      <c r="N58" s="99">
        <v>3</v>
      </c>
      <c r="O58" s="87">
        <f t="shared" si="22"/>
        <v>0</v>
      </c>
      <c r="P58" s="90">
        <f t="shared" si="32"/>
        <v>0</v>
      </c>
      <c r="Q58" s="90">
        <f t="shared" si="23"/>
        <v>0</v>
      </c>
      <c r="R58" s="90">
        <f t="shared" si="23"/>
        <v>0</v>
      </c>
      <c r="S58" s="90">
        <f t="shared" si="23"/>
        <v>0</v>
      </c>
      <c r="T58" s="99">
        <v>3</v>
      </c>
      <c r="U58" s="87">
        <f t="shared" si="24"/>
        <v>36600</v>
      </c>
      <c r="V58" s="90">
        <f t="shared" si="33"/>
        <v>6240</v>
      </c>
      <c r="W58" s="90">
        <f t="shared" si="25"/>
        <v>3600</v>
      </c>
      <c r="X58" s="90">
        <f t="shared" si="25"/>
        <v>13800</v>
      </c>
      <c r="Y58" s="90">
        <f t="shared" si="25"/>
        <v>12960</v>
      </c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</row>
    <row r="59" spans="2:47" ht="17.25">
      <c r="B59" s="99">
        <v>4</v>
      </c>
      <c r="C59" s="87">
        <f t="shared" si="26"/>
        <v>18729.5</v>
      </c>
      <c r="D59" s="87">
        <f t="shared" si="27"/>
        <v>5910</v>
      </c>
      <c r="E59" s="87">
        <f t="shared" si="28"/>
        <v>3246.5</v>
      </c>
      <c r="F59" s="87">
        <f t="shared" si="29"/>
        <v>9573</v>
      </c>
      <c r="G59" s="91"/>
      <c r="H59" s="99">
        <v>4</v>
      </c>
      <c r="I59" s="87">
        <f t="shared" si="30"/>
        <v>36600</v>
      </c>
      <c r="J59" s="90">
        <f>+J58</f>
        <v>6240</v>
      </c>
      <c r="K59" s="90">
        <f t="shared" ref="K59:M67" si="34">+K58</f>
        <v>3600</v>
      </c>
      <c r="L59" s="90">
        <f t="shared" si="34"/>
        <v>13800</v>
      </c>
      <c r="M59" s="90">
        <f t="shared" si="34"/>
        <v>12960</v>
      </c>
      <c r="N59" s="99">
        <v>4</v>
      </c>
      <c r="O59" s="87">
        <f t="shared" si="22"/>
        <v>3090</v>
      </c>
      <c r="P59" s="90">
        <v>530</v>
      </c>
      <c r="Q59" s="90">
        <v>310</v>
      </c>
      <c r="R59" s="90">
        <v>1160</v>
      </c>
      <c r="S59" s="90">
        <v>1090</v>
      </c>
      <c r="T59" s="99">
        <v>4</v>
      </c>
      <c r="U59" s="87">
        <f t="shared" si="24"/>
        <v>39690</v>
      </c>
      <c r="V59" s="90">
        <f t="shared" si="33"/>
        <v>6770</v>
      </c>
      <c r="W59" s="90">
        <f t="shared" si="25"/>
        <v>3910</v>
      </c>
      <c r="X59" s="90">
        <f t="shared" si="25"/>
        <v>14960</v>
      </c>
      <c r="Y59" s="90">
        <f t="shared" si="25"/>
        <v>14050</v>
      </c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</row>
    <row r="60" spans="2:47" ht="17.25">
      <c r="B60" s="99">
        <v>5</v>
      </c>
      <c r="C60" s="87">
        <f t="shared" si="26"/>
        <v>16979.5</v>
      </c>
      <c r="D60" s="87">
        <f t="shared" si="27"/>
        <v>5460</v>
      </c>
      <c r="E60" s="87">
        <f t="shared" si="28"/>
        <v>2996.5</v>
      </c>
      <c r="F60" s="87">
        <f t="shared" si="29"/>
        <v>8523</v>
      </c>
      <c r="G60" s="91"/>
      <c r="H60" s="99">
        <v>5</v>
      </c>
      <c r="I60" s="87">
        <f t="shared" si="30"/>
        <v>36600</v>
      </c>
      <c r="J60" s="90">
        <f t="shared" ref="J60:J67" si="35">+J59</f>
        <v>6240</v>
      </c>
      <c r="K60" s="90">
        <f t="shared" si="34"/>
        <v>3600</v>
      </c>
      <c r="L60" s="90">
        <f t="shared" si="34"/>
        <v>13800</v>
      </c>
      <c r="M60" s="90">
        <f t="shared" si="34"/>
        <v>12960</v>
      </c>
      <c r="N60" s="99">
        <v>5</v>
      </c>
      <c r="O60" s="87">
        <f t="shared" si="22"/>
        <v>6140</v>
      </c>
      <c r="P60" s="90">
        <f>+P59+P$53</f>
        <v>1050</v>
      </c>
      <c r="Q60" s="90">
        <f t="shared" ref="Q60:S67" si="36">+Q59+Q$53</f>
        <v>610</v>
      </c>
      <c r="R60" s="90">
        <f t="shared" si="36"/>
        <v>2310</v>
      </c>
      <c r="S60" s="90">
        <f t="shared" si="36"/>
        <v>2170</v>
      </c>
      <c r="T60" s="99">
        <v>5</v>
      </c>
      <c r="U60" s="87">
        <f t="shared" si="24"/>
        <v>42740</v>
      </c>
      <c r="V60" s="90">
        <f t="shared" si="33"/>
        <v>7290</v>
      </c>
      <c r="W60" s="90">
        <f t="shared" si="25"/>
        <v>4210</v>
      </c>
      <c r="X60" s="90">
        <f t="shared" si="25"/>
        <v>16110</v>
      </c>
      <c r="Y60" s="90">
        <f t="shared" si="25"/>
        <v>15130</v>
      </c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</row>
    <row r="61" spans="2:47" ht="17.25">
      <c r="B61" s="99">
        <v>6</v>
      </c>
      <c r="C61" s="87">
        <f t="shared" si="26"/>
        <v>15229.5</v>
      </c>
      <c r="D61" s="87">
        <f t="shared" si="27"/>
        <v>5010</v>
      </c>
      <c r="E61" s="87">
        <f t="shared" si="28"/>
        <v>2746.5</v>
      </c>
      <c r="F61" s="87">
        <f t="shared" si="29"/>
        <v>7473</v>
      </c>
      <c r="G61" s="91"/>
      <c r="H61" s="99">
        <v>6</v>
      </c>
      <c r="I61" s="87">
        <f t="shared" si="30"/>
        <v>36600</v>
      </c>
      <c r="J61" s="90">
        <f t="shared" si="35"/>
        <v>6240</v>
      </c>
      <c r="K61" s="90">
        <f t="shared" si="34"/>
        <v>3600</v>
      </c>
      <c r="L61" s="90">
        <f t="shared" si="34"/>
        <v>13800</v>
      </c>
      <c r="M61" s="90">
        <f t="shared" si="34"/>
        <v>12960</v>
      </c>
      <c r="N61" s="99">
        <v>6</v>
      </c>
      <c r="O61" s="87">
        <f t="shared" si="22"/>
        <v>9190</v>
      </c>
      <c r="P61" s="90">
        <f t="shared" ref="P61:P67" si="37">+P60+P$53</f>
        <v>1570</v>
      </c>
      <c r="Q61" s="90">
        <f t="shared" si="36"/>
        <v>910</v>
      </c>
      <c r="R61" s="90">
        <f t="shared" si="36"/>
        <v>3460</v>
      </c>
      <c r="S61" s="90">
        <f t="shared" si="36"/>
        <v>3250</v>
      </c>
      <c r="T61" s="99">
        <v>6</v>
      </c>
      <c r="U61" s="87">
        <f t="shared" si="24"/>
        <v>45790</v>
      </c>
      <c r="V61" s="90">
        <f t="shared" si="33"/>
        <v>7810</v>
      </c>
      <c r="W61" s="90">
        <f t="shared" si="25"/>
        <v>4510</v>
      </c>
      <c r="X61" s="90">
        <f t="shared" si="25"/>
        <v>17260</v>
      </c>
      <c r="Y61" s="90">
        <f t="shared" si="25"/>
        <v>16210</v>
      </c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</row>
    <row r="62" spans="2:47" ht="17.25">
      <c r="B62" s="99">
        <v>7</v>
      </c>
      <c r="C62" s="87">
        <f t="shared" si="26"/>
        <v>13479.5</v>
      </c>
      <c r="D62" s="87">
        <f t="shared" si="27"/>
        <v>4560</v>
      </c>
      <c r="E62" s="87">
        <f t="shared" si="28"/>
        <v>2496.5</v>
      </c>
      <c r="F62" s="87">
        <f t="shared" si="29"/>
        <v>6423</v>
      </c>
      <c r="G62" s="91"/>
      <c r="H62" s="99">
        <v>7</v>
      </c>
      <c r="I62" s="87">
        <f t="shared" si="30"/>
        <v>36600</v>
      </c>
      <c r="J62" s="90">
        <f t="shared" si="35"/>
        <v>6240</v>
      </c>
      <c r="K62" s="90">
        <f t="shared" si="34"/>
        <v>3600</v>
      </c>
      <c r="L62" s="90">
        <f t="shared" si="34"/>
        <v>13800</v>
      </c>
      <c r="M62" s="90">
        <f t="shared" si="34"/>
        <v>12960</v>
      </c>
      <c r="N62" s="99">
        <v>7</v>
      </c>
      <c r="O62" s="87">
        <f t="shared" si="22"/>
        <v>12240</v>
      </c>
      <c r="P62" s="90">
        <f t="shared" si="37"/>
        <v>2090</v>
      </c>
      <c r="Q62" s="90">
        <f t="shared" si="36"/>
        <v>1210</v>
      </c>
      <c r="R62" s="90">
        <f t="shared" si="36"/>
        <v>4610</v>
      </c>
      <c r="S62" s="90">
        <f t="shared" si="36"/>
        <v>4330</v>
      </c>
      <c r="T62" s="99">
        <v>7</v>
      </c>
      <c r="U62" s="87">
        <f t="shared" si="24"/>
        <v>48840</v>
      </c>
      <c r="V62" s="90">
        <f t="shared" si="33"/>
        <v>8330</v>
      </c>
      <c r="W62" s="90">
        <f t="shared" si="25"/>
        <v>4810</v>
      </c>
      <c r="X62" s="90">
        <f t="shared" si="25"/>
        <v>18410</v>
      </c>
      <c r="Y62" s="90">
        <f t="shared" si="25"/>
        <v>17290</v>
      </c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</row>
    <row r="63" spans="2:47" ht="17.25">
      <c r="B63" s="99">
        <v>8</v>
      </c>
      <c r="C63" s="87">
        <f t="shared" si="26"/>
        <v>11729.5</v>
      </c>
      <c r="D63" s="87">
        <f t="shared" si="27"/>
        <v>4110</v>
      </c>
      <c r="E63" s="87">
        <f t="shared" si="28"/>
        <v>2246.5</v>
      </c>
      <c r="F63" s="87">
        <f t="shared" si="29"/>
        <v>5373</v>
      </c>
      <c r="G63" s="91"/>
      <c r="H63" s="99">
        <v>8</v>
      </c>
      <c r="I63" s="87">
        <f t="shared" si="30"/>
        <v>36600</v>
      </c>
      <c r="J63" s="90">
        <f t="shared" si="35"/>
        <v>6240</v>
      </c>
      <c r="K63" s="90">
        <f t="shared" si="34"/>
        <v>3600</v>
      </c>
      <c r="L63" s="90">
        <f t="shared" si="34"/>
        <v>13800</v>
      </c>
      <c r="M63" s="90">
        <f t="shared" si="34"/>
        <v>12960</v>
      </c>
      <c r="N63" s="99">
        <v>8</v>
      </c>
      <c r="O63" s="87">
        <f t="shared" si="22"/>
        <v>15290</v>
      </c>
      <c r="P63" s="90">
        <f t="shared" si="37"/>
        <v>2610</v>
      </c>
      <c r="Q63" s="90">
        <f t="shared" si="36"/>
        <v>1510</v>
      </c>
      <c r="R63" s="90">
        <f t="shared" si="36"/>
        <v>5760</v>
      </c>
      <c r="S63" s="90">
        <f t="shared" si="36"/>
        <v>5410</v>
      </c>
      <c r="T63" s="99">
        <v>8</v>
      </c>
      <c r="U63" s="87">
        <f t="shared" si="24"/>
        <v>51890</v>
      </c>
      <c r="V63" s="90">
        <f t="shared" si="33"/>
        <v>8850</v>
      </c>
      <c r="W63" s="90">
        <f t="shared" si="25"/>
        <v>5110</v>
      </c>
      <c r="X63" s="90">
        <f t="shared" si="25"/>
        <v>19560</v>
      </c>
      <c r="Y63" s="90">
        <f t="shared" si="25"/>
        <v>18370</v>
      </c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</row>
    <row r="64" spans="2:47" ht="17.25">
      <c r="B64" s="99">
        <v>9</v>
      </c>
      <c r="C64" s="87">
        <f t="shared" si="26"/>
        <v>9979.5</v>
      </c>
      <c r="D64" s="87">
        <f t="shared" si="27"/>
        <v>3660</v>
      </c>
      <c r="E64" s="87">
        <f t="shared" si="28"/>
        <v>1996.5</v>
      </c>
      <c r="F64" s="87">
        <f t="shared" si="29"/>
        <v>4323</v>
      </c>
      <c r="G64" s="91"/>
      <c r="H64" s="99">
        <v>9</v>
      </c>
      <c r="I64" s="87">
        <f t="shared" si="30"/>
        <v>36600</v>
      </c>
      <c r="J64" s="90">
        <f t="shared" si="35"/>
        <v>6240</v>
      </c>
      <c r="K64" s="90">
        <f t="shared" si="34"/>
        <v>3600</v>
      </c>
      <c r="L64" s="90">
        <f t="shared" si="34"/>
        <v>13800</v>
      </c>
      <c r="M64" s="90">
        <f t="shared" si="34"/>
        <v>12960</v>
      </c>
      <c r="N64" s="99">
        <v>9</v>
      </c>
      <c r="O64" s="87">
        <f t="shared" si="22"/>
        <v>18340</v>
      </c>
      <c r="P64" s="90">
        <f t="shared" si="37"/>
        <v>3130</v>
      </c>
      <c r="Q64" s="90">
        <f t="shared" si="36"/>
        <v>1810</v>
      </c>
      <c r="R64" s="90">
        <f t="shared" si="36"/>
        <v>6910</v>
      </c>
      <c r="S64" s="90">
        <f t="shared" si="36"/>
        <v>6490</v>
      </c>
      <c r="T64" s="99">
        <v>9</v>
      </c>
      <c r="U64" s="87">
        <f t="shared" si="24"/>
        <v>54940</v>
      </c>
      <c r="V64" s="90">
        <f t="shared" si="33"/>
        <v>9370</v>
      </c>
      <c r="W64" s="90">
        <f t="shared" si="25"/>
        <v>5410</v>
      </c>
      <c r="X64" s="90">
        <f t="shared" si="25"/>
        <v>20710</v>
      </c>
      <c r="Y64" s="90">
        <f t="shared" si="25"/>
        <v>19450</v>
      </c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</row>
    <row r="65" spans="2:47" ht="17.25">
      <c r="B65" s="99">
        <v>10</v>
      </c>
      <c r="C65" s="87">
        <f t="shared" si="26"/>
        <v>8229.5</v>
      </c>
      <c r="D65" s="87">
        <f t="shared" si="27"/>
        <v>3210</v>
      </c>
      <c r="E65" s="87">
        <f t="shared" si="28"/>
        <v>1746.5</v>
      </c>
      <c r="F65" s="87">
        <f t="shared" si="29"/>
        <v>3273</v>
      </c>
      <c r="G65" s="91"/>
      <c r="H65" s="99">
        <v>10</v>
      </c>
      <c r="I65" s="87">
        <f t="shared" si="30"/>
        <v>36600</v>
      </c>
      <c r="J65" s="90">
        <f t="shared" si="35"/>
        <v>6240</v>
      </c>
      <c r="K65" s="90">
        <f t="shared" si="34"/>
        <v>3600</v>
      </c>
      <c r="L65" s="90">
        <f t="shared" si="34"/>
        <v>13800</v>
      </c>
      <c r="M65" s="90">
        <f t="shared" si="34"/>
        <v>12960</v>
      </c>
      <c r="N65" s="99">
        <v>10</v>
      </c>
      <c r="O65" s="87">
        <f t="shared" si="22"/>
        <v>21390</v>
      </c>
      <c r="P65" s="90">
        <f t="shared" si="37"/>
        <v>3650</v>
      </c>
      <c r="Q65" s="90">
        <f t="shared" si="36"/>
        <v>2110</v>
      </c>
      <c r="R65" s="90">
        <f t="shared" si="36"/>
        <v>8060</v>
      </c>
      <c r="S65" s="90">
        <f t="shared" si="36"/>
        <v>7570</v>
      </c>
      <c r="T65" s="99">
        <v>10</v>
      </c>
      <c r="U65" s="87">
        <f t="shared" si="24"/>
        <v>57990</v>
      </c>
      <c r="V65" s="90">
        <f t="shared" si="33"/>
        <v>9890</v>
      </c>
      <c r="W65" s="90">
        <f t="shared" si="25"/>
        <v>5710</v>
      </c>
      <c r="X65" s="90">
        <f t="shared" si="25"/>
        <v>21860</v>
      </c>
      <c r="Y65" s="90">
        <f t="shared" si="25"/>
        <v>20530</v>
      </c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</row>
    <row r="66" spans="2:47" ht="17.25">
      <c r="B66" s="99">
        <v>11</v>
      </c>
      <c r="C66" s="87">
        <f t="shared" si="26"/>
        <v>6479.5</v>
      </c>
      <c r="D66" s="87">
        <f t="shared" si="27"/>
        <v>2760</v>
      </c>
      <c r="E66" s="87">
        <f t="shared" si="28"/>
        <v>1496.5</v>
      </c>
      <c r="F66" s="87">
        <f t="shared" si="29"/>
        <v>2223</v>
      </c>
      <c r="G66" s="91"/>
      <c r="H66" s="99">
        <v>11</v>
      </c>
      <c r="I66" s="87">
        <f t="shared" si="30"/>
        <v>36600</v>
      </c>
      <c r="J66" s="90">
        <f t="shared" si="35"/>
        <v>6240</v>
      </c>
      <c r="K66" s="90">
        <f t="shared" si="34"/>
        <v>3600</v>
      </c>
      <c r="L66" s="90">
        <f t="shared" si="34"/>
        <v>13800</v>
      </c>
      <c r="M66" s="90">
        <f t="shared" si="34"/>
        <v>12960</v>
      </c>
      <c r="N66" s="99">
        <v>11</v>
      </c>
      <c r="O66" s="87">
        <f t="shared" si="22"/>
        <v>24440</v>
      </c>
      <c r="P66" s="90">
        <f t="shared" si="37"/>
        <v>4170</v>
      </c>
      <c r="Q66" s="90">
        <f t="shared" si="36"/>
        <v>2410</v>
      </c>
      <c r="R66" s="90">
        <f t="shared" si="36"/>
        <v>9210</v>
      </c>
      <c r="S66" s="90">
        <f t="shared" si="36"/>
        <v>8650</v>
      </c>
      <c r="T66" s="99">
        <v>11</v>
      </c>
      <c r="U66" s="87">
        <f t="shared" si="24"/>
        <v>61040</v>
      </c>
      <c r="V66" s="90">
        <f t="shared" si="33"/>
        <v>10410</v>
      </c>
      <c r="W66" s="90">
        <f t="shared" si="25"/>
        <v>6010</v>
      </c>
      <c r="X66" s="90">
        <f t="shared" si="25"/>
        <v>23010</v>
      </c>
      <c r="Y66" s="90">
        <f t="shared" si="25"/>
        <v>21610</v>
      </c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</row>
    <row r="67" spans="2:47" ht="17.25">
      <c r="B67" s="99">
        <v>12</v>
      </c>
      <c r="C67" s="87">
        <f t="shared" si="26"/>
        <v>4729.5</v>
      </c>
      <c r="D67" s="87">
        <f t="shared" si="27"/>
        <v>2310</v>
      </c>
      <c r="E67" s="87">
        <f t="shared" si="28"/>
        <v>1246.5</v>
      </c>
      <c r="F67" s="87">
        <f t="shared" si="29"/>
        <v>1173</v>
      </c>
      <c r="G67" s="91"/>
      <c r="H67" s="99">
        <v>12</v>
      </c>
      <c r="I67" s="87">
        <f t="shared" si="30"/>
        <v>36600</v>
      </c>
      <c r="J67" s="90">
        <f t="shared" si="35"/>
        <v>6240</v>
      </c>
      <c r="K67" s="90">
        <f t="shared" si="34"/>
        <v>3600</v>
      </c>
      <c r="L67" s="90">
        <f t="shared" si="34"/>
        <v>13800</v>
      </c>
      <c r="M67" s="90">
        <f t="shared" si="34"/>
        <v>12960</v>
      </c>
      <c r="N67" s="99">
        <v>12</v>
      </c>
      <c r="O67" s="87">
        <f t="shared" si="22"/>
        <v>27490</v>
      </c>
      <c r="P67" s="90">
        <f t="shared" si="37"/>
        <v>4690</v>
      </c>
      <c r="Q67" s="90">
        <f t="shared" si="36"/>
        <v>2710</v>
      </c>
      <c r="R67" s="90">
        <f t="shared" si="36"/>
        <v>10360</v>
      </c>
      <c r="S67" s="90">
        <f t="shared" si="36"/>
        <v>9730</v>
      </c>
      <c r="T67" s="99">
        <v>12</v>
      </c>
      <c r="U67" s="87">
        <f t="shared" si="24"/>
        <v>64090</v>
      </c>
      <c r="V67" s="90">
        <f t="shared" si="33"/>
        <v>10930</v>
      </c>
      <c r="W67" s="90">
        <f t="shared" si="25"/>
        <v>6310</v>
      </c>
      <c r="X67" s="90">
        <f t="shared" si="25"/>
        <v>24160</v>
      </c>
      <c r="Y67" s="90">
        <f t="shared" si="25"/>
        <v>22690</v>
      </c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</row>
    <row r="68" spans="2:47" ht="17.25">
      <c r="B68" s="100" t="s">
        <v>145</v>
      </c>
      <c r="C68" s="90">
        <f>+AVERAGE(C56:C67)</f>
        <v>14354.5</v>
      </c>
      <c r="D68" s="90">
        <f>+AVERAGE(D56:D67)</f>
        <v>4785</v>
      </c>
      <c r="E68" s="90">
        <f>+AVERAGE(E56:E67)</f>
        <v>2621.5</v>
      </c>
      <c r="F68" s="90">
        <f>+AVERAGE(F56:F67)</f>
        <v>6948</v>
      </c>
      <c r="G68" s="91"/>
      <c r="H68" s="100" t="s">
        <v>145</v>
      </c>
      <c r="I68" s="90">
        <f>+AVERAGE(I56:I67)</f>
        <v>35837.5</v>
      </c>
      <c r="J68" s="90">
        <f>+AVERAGE(J56:J67)</f>
        <v>6110</v>
      </c>
      <c r="K68" s="90">
        <f>+AVERAGE(K56:K67)</f>
        <v>3525</v>
      </c>
      <c r="L68" s="90">
        <f>+AVERAGE(L56:L67)</f>
        <v>13512.5</v>
      </c>
      <c r="M68" s="90">
        <f>+AVERAGE(M56:M67)</f>
        <v>12690</v>
      </c>
      <c r="N68" s="100" t="s">
        <v>145</v>
      </c>
      <c r="O68" s="90">
        <f>+AVERAGE(O56:O67)</f>
        <v>11467.5</v>
      </c>
      <c r="P68" s="90">
        <f>+AVERAGE(P56:P67)</f>
        <v>1957.5</v>
      </c>
      <c r="Q68" s="90">
        <f>+AVERAGE(Q56:Q67)</f>
        <v>1132.5</v>
      </c>
      <c r="R68" s="90">
        <f>+AVERAGE(R56:R67)</f>
        <v>4320</v>
      </c>
      <c r="S68" s="90">
        <f>+AVERAGE(S56:S67)</f>
        <v>4057.5</v>
      </c>
      <c r="T68" s="100" t="s">
        <v>145</v>
      </c>
      <c r="U68" s="90">
        <f>+AVERAGE(U56:U67)</f>
        <v>47305</v>
      </c>
      <c r="V68" s="90">
        <f>+AVERAGE(V56:V67)</f>
        <v>8067.5</v>
      </c>
      <c r="W68" s="90">
        <f>+AVERAGE(W56:W67)</f>
        <v>4657.5</v>
      </c>
      <c r="X68" s="90">
        <f>+AVERAGE(X56:X67)</f>
        <v>17832.5</v>
      </c>
      <c r="Y68" s="90">
        <f>+AVERAGE(Y56:Y67)</f>
        <v>16747.5</v>
      </c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</row>
    <row r="69" spans="2:47" ht="17.25">
      <c r="B69" s="81"/>
      <c r="C69" s="91"/>
      <c r="D69" s="91"/>
      <c r="E69" s="91"/>
      <c r="F69" s="91"/>
      <c r="G69" s="91"/>
      <c r="H69" s="81"/>
      <c r="I69" s="91"/>
      <c r="J69" s="91"/>
      <c r="K69" s="91"/>
      <c r="L69" s="91"/>
      <c r="M69" s="91"/>
      <c r="N69" s="91"/>
      <c r="O69" s="91"/>
      <c r="P69" s="91"/>
      <c r="Q69" s="91"/>
      <c r="R69" s="9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</row>
    <row r="70" spans="2:47" ht="17.25">
      <c r="B70" s="101"/>
      <c r="C70" s="101"/>
      <c r="D70" s="101"/>
      <c r="E70" s="101"/>
      <c r="F70" s="101"/>
      <c r="G70" s="91"/>
      <c r="H70" s="81"/>
      <c r="I70" s="91"/>
      <c r="J70" s="91"/>
      <c r="K70" s="91"/>
      <c r="L70" s="91"/>
      <c r="M70" s="91"/>
      <c r="N70" s="91"/>
      <c r="O70" s="91">
        <f>+P70*12</f>
        <v>37200</v>
      </c>
      <c r="P70" s="91">
        <f>SUM(Q70:T70)</f>
        <v>3100</v>
      </c>
      <c r="Q70" s="87">
        <v>530</v>
      </c>
      <c r="R70" s="87">
        <v>320</v>
      </c>
      <c r="S70" s="87">
        <v>1160</v>
      </c>
      <c r="T70" s="87">
        <v>1090</v>
      </c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</row>
    <row r="71" spans="2:47" ht="17.25" customHeight="1">
      <c r="B71" s="157" t="s">
        <v>148</v>
      </c>
      <c r="C71" s="158" t="s">
        <v>158</v>
      </c>
      <c r="D71" s="158"/>
      <c r="E71" s="158"/>
      <c r="F71" s="158"/>
      <c r="G71" s="158"/>
      <c r="H71" s="157" t="s">
        <v>148</v>
      </c>
      <c r="I71" s="158" t="s">
        <v>159</v>
      </c>
      <c r="J71" s="158"/>
      <c r="K71" s="158"/>
      <c r="L71" s="158"/>
      <c r="M71" s="158"/>
      <c r="N71" s="91"/>
      <c r="O71" s="157" t="s">
        <v>148</v>
      </c>
      <c r="P71" s="158" t="s">
        <v>160</v>
      </c>
      <c r="Q71" s="158"/>
      <c r="R71" s="158"/>
      <c r="S71" s="158"/>
      <c r="T71" s="158"/>
      <c r="U71" s="81"/>
      <c r="V71" s="157" t="s">
        <v>148</v>
      </c>
      <c r="W71" s="158" t="s">
        <v>161</v>
      </c>
      <c r="X71" s="158"/>
      <c r="Y71" s="158"/>
      <c r="Z71" s="158"/>
      <c r="AA71" s="158"/>
      <c r="AC71" s="157" t="s">
        <v>148</v>
      </c>
      <c r="AD71" s="158" t="s">
        <v>162</v>
      </c>
      <c r="AE71" s="158"/>
      <c r="AF71" s="158"/>
      <c r="AG71" s="158"/>
      <c r="AH71" s="158"/>
      <c r="AI71" s="81"/>
      <c r="AJ71" s="81"/>
      <c r="AK71" s="81"/>
      <c r="AL71" s="81"/>
      <c r="AM71" s="81"/>
      <c r="AN71" s="81"/>
      <c r="AO71" s="81"/>
      <c r="AP71" s="81"/>
    </row>
    <row r="72" spans="2:47" ht="69">
      <c r="B72" s="157"/>
      <c r="C72" s="85" t="s">
        <v>151</v>
      </c>
      <c r="D72" s="85" t="s">
        <v>141</v>
      </c>
      <c r="E72" s="85" t="s">
        <v>142</v>
      </c>
      <c r="F72" s="85" t="s">
        <v>152</v>
      </c>
      <c r="G72" s="85" t="s">
        <v>143</v>
      </c>
      <c r="H72" s="157"/>
      <c r="I72" s="98" t="s">
        <v>151</v>
      </c>
      <c r="J72" s="85" t="s">
        <v>141</v>
      </c>
      <c r="K72" s="85" t="s">
        <v>142</v>
      </c>
      <c r="L72" s="85" t="s">
        <v>152</v>
      </c>
      <c r="M72" s="85" t="s">
        <v>143</v>
      </c>
      <c r="N72" s="91"/>
      <c r="O72" s="157"/>
      <c r="P72" s="98" t="s">
        <v>151</v>
      </c>
      <c r="Q72" s="85" t="s">
        <v>141</v>
      </c>
      <c r="R72" s="85" t="s">
        <v>142</v>
      </c>
      <c r="S72" s="85" t="s">
        <v>152</v>
      </c>
      <c r="T72" s="85" t="s">
        <v>143</v>
      </c>
      <c r="U72" s="81"/>
      <c r="V72" s="157"/>
      <c r="W72" s="85" t="s">
        <v>151</v>
      </c>
      <c r="X72" s="85" t="s">
        <v>141</v>
      </c>
      <c r="Y72" s="85" t="s">
        <v>142</v>
      </c>
      <c r="Z72" s="85" t="s">
        <v>152</v>
      </c>
      <c r="AA72" s="85" t="s">
        <v>143</v>
      </c>
      <c r="AC72" s="157"/>
      <c r="AD72" s="85" t="s">
        <v>151</v>
      </c>
      <c r="AE72" s="85" t="s">
        <v>141</v>
      </c>
      <c r="AF72" s="85" t="s">
        <v>142</v>
      </c>
      <c r="AG72" s="85" t="s">
        <v>152</v>
      </c>
      <c r="AH72" s="85" t="s">
        <v>143</v>
      </c>
      <c r="AI72" s="81"/>
      <c r="AJ72" s="81"/>
      <c r="AK72" s="81"/>
      <c r="AL72" s="81"/>
      <c r="AM72" s="81"/>
      <c r="AN72" s="81"/>
      <c r="AO72" s="81"/>
      <c r="AP72" s="81"/>
    </row>
    <row r="73" spans="2:47" ht="17.25">
      <c r="B73" s="99">
        <v>1</v>
      </c>
      <c r="C73" s="87">
        <f t="shared" ref="C73" si="38">SUM(D73:G73)</f>
        <v>36600</v>
      </c>
      <c r="D73" s="90">
        <f>+J67</f>
        <v>6240</v>
      </c>
      <c r="E73" s="90">
        <f t="shared" ref="E73:G73" si="39">+K67</f>
        <v>3600</v>
      </c>
      <c r="F73" s="90">
        <f t="shared" si="39"/>
        <v>13800</v>
      </c>
      <c r="G73" s="90">
        <f t="shared" si="39"/>
        <v>12960</v>
      </c>
      <c r="H73" s="99">
        <v>1</v>
      </c>
      <c r="I73" s="87">
        <f t="shared" ref="I73:I84" si="40">SUM(J73:M73)</f>
        <v>30540</v>
      </c>
      <c r="J73" s="90">
        <f>+P67+P$53</f>
        <v>5210</v>
      </c>
      <c r="K73" s="90">
        <f>+Q67+Q$53</f>
        <v>3010</v>
      </c>
      <c r="L73" s="90">
        <f>+R67+R$53</f>
        <v>11510</v>
      </c>
      <c r="M73" s="90">
        <f>+S67+S$53</f>
        <v>10810</v>
      </c>
      <c r="N73" s="91"/>
      <c r="O73" s="99">
        <v>1</v>
      </c>
      <c r="P73" s="87">
        <f t="shared" ref="P73:P84" si="41">SUM(Q73:T73)</f>
        <v>0</v>
      </c>
      <c r="Q73" s="90">
        <v>0</v>
      </c>
      <c r="R73" s="90">
        <v>0</v>
      </c>
      <c r="S73" s="90">
        <v>0</v>
      </c>
      <c r="T73" s="90">
        <v>0</v>
      </c>
      <c r="U73" s="81"/>
      <c r="V73" s="99">
        <v>1</v>
      </c>
      <c r="W73" s="87">
        <f>SUM(X73:AA73)</f>
        <v>67140</v>
      </c>
      <c r="X73" s="87">
        <f>+D73+J73+Q73</f>
        <v>11450</v>
      </c>
      <c r="Y73" s="87">
        <f t="shared" ref="Y73:AA84" si="42">+E73+K73+R73</f>
        <v>6610</v>
      </c>
      <c r="Z73" s="87">
        <f t="shared" si="42"/>
        <v>25310</v>
      </c>
      <c r="AA73" s="87">
        <f t="shared" si="42"/>
        <v>23770</v>
      </c>
      <c r="AC73" s="99">
        <v>1</v>
      </c>
      <c r="AD73" s="87">
        <f>+W84</f>
        <v>67590</v>
      </c>
      <c r="AE73" s="87">
        <f t="shared" ref="AE73:AH73" si="43">+X84</f>
        <v>11540</v>
      </c>
      <c r="AF73" s="87">
        <f t="shared" si="43"/>
        <v>6790</v>
      </c>
      <c r="AG73" s="87">
        <f t="shared" si="43"/>
        <v>25400</v>
      </c>
      <c r="AH73" s="87">
        <f t="shared" si="43"/>
        <v>23860</v>
      </c>
      <c r="AI73" s="81"/>
      <c r="AJ73" s="81"/>
      <c r="AK73" s="81"/>
      <c r="AL73" s="81"/>
      <c r="AM73" s="81"/>
      <c r="AN73" s="81"/>
      <c r="AO73" s="81"/>
      <c r="AP73" s="81"/>
    </row>
    <row r="74" spans="2:47" ht="17.25">
      <c r="B74" s="99">
        <v>2</v>
      </c>
      <c r="C74" s="87">
        <f>+C73</f>
        <v>36600</v>
      </c>
      <c r="D74" s="90">
        <f>+D73-J$39</f>
        <v>5720</v>
      </c>
      <c r="E74" s="90">
        <f t="shared" ref="E74:G84" si="44">+E73-K$39</f>
        <v>3300</v>
      </c>
      <c r="F74" s="90">
        <f t="shared" si="44"/>
        <v>12650</v>
      </c>
      <c r="G74" s="90">
        <f t="shared" si="44"/>
        <v>11880</v>
      </c>
      <c r="H74" s="99">
        <v>2</v>
      </c>
      <c r="I74" s="87">
        <f t="shared" si="40"/>
        <v>33590</v>
      </c>
      <c r="J74" s="90">
        <f>+J73+P53</f>
        <v>5730</v>
      </c>
      <c r="K74" s="90">
        <f>+K73+Q53</f>
        <v>3310</v>
      </c>
      <c r="L74" s="90">
        <f>+L73+R53</f>
        <v>12660</v>
      </c>
      <c r="M74" s="90">
        <f>+M73+S53</f>
        <v>11890</v>
      </c>
      <c r="N74" s="91"/>
      <c r="O74" s="99">
        <v>2</v>
      </c>
      <c r="P74" s="87">
        <f t="shared" si="41"/>
        <v>0</v>
      </c>
      <c r="Q74" s="90">
        <v>0</v>
      </c>
      <c r="R74" s="90">
        <v>0</v>
      </c>
      <c r="S74" s="90">
        <v>0</v>
      </c>
      <c r="T74" s="90">
        <v>0</v>
      </c>
      <c r="U74" s="81"/>
      <c r="V74" s="99">
        <v>2</v>
      </c>
      <c r="W74" s="87">
        <f>SUM(X74:AA74)</f>
        <v>67140</v>
      </c>
      <c r="X74" s="87">
        <f t="shared" ref="X74:X84" si="45">+D74+J74+Q74</f>
        <v>11450</v>
      </c>
      <c r="Y74" s="87">
        <f t="shared" si="42"/>
        <v>6610</v>
      </c>
      <c r="Z74" s="87">
        <f t="shared" si="42"/>
        <v>25310</v>
      </c>
      <c r="AA74" s="87">
        <f t="shared" si="42"/>
        <v>23770</v>
      </c>
      <c r="AC74" s="99">
        <v>2</v>
      </c>
      <c r="AD74" s="87">
        <f>+AD73</f>
        <v>67590</v>
      </c>
      <c r="AE74" s="87">
        <f t="shared" ref="AE74:AH84" si="46">+AE73</f>
        <v>11540</v>
      </c>
      <c r="AF74" s="87">
        <f t="shared" si="46"/>
        <v>6790</v>
      </c>
      <c r="AG74" s="87">
        <f t="shared" si="46"/>
        <v>25400</v>
      </c>
      <c r="AH74" s="87">
        <f t="shared" si="46"/>
        <v>23860</v>
      </c>
      <c r="AI74" s="81"/>
      <c r="AJ74" s="81"/>
      <c r="AK74" s="81"/>
      <c r="AL74" s="81"/>
      <c r="AM74" s="81"/>
      <c r="AN74" s="81"/>
      <c r="AO74" s="81"/>
      <c r="AP74" s="81"/>
    </row>
    <row r="75" spans="2:47" ht="17.25">
      <c r="B75" s="99">
        <v>3</v>
      </c>
      <c r="C75" s="87">
        <f>SUM(D75:G75)</f>
        <v>30500</v>
      </c>
      <c r="D75" s="90">
        <f t="shared" ref="D75:D84" si="47">+D74-J$39</f>
        <v>5200</v>
      </c>
      <c r="E75" s="90">
        <f t="shared" si="44"/>
        <v>3000</v>
      </c>
      <c r="F75" s="90">
        <f t="shared" si="44"/>
        <v>11500</v>
      </c>
      <c r="G75" s="90">
        <f t="shared" si="44"/>
        <v>10800</v>
      </c>
      <c r="H75" s="99">
        <v>3</v>
      </c>
      <c r="I75" s="87">
        <f t="shared" si="40"/>
        <v>36640</v>
      </c>
      <c r="J75" s="90">
        <f>+J74+P53</f>
        <v>6250</v>
      </c>
      <c r="K75" s="90">
        <f>+K74+Q53</f>
        <v>3610</v>
      </c>
      <c r="L75" s="90">
        <f>+L74+R53</f>
        <v>13810</v>
      </c>
      <c r="M75" s="90">
        <f>+M74+S53</f>
        <v>12970</v>
      </c>
      <c r="N75" s="91"/>
      <c r="O75" s="99">
        <v>3</v>
      </c>
      <c r="P75" s="87">
        <f t="shared" si="41"/>
        <v>0</v>
      </c>
      <c r="Q75" s="90">
        <v>0</v>
      </c>
      <c r="R75" s="90">
        <v>0</v>
      </c>
      <c r="S75" s="90">
        <v>0</v>
      </c>
      <c r="T75" s="90">
        <v>0</v>
      </c>
      <c r="U75" s="81"/>
      <c r="V75" s="99">
        <v>3</v>
      </c>
      <c r="W75" s="87">
        <f t="shared" ref="W75:W84" si="48">SUM(X75:AA75)</f>
        <v>67140</v>
      </c>
      <c r="X75" s="87">
        <f t="shared" si="45"/>
        <v>11450</v>
      </c>
      <c r="Y75" s="87">
        <f t="shared" si="42"/>
        <v>6610</v>
      </c>
      <c r="Z75" s="87">
        <f t="shared" si="42"/>
        <v>25310</v>
      </c>
      <c r="AA75" s="87">
        <f t="shared" si="42"/>
        <v>23770</v>
      </c>
      <c r="AC75" s="99">
        <v>3</v>
      </c>
      <c r="AD75" s="87">
        <f t="shared" ref="AD75:AD84" si="49">+AD74</f>
        <v>67590</v>
      </c>
      <c r="AE75" s="87">
        <f t="shared" si="46"/>
        <v>11540</v>
      </c>
      <c r="AF75" s="87">
        <f t="shared" si="46"/>
        <v>6790</v>
      </c>
      <c r="AG75" s="87">
        <f t="shared" si="46"/>
        <v>25400</v>
      </c>
      <c r="AH75" s="87">
        <f t="shared" si="46"/>
        <v>23860</v>
      </c>
      <c r="AI75" s="81"/>
      <c r="AJ75" s="81"/>
      <c r="AK75" s="81"/>
      <c r="AL75" s="81"/>
      <c r="AM75" s="81"/>
      <c r="AN75" s="81"/>
      <c r="AO75" s="81"/>
      <c r="AP75" s="81"/>
    </row>
    <row r="76" spans="2:47" ht="17.25">
      <c r="B76" s="99">
        <v>4</v>
      </c>
      <c r="C76" s="87">
        <f t="shared" ref="C76:C84" si="50">SUM(D76:G76)</f>
        <v>27450</v>
      </c>
      <c r="D76" s="90">
        <f t="shared" si="47"/>
        <v>4680</v>
      </c>
      <c r="E76" s="90">
        <f t="shared" si="44"/>
        <v>2700</v>
      </c>
      <c r="F76" s="90">
        <f t="shared" si="44"/>
        <v>10350</v>
      </c>
      <c r="G76" s="90">
        <f t="shared" si="44"/>
        <v>9720</v>
      </c>
      <c r="H76" s="99">
        <v>4</v>
      </c>
      <c r="I76" s="87">
        <f t="shared" si="40"/>
        <v>36640</v>
      </c>
      <c r="J76" s="90">
        <f t="shared" ref="J76:M84" si="51">+J75</f>
        <v>6250</v>
      </c>
      <c r="K76" s="90">
        <f t="shared" si="51"/>
        <v>3610</v>
      </c>
      <c r="L76" s="90">
        <f t="shared" si="51"/>
        <v>13810</v>
      </c>
      <c r="M76" s="90">
        <f t="shared" si="51"/>
        <v>12970</v>
      </c>
      <c r="N76" s="91"/>
      <c r="O76" s="99">
        <v>4</v>
      </c>
      <c r="P76" s="87">
        <f t="shared" si="41"/>
        <v>3100</v>
      </c>
      <c r="Q76" s="90">
        <f>+Q70</f>
        <v>530</v>
      </c>
      <c r="R76" s="90">
        <f t="shared" ref="R76:T76" si="52">+R70</f>
        <v>320</v>
      </c>
      <c r="S76" s="90">
        <f t="shared" si="52"/>
        <v>1160</v>
      </c>
      <c r="T76" s="90">
        <f t="shared" si="52"/>
        <v>1090</v>
      </c>
      <c r="U76" s="81"/>
      <c r="V76" s="99">
        <v>4</v>
      </c>
      <c r="W76" s="87">
        <f t="shared" si="48"/>
        <v>67190</v>
      </c>
      <c r="X76" s="87">
        <f t="shared" si="45"/>
        <v>11460</v>
      </c>
      <c r="Y76" s="87">
        <f t="shared" si="42"/>
        <v>6630</v>
      </c>
      <c r="Z76" s="87">
        <f t="shared" si="42"/>
        <v>25320</v>
      </c>
      <c r="AA76" s="87">
        <f t="shared" si="42"/>
        <v>23780</v>
      </c>
      <c r="AC76" s="99">
        <v>4</v>
      </c>
      <c r="AD76" s="87">
        <f t="shared" si="49"/>
        <v>67590</v>
      </c>
      <c r="AE76" s="87">
        <f t="shared" si="46"/>
        <v>11540</v>
      </c>
      <c r="AF76" s="87">
        <f t="shared" si="46"/>
        <v>6790</v>
      </c>
      <c r="AG76" s="87">
        <f t="shared" si="46"/>
        <v>25400</v>
      </c>
      <c r="AH76" s="87">
        <f t="shared" si="46"/>
        <v>23860</v>
      </c>
      <c r="AI76" s="81"/>
      <c r="AJ76" s="81"/>
      <c r="AK76" s="81"/>
      <c r="AL76" s="81"/>
      <c r="AM76" s="81"/>
      <c r="AN76" s="81"/>
      <c r="AO76" s="81"/>
      <c r="AP76" s="81"/>
    </row>
    <row r="77" spans="2:47" ht="17.25">
      <c r="B77" s="99">
        <v>5</v>
      </c>
      <c r="C77" s="87">
        <f t="shared" si="50"/>
        <v>24400</v>
      </c>
      <c r="D77" s="90">
        <f t="shared" si="47"/>
        <v>4160</v>
      </c>
      <c r="E77" s="90">
        <f t="shared" si="44"/>
        <v>2400</v>
      </c>
      <c r="F77" s="90">
        <f t="shared" si="44"/>
        <v>9200</v>
      </c>
      <c r="G77" s="90">
        <f t="shared" si="44"/>
        <v>8640</v>
      </c>
      <c r="H77" s="99">
        <v>5</v>
      </c>
      <c r="I77" s="87">
        <f t="shared" si="40"/>
        <v>36640</v>
      </c>
      <c r="J77" s="90">
        <f t="shared" si="51"/>
        <v>6250</v>
      </c>
      <c r="K77" s="90">
        <f t="shared" si="51"/>
        <v>3610</v>
      </c>
      <c r="L77" s="90">
        <f t="shared" si="51"/>
        <v>13810</v>
      </c>
      <c r="M77" s="90">
        <f t="shared" si="51"/>
        <v>12970</v>
      </c>
      <c r="N77" s="91"/>
      <c r="O77" s="99">
        <v>5</v>
      </c>
      <c r="P77" s="87">
        <f t="shared" si="41"/>
        <v>6200</v>
      </c>
      <c r="Q77" s="90">
        <f>+Q76+Q$70</f>
        <v>1060</v>
      </c>
      <c r="R77" s="90">
        <f t="shared" ref="R77:T84" si="53">+R76+R$70</f>
        <v>640</v>
      </c>
      <c r="S77" s="90">
        <f t="shared" si="53"/>
        <v>2320</v>
      </c>
      <c r="T77" s="90">
        <f t="shared" si="53"/>
        <v>2180</v>
      </c>
      <c r="U77" s="81"/>
      <c r="V77" s="99">
        <v>5</v>
      </c>
      <c r="W77" s="87">
        <f t="shared" si="48"/>
        <v>67240</v>
      </c>
      <c r="X77" s="87">
        <f t="shared" si="45"/>
        <v>11470</v>
      </c>
      <c r="Y77" s="87">
        <f t="shared" si="42"/>
        <v>6650</v>
      </c>
      <c r="Z77" s="87">
        <f t="shared" si="42"/>
        <v>25330</v>
      </c>
      <c r="AA77" s="87">
        <f t="shared" si="42"/>
        <v>23790</v>
      </c>
      <c r="AC77" s="99">
        <v>5</v>
      </c>
      <c r="AD77" s="87">
        <f t="shared" si="49"/>
        <v>67590</v>
      </c>
      <c r="AE77" s="87">
        <f t="shared" si="46"/>
        <v>11540</v>
      </c>
      <c r="AF77" s="87">
        <f t="shared" si="46"/>
        <v>6790</v>
      </c>
      <c r="AG77" s="87">
        <f t="shared" si="46"/>
        <v>25400</v>
      </c>
      <c r="AH77" s="87">
        <f t="shared" si="46"/>
        <v>23860</v>
      </c>
      <c r="AI77" s="81"/>
      <c r="AJ77" s="81"/>
      <c r="AK77" s="81"/>
      <c r="AL77" s="81"/>
      <c r="AM77" s="81"/>
      <c r="AN77" s="81"/>
      <c r="AO77" s="81"/>
      <c r="AP77" s="81"/>
    </row>
    <row r="78" spans="2:47" ht="17.25">
      <c r="B78" s="99">
        <v>6</v>
      </c>
      <c r="C78" s="87">
        <f t="shared" si="50"/>
        <v>21350</v>
      </c>
      <c r="D78" s="90">
        <f t="shared" si="47"/>
        <v>3640</v>
      </c>
      <c r="E78" s="90">
        <f t="shared" si="44"/>
        <v>2100</v>
      </c>
      <c r="F78" s="90">
        <f t="shared" si="44"/>
        <v>8050</v>
      </c>
      <c r="G78" s="90">
        <f t="shared" si="44"/>
        <v>7560</v>
      </c>
      <c r="H78" s="99">
        <v>6</v>
      </c>
      <c r="I78" s="87">
        <f t="shared" si="40"/>
        <v>36640</v>
      </c>
      <c r="J78" s="90">
        <f t="shared" si="51"/>
        <v>6250</v>
      </c>
      <c r="K78" s="90">
        <f t="shared" si="51"/>
        <v>3610</v>
      </c>
      <c r="L78" s="90">
        <f t="shared" si="51"/>
        <v>13810</v>
      </c>
      <c r="M78" s="90">
        <f t="shared" si="51"/>
        <v>12970</v>
      </c>
      <c r="N78" s="91"/>
      <c r="O78" s="99">
        <v>6</v>
      </c>
      <c r="P78" s="87">
        <f t="shared" si="41"/>
        <v>9300</v>
      </c>
      <c r="Q78" s="90">
        <f t="shared" ref="Q78:Q84" si="54">+Q77+Q$70</f>
        <v>1590</v>
      </c>
      <c r="R78" s="90">
        <f t="shared" si="53"/>
        <v>960</v>
      </c>
      <c r="S78" s="90">
        <f t="shared" si="53"/>
        <v>3480</v>
      </c>
      <c r="T78" s="90">
        <f t="shared" si="53"/>
        <v>3270</v>
      </c>
      <c r="U78" s="81"/>
      <c r="V78" s="99">
        <v>6</v>
      </c>
      <c r="W78" s="87">
        <f t="shared" si="48"/>
        <v>67290</v>
      </c>
      <c r="X78" s="87">
        <f t="shared" si="45"/>
        <v>11480</v>
      </c>
      <c r="Y78" s="87">
        <f t="shared" si="42"/>
        <v>6670</v>
      </c>
      <c r="Z78" s="87">
        <f t="shared" si="42"/>
        <v>25340</v>
      </c>
      <c r="AA78" s="87">
        <f t="shared" si="42"/>
        <v>23800</v>
      </c>
      <c r="AC78" s="99">
        <v>6</v>
      </c>
      <c r="AD78" s="87">
        <f t="shared" si="49"/>
        <v>67590</v>
      </c>
      <c r="AE78" s="87">
        <f t="shared" si="46"/>
        <v>11540</v>
      </c>
      <c r="AF78" s="87">
        <f t="shared" si="46"/>
        <v>6790</v>
      </c>
      <c r="AG78" s="87">
        <f t="shared" si="46"/>
        <v>25400</v>
      </c>
      <c r="AH78" s="87">
        <f t="shared" si="46"/>
        <v>23860</v>
      </c>
      <c r="AI78" s="81"/>
      <c r="AJ78" s="81"/>
      <c r="AK78" s="81"/>
      <c r="AL78" s="81"/>
      <c r="AM78" s="81"/>
      <c r="AN78" s="81"/>
      <c r="AO78" s="81"/>
      <c r="AP78" s="81"/>
    </row>
    <row r="79" spans="2:47" ht="17.25">
      <c r="B79" s="99">
        <v>7</v>
      </c>
      <c r="C79" s="87">
        <f t="shared" si="50"/>
        <v>18300</v>
      </c>
      <c r="D79" s="90">
        <f t="shared" si="47"/>
        <v>3120</v>
      </c>
      <c r="E79" s="90">
        <f t="shared" si="44"/>
        <v>1800</v>
      </c>
      <c r="F79" s="90">
        <f t="shared" si="44"/>
        <v>6900</v>
      </c>
      <c r="G79" s="90">
        <f t="shared" si="44"/>
        <v>6480</v>
      </c>
      <c r="H79" s="99">
        <v>7</v>
      </c>
      <c r="I79" s="87">
        <f t="shared" si="40"/>
        <v>36640</v>
      </c>
      <c r="J79" s="90">
        <f t="shared" si="51"/>
        <v>6250</v>
      </c>
      <c r="K79" s="90">
        <f t="shared" si="51"/>
        <v>3610</v>
      </c>
      <c r="L79" s="90">
        <f t="shared" si="51"/>
        <v>13810</v>
      </c>
      <c r="M79" s="90">
        <f t="shared" si="51"/>
        <v>12970</v>
      </c>
      <c r="N79" s="91"/>
      <c r="O79" s="99">
        <v>7</v>
      </c>
      <c r="P79" s="87">
        <f t="shared" si="41"/>
        <v>12400</v>
      </c>
      <c r="Q79" s="90">
        <f t="shared" si="54"/>
        <v>2120</v>
      </c>
      <c r="R79" s="90">
        <f t="shared" si="53"/>
        <v>1280</v>
      </c>
      <c r="S79" s="90">
        <f t="shared" si="53"/>
        <v>4640</v>
      </c>
      <c r="T79" s="90">
        <f t="shared" si="53"/>
        <v>4360</v>
      </c>
      <c r="U79" s="81"/>
      <c r="V79" s="99">
        <v>7</v>
      </c>
      <c r="W79" s="87">
        <f t="shared" si="48"/>
        <v>67340</v>
      </c>
      <c r="X79" s="87">
        <f t="shared" si="45"/>
        <v>11490</v>
      </c>
      <c r="Y79" s="87">
        <f t="shared" si="42"/>
        <v>6690</v>
      </c>
      <c r="Z79" s="87">
        <f t="shared" si="42"/>
        <v>25350</v>
      </c>
      <c r="AA79" s="87">
        <f t="shared" si="42"/>
        <v>23810</v>
      </c>
      <c r="AC79" s="99">
        <v>7</v>
      </c>
      <c r="AD79" s="87">
        <f t="shared" si="49"/>
        <v>67590</v>
      </c>
      <c r="AE79" s="87">
        <f t="shared" si="46"/>
        <v>11540</v>
      </c>
      <c r="AF79" s="87">
        <f t="shared" si="46"/>
        <v>6790</v>
      </c>
      <c r="AG79" s="87">
        <f t="shared" si="46"/>
        <v>25400</v>
      </c>
      <c r="AH79" s="87">
        <f t="shared" si="46"/>
        <v>23860</v>
      </c>
      <c r="AI79" s="81"/>
      <c r="AJ79" s="81"/>
      <c r="AK79" s="81"/>
      <c r="AL79" s="81"/>
      <c r="AM79" s="81"/>
      <c r="AN79" s="81"/>
      <c r="AO79" s="81"/>
      <c r="AP79" s="81"/>
    </row>
    <row r="80" spans="2:47" ht="17.25">
      <c r="B80" s="99">
        <v>8</v>
      </c>
      <c r="C80" s="87">
        <f t="shared" si="50"/>
        <v>15250</v>
      </c>
      <c r="D80" s="90">
        <f t="shared" si="47"/>
        <v>2600</v>
      </c>
      <c r="E80" s="90">
        <f t="shared" si="44"/>
        <v>1500</v>
      </c>
      <c r="F80" s="90">
        <f t="shared" si="44"/>
        <v>5750</v>
      </c>
      <c r="G80" s="90">
        <f t="shared" si="44"/>
        <v>5400</v>
      </c>
      <c r="H80" s="99">
        <v>8</v>
      </c>
      <c r="I80" s="87">
        <f t="shared" si="40"/>
        <v>36640</v>
      </c>
      <c r="J80" s="90">
        <f t="shared" si="51"/>
        <v>6250</v>
      </c>
      <c r="K80" s="90">
        <f t="shared" si="51"/>
        <v>3610</v>
      </c>
      <c r="L80" s="90">
        <f t="shared" si="51"/>
        <v>13810</v>
      </c>
      <c r="M80" s="90">
        <f t="shared" si="51"/>
        <v>12970</v>
      </c>
      <c r="N80" s="91"/>
      <c r="O80" s="99">
        <v>8</v>
      </c>
      <c r="P80" s="87">
        <f t="shared" si="41"/>
        <v>15500</v>
      </c>
      <c r="Q80" s="90">
        <f t="shared" si="54"/>
        <v>2650</v>
      </c>
      <c r="R80" s="90">
        <f t="shared" si="53"/>
        <v>1600</v>
      </c>
      <c r="S80" s="90">
        <f t="shared" si="53"/>
        <v>5800</v>
      </c>
      <c r="T80" s="90">
        <f t="shared" si="53"/>
        <v>5450</v>
      </c>
      <c r="U80" s="81"/>
      <c r="V80" s="99">
        <v>8</v>
      </c>
      <c r="W80" s="87">
        <f t="shared" si="48"/>
        <v>67390</v>
      </c>
      <c r="X80" s="87">
        <f t="shared" si="45"/>
        <v>11500</v>
      </c>
      <c r="Y80" s="87">
        <f t="shared" si="42"/>
        <v>6710</v>
      </c>
      <c r="Z80" s="87">
        <f t="shared" si="42"/>
        <v>25360</v>
      </c>
      <c r="AA80" s="87">
        <f t="shared" si="42"/>
        <v>23820</v>
      </c>
      <c r="AC80" s="99">
        <v>8</v>
      </c>
      <c r="AD80" s="87">
        <f t="shared" si="49"/>
        <v>67590</v>
      </c>
      <c r="AE80" s="87">
        <f t="shared" si="46"/>
        <v>11540</v>
      </c>
      <c r="AF80" s="87">
        <f t="shared" si="46"/>
        <v>6790</v>
      </c>
      <c r="AG80" s="87">
        <f t="shared" si="46"/>
        <v>25400</v>
      </c>
      <c r="AH80" s="87">
        <f t="shared" si="46"/>
        <v>23860</v>
      </c>
      <c r="AI80" s="81"/>
      <c r="AJ80" s="81"/>
      <c r="AK80" s="81"/>
      <c r="AL80" s="81"/>
      <c r="AM80" s="81"/>
      <c r="AN80" s="81"/>
      <c r="AO80" s="81"/>
      <c r="AP80" s="81"/>
    </row>
    <row r="81" spans="2:44" ht="17.25">
      <c r="B81" s="99">
        <v>9</v>
      </c>
      <c r="C81" s="87">
        <f t="shared" si="50"/>
        <v>12200</v>
      </c>
      <c r="D81" s="90">
        <f t="shared" si="47"/>
        <v>2080</v>
      </c>
      <c r="E81" s="90">
        <f t="shared" si="44"/>
        <v>1200</v>
      </c>
      <c r="F81" s="90">
        <f t="shared" si="44"/>
        <v>4600</v>
      </c>
      <c r="G81" s="90">
        <f t="shared" si="44"/>
        <v>4320</v>
      </c>
      <c r="H81" s="99">
        <v>9</v>
      </c>
      <c r="I81" s="87">
        <f t="shared" si="40"/>
        <v>36640</v>
      </c>
      <c r="J81" s="90">
        <f t="shared" si="51"/>
        <v>6250</v>
      </c>
      <c r="K81" s="90">
        <f t="shared" si="51"/>
        <v>3610</v>
      </c>
      <c r="L81" s="90">
        <f t="shared" si="51"/>
        <v>13810</v>
      </c>
      <c r="M81" s="90">
        <f t="shared" si="51"/>
        <v>12970</v>
      </c>
      <c r="N81" s="91"/>
      <c r="O81" s="99">
        <v>9</v>
      </c>
      <c r="P81" s="87">
        <f t="shared" si="41"/>
        <v>18600</v>
      </c>
      <c r="Q81" s="90">
        <f t="shared" si="54"/>
        <v>3180</v>
      </c>
      <c r="R81" s="90">
        <f t="shared" si="53"/>
        <v>1920</v>
      </c>
      <c r="S81" s="90">
        <f t="shared" si="53"/>
        <v>6960</v>
      </c>
      <c r="T81" s="90">
        <f t="shared" si="53"/>
        <v>6540</v>
      </c>
      <c r="U81" s="81"/>
      <c r="V81" s="99">
        <v>9</v>
      </c>
      <c r="W81" s="87">
        <f t="shared" si="48"/>
        <v>67440</v>
      </c>
      <c r="X81" s="87">
        <f t="shared" si="45"/>
        <v>11510</v>
      </c>
      <c r="Y81" s="87">
        <f t="shared" si="42"/>
        <v>6730</v>
      </c>
      <c r="Z81" s="87">
        <f t="shared" si="42"/>
        <v>25370</v>
      </c>
      <c r="AA81" s="87">
        <f t="shared" si="42"/>
        <v>23830</v>
      </c>
      <c r="AC81" s="99">
        <v>9</v>
      </c>
      <c r="AD81" s="87">
        <f t="shared" si="49"/>
        <v>67590</v>
      </c>
      <c r="AE81" s="87">
        <f t="shared" si="46"/>
        <v>11540</v>
      </c>
      <c r="AF81" s="87">
        <f t="shared" si="46"/>
        <v>6790</v>
      </c>
      <c r="AG81" s="87">
        <f t="shared" si="46"/>
        <v>25400</v>
      </c>
      <c r="AH81" s="87">
        <f t="shared" si="46"/>
        <v>23860</v>
      </c>
      <c r="AI81" s="81"/>
      <c r="AJ81" s="81"/>
      <c r="AK81" s="81"/>
      <c r="AL81" s="81"/>
      <c r="AM81" s="81"/>
      <c r="AN81" s="81"/>
      <c r="AO81" s="81"/>
      <c r="AP81" s="81"/>
    </row>
    <row r="82" spans="2:44" ht="17.25">
      <c r="B82" s="99">
        <v>10</v>
      </c>
      <c r="C82" s="87">
        <f t="shared" si="50"/>
        <v>9150</v>
      </c>
      <c r="D82" s="90">
        <f t="shared" si="47"/>
        <v>1560</v>
      </c>
      <c r="E82" s="90">
        <f t="shared" si="44"/>
        <v>900</v>
      </c>
      <c r="F82" s="90">
        <f t="shared" si="44"/>
        <v>3450</v>
      </c>
      <c r="G82" s="90">
        <f t="shared" si="44"/>
        <v>3240</v>
      </c>
      <c r="H82" s="99">
        <v>10</v>
      </c>
      <c r="I82" s="87">
        <f t="shared" si="40"/>
        <v>36640</v>
      </c>
      <c r="J82" s="90">
        <f t="shared" si="51"/>
        <v>6250</v>
      </c>
      <c r="K82" s="90">
        <f t="shared" si="51"/>
        <v>3610</v>
      </c>
      <c r="L82" s="90">
        <f t="shared" si="51"/>
        <v>13810</v>
      </c>
      <c r="M82" s="90">
        <f t="shared" si="51"/>
        <v>12970</v>
      </c>
      <c r="N82" s="91"/>
      <c r="O82" s="99">
        <v>10</v>
      </c>
      <c r="P82" s="87">
        <f t="shared" si="41"/>
        <v>21700</v>
      </c>
      <c r="Q82" s="90">
        <f t="shared" si="54"/>
        <v>3710</v>
      </c>
      <c r="R82" s="90">
        <f t="shared" si="53"/>
        <v>2240</v>
      </c>
      <c r="S82" s="90">
        <f t="shared" si="53"/>
        <v>8120</v>
      </c>
      <c r="T82" s="90">
        <f t="shared" si="53"/>
        <v>7630</v>
      </c>
      <c r="U82" s="81"/>
      <c r="V82" s="99">
        <v>10</v>
      </c>
      <c r="W82" s="87">
        <f t="shared" si="48"/>
        <v>67490</v>
      </c>
      <c r="X82" s="87">
        <f t="shared" si="45"/>
        <v>11520</v>
      </c>
      <c r="Y82" s="87">
        <f t="shared" si="42"/>
        <v>6750</v>
      </c>
      <c r="Z82" s="87">
        <f t="shared" si="42"/>
        <v>25380</v>
      </c>
      <c r="AA82" s="87">
        <f t="shared" si="42"/>
        <v>23840</v>
      </c>
      <c r="AC82" s="99">
        <v>10</v>
      </c>
      <c r="AD82" s="87">
        <f t="shared" si="49"/>
        <v>67590</v>
      </c>
      <c r="AE82" s="87">
        <f t="shared" si="46"/>
        <v>11540</v>
      </c>
      <c r="AF82" s="87">
        <f t="shared" si="46"/>
        <v>6790</v>
      </c>
      <c r="AG82" s="87">
        <f t="shared" si="46"/>
        <v>25400</v>
      </c>
      <c r="AH82" s="87">
        <f t="shared" si="46"/>
        <v>23860</v>
      </c>
      <c r="AI82" s="81"/>
      <c r="AJ82" s="81"/>
      <c r="AK82" s="81"/>
      <c r="AL82" s="81"/>
      <c r="AM82" s="81"/>
      <c r="AN82" s="81"/>
      <c r="AO82" s="81"/>
      <c r="AP82" s="81"/>
    </row>
    <row r="83" spans="2:44" ht="17.25">
      <c r="B83" s="99">
        <v>11</v>
      </c>
      <c r="C83" s="87">
        <f t="shared" si="50"/>
        <v>6100</v>
      </c>
      <c r="D83" s="90">
        <f t="shared" si="47"/>
        <v>1040</v>
      </c>
      <c r="E83" s="90">
        <f t="shared" si="44"/>
        <v>600</v>
      </c>
      <c r="F83" s="90">
        <f t="shared" si="44"/>
        <v>2300</v>
      </c>
      <c r="G83" s="90">
        <f t="shared" si="44"/>
        <v>2160</v>
      </c>
      <c r="H83" s="99">
        <v>11</v>
      </c>
      <c r="I83" s="87">
        <f t="shared" si="40"/>
        <v>36640</v>
      </c>
      <c r="J83" s="90">
        <f t="shared" si="51"/>
        <v>6250</v>
      </c>
      <c r="K83" s="90">
        <f t="shared" si="51"/>
        <v>3610</v>
      </c>
      <c r="L83" s="90">
        <f t="shared" si="51"/>
        <v>13810</v>
      </c>
      <c r="M83" s="90">
        <f t="shared" si="51"/>
        <v>12970</v>
      </c>
      <c r="N83" s="91"/>
      <c r="O83" s="99">
        <v>11</v>
      </c>
      <c r="P83" s="87">
        <f t="shared" si="41"/>
        <v>24800</v>
      </c>
      <c r="Q83" s="90">
        <f t="shared" si="54"/>
        <v>4240</v>
      </c>
      <c r="R83" s="90">
        <f t="shared" si="53"/>
        <v>2560</v>
      </c>
      <c r="S83" s="90">
        <f t="shared" si="53"/>
        <v>9280</v>
      </c>
      <c r="T83" s="90">
        <f t="shared" si="53"/>
        <v>8720</v>
      </c>
      <c r="U83" s="81"/>
      <c r="V83" s="99">
        <v>11</v>
      </c>
      <c r="W83" s="87">
        <f t="shared" si="48"/>
        <v>67540</v>
      </c>
      <c r="X83" s="87">
        <f t="shared" si="45"/>
        <v>11530</v>
      </c>
      <c r="Y83" s="87">
        <f t="shared" si="42"/>
        <v>6770</v>
      </c>
      <c r="Z83" s="87">
        <f t="shared" si="42"/>
        <v>25390</v>
      </c>
      <c r="AA83" s="87">
        <f t="shared" si="42"/>
        <v>23850</v>
      </c>
      <c r="AC83" s="99">
        <v>11</v>
      </c>
      <c r="AD83" s="87">
        <f t="shared" si="49"/>
        <v>67590</v>
      </c>
      <c r="AE83" s="87">
        <f t="shared" si="46"/>
        <v>11540</v>
      </c>
      <c r="AF83" s="87">
        <f t="shared" si="46"/>
        <v>6790</v>
      </c>
      <c r="AG83" s="87">
        <f t="shared" si="46"/>
        <v>25400</v>
      </c>
      <c r="AH83" s="87">
        <f t="shared" si="46"/>
        <v>23860</v>
      </c>
      <c r="AI83" s="81"/>
      <c r="AJ83" s="81"/>
      <c r="AK83" s="81"/>
      <c r="AL83" s="81"/>
      <c r="AM83" s="81"/>
      <c r="AN83" s="81"/>
      <c r="AO83" s="81"/>
      <c r="AP83" s="81"/>
    </row>
    <row r="84" spans="2:44" ht="17.25">
      <c r="B84" s="99">
        <v>12</v>
      </c>
      <c r="C84" s="87">
        <f t="shared" si="50"/>
        <v>3050</v>
      </c>
      <c r="D84" s="90">
        <f t="shared" si="47"/>
        <v>520</v>
      </c>
      <c r="E84" s="90">
        <f t="shared" si="44"/>
        <v>300</v>
      </c>
      <c r="F84" s="90">
        <f t="shared" si="44"/>
        <v>1150</v>
      </c>
      <c r="G84" s="90">
        <f t="shared" si="44"/>
        <v>1080</v>
      </c>
      <c r="H84" s="99">
        <v>12</v>
      </c>
      <c r="I84" s="87">
        <f t="shared" si="40"/>
        <v>36640</v>
      </c>
      <c r="J84" s="90">
        <f t="shared" si="51"/>
        <v>6250</v>
      </c>
      <c r="K84" s="90">
        <f t="shared" si="51"/>
        <v>3610</v>
      </c>
      <c r="L84" s="90">
        <f t="shared" si="51"/>
        <v>13810</v>
      </c>
      <c r="M84" s="90">
        <f t="shared" si="51"/>
        <v>12970</v>
      </c>
      <c r="N84" s="91"/>
      <c r="O84" s="99">
        <v>12</v>
      </c>
      <c r="P84" s="87">
        <f t="shared" si="41"/>
        <v>27900</v>
      </c>
      <c r="Q84" s="90">
        <f t="shared" si="54"/>
        <v>4770</v>
      </c>
      <c r="R84" s="90">
        <f t="shared" si="53"/>
        <v>2880</v>
      </c>
      <c r="S84" s="90">
        <f t="shared" si="53"/>
        <v>10440</v>
      </c>
      <c r="T84" s="90">
        <f t="shared" si="53"/>
        <v>9810</v>
      </c>
      <c r="U84" s="81"/>
      <c r="V84" s="99">
        <v>12</v>
      </c>
      <c r="W84" s="87">
        <f t="shared" si="48"/>
        <v>67590</v>
      </c>
      <c r="X84" s="87">
        <f t="shared" si="45"/>
        <v>11540</v>
      </c>
      <c r="Y84" s="87">
        <f t="shared" si="42"/>
        <v>6790</v>
      </c>
      <c r="Z84" s="87">
        <f t="shared" si="42"/>
        <v>25400</v>
      </c>
      <c r="AA84" s="87">
        <f t="shared" si="42"/>
        <v>23860</v>
      </c>
      <c r="AC84" s="99">
        <v>12</v>
      </c>
      <c r="AD84" s="87">
        <f t="shared" si="49"/>
        <v>67590</v>
      </c>
      <c r="AE84" s="87">
        <f t="shared" si="46"/>
        <v>11540</v>
      </c>
      <c r="AF84" s="87">
        <f t="shared" si="46"/>
        <v>6790</v>
      </c>
      <c r="AG84" s="87">
        <f t="shared" si="46"/>
        <v>25400</v>
      </c>
      <c r="AH84" s="87">
        <f t="shared" si="46"/>
        <v>23860</v>
      </c>
      <c r="AI84" s="81"/>
      <c r="AJ84" s="81"/>
      <c r="AK84" s="81"/>
      <c r="AL84" s="81"/>
      <c r="AM84" s="81"/>
      <c r="AN84" s="81"/>
      <c r="AO84" s="81"/>
      <c r="AP84" s="81"/>
    </row>
    <row r="85" spans="2:44" ht="17.25">
      <c r="B85" s="100" t="s">
        <v>145</v>
      </c>
      <c r="C85" s="90">
        <f>+AVERAGE(C73:C84)</f>
        <v>20079.166666666668</v>
      </c>
      <c r="D85" s="90">
        <f>+AVERAGE(D73:D84)</f>
        <v>3380</v>
      </c>
      <c r="E85" s="90">
        <f>+AVERAGE(E73:E84)</f>
        <v>1950</v>
      </c>
      <c r="F85" s="90">
        <f>+AVERAGE(F73:F84)</f>
        <v>7475</v>
      </c>
      <c r="G85" s="90">
        <f>+AVERAGE(G73:G84)</f>
        <v>7020</v>
      </c>
      <c r="H85" s="100" t="s">
        <v>145</v>
      </c>
      <c r="I85" s="90">
        <f>+AVERAGE(I73:I84)</f>
        <v>35877.5</v>
      </c>
      <c r="J85" s="90">
        <f>+AVERAGE(J73:J84)</f>
        <v>6120</v>
      </c>
      <c r="K85" s="90">
        <f>+AVERAGE(K73:K84)</f>
        <v>3535</v>
      </c>
      <c r="L85" s="90">
        <f>+AVERAGE(L73:L84)</f>
        <v>13522.5</v>
      </c>
      <c r="M85" s="90">
        <f>+AVERAGE(M73:M84)</f>
        <v>12700</v>
      </c>
      <c r="N85" s="91"/>
      <c r="O85" s="100" t="s">
        <v>145</v>
      </c>
      <c r="P85" s="90">
        <f>+AVERAGE(P73:P84)</f>
        <v>11625</v>
      </c>
      <c r="Q85" s="90">
        <f t="shared" ref="Q85:T85" si="55">+AVERAGE(Q73:Q84)</f>
        <v>1987.5</v>
      </c>
      <c r="R85" s="90">
        <f t="shared" si="55"/>
        <v>1200</v>
      </c>
      <c r="S85" s="90">
        <f t="shared" si="55"/>
        <v>4350</v>
      </c>
      <c r="T85" s="90">
        <f t="shared" si="55"/>
        <v>4087.5</v>
      </c>
      <c r="U85" s="81"/>
      <c r="V85" s="100" t="s">
        <v>145</v>
      </c>
      <c r="W85" s="90">
        <f>+AVERAGE(W73:W84)</f>
        <v>67327.5</v>
      </c>
      <c r="X85" s="90">
        <f>+AVERAGE(X73:X84)</f>
        <v>11487.5</v>
      </c>
      <c r="Y85" s="90">
        <f>+AVERAGE(Y73:Y84)</f>
        <v>6685</v>
      </c>
      <c r="Z85" s="90">
        <f>+AVERAGE(Z73:Z84)</f>
        <v>25347.5</v>
      </c>
      <c r="AA85" s="90">
        <f>+AVERAGE(AA73:AA84)</f>
        <v>23807.5</v>
      </c>
      <c r="AC85" s="100" t="s">
        <v>145</v>
      </c>
      <c r="AD85" s="90">
        <f>+AVERAGE(AD73:AD84)</f>
        <v>67590</v>
      </c>
      <c r="AE85" s="90">
        <f>+AVERAGE(AE73:AE84)</f>
        <v>11540</v>
      </c>
      <c r="AF85" s="90">
        <f>+AVERAGE(AF73:AF84)</f>
        <v>6790</v>
      </c>
      <c r="AG85" s="90">
        <f>+AVERAGE(AG73:AG84)</f>
        <v>25400</v>
      </c>
      <c r="AH85" s="90">
        <f>+AVERAGE(AH73:AH84)</f>
        <v>23860</v>
      </c>
      <c r="AI85" s="81"/>
      <c r="AJ85" s="81"/>
      <c r="AK85" s="81"/>
      <c r="AL85" s="81"/>
      <c r="AM85" s="81"/>
      <c r="AN85" s="81"/>
      <c r="AO85" s="81"/>
      <c r="AP85" s="81"/>
    </row>
    <row r="86" spans="2:44" ht="17.25">
      <c r="B86" s="101"/>
      <c r="C86" s="101"/>
      <c r="D86" s="101"/>
      <c r="E86" s="101"/>
      <c r="F86" s="101"/>
      <c r="G86" s="91"/>
      <c r="H86" s="102"/>
      <c r="I86" s="102"/>
      <c r="J86" s="91"/>
      <c r="K86" s="91"/>
      <c r="L86" s="91"/>
      <c r="M86" s="91"/>
      <c r="N86" s="91"/>
      <c r="O86" s="91"/>
      <c r="P86" s="91"/>
      <c r="Q86" s="91"/>
      <c r="R86" s="91"/>
      <c r="S86" s="9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</row>
    <row r="87" spans="2:44" ht="17.25">
      <c r="B87" s="81"/>
      <c r="C87" s="91"/>
      <c r="D87" s="91"/>
      <c r="E87" s="91"/>
      <c r="F87" s="91"/>
      <c r="G87" s="91"/>
      <c r="H87" s="81"/>
      <c r="I87" s="8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V87" s="81"/>
      <c r="AC87" s="81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</row>
    <row r="88" spans="2:44" ht="40.5">
      <c r="B88" s="103" t="s">
        <v>163</v>
      </c>
      <c r="C88" s="104" t="s">
        <v>164</v>
      </c>
      <c r="D88" s="104" t="s">
        <v>163</v>
      </c>
      <c r="E88" s="105" t="s">
        <v>165</v>
      </c>
      <c r="F88" s="104" t="s">
        <v>163</v>
      </c>
      <c r="G88" s="104" t="s">
        <v>166</v>
      </c>
      <c r="H88" s="104" t="s">
        <v>163</v>
      </c>
      <c r="I88" s="55" t="s">
        <v>167</v>
      </c>
      <c r="K88" s="104" t="s">
        <v>163</v>
      </c>
      <c r="L88" s="104" t="s">
        <v>168</v>
      </c>
      <c r="M88" s="104" t="s">
        <v>165</v>
      </c>
      <c r="N88" s="104" t="s">
        <v>163</v>
      </c>
      <c r="O88" s="104" t="s">
        <v>168</v>
      </c>
      <c r="P88" s="104" t="s">
        <v>166</v>
      </c>
      <c r="Q88" s="104" t="s">
        <v>163</v>
      </c>
      <c r="R88" s="104" t="s">
        <v>168</v>
      </c>
      <c r="S88" s="104" t="s">
        <v>169</v>
      </c>
      <c r="T88" s="104" t="s">
        <v>163</v>
      </c>
      <c r="U88" s="104" t="s">
        <v>168</v>
      </c>
      <c r="V88" s="55" t="s">
        <v>170</v>
      </c>
    </row>
    <row r="89" spans="2:44" ht="17.25">
      <c r="B89" s="55">
        <v>1</v>
      </c>
      <c r="C89" s="106">
        <v>1</v>
      </c>
      <c r="D89" s="106">
        <v>12</v>
      </c>
      <c r="E89" s="106">
        <v>1</v>
      </c>
      <c r="F89" s="106">
        <v>9</v>
      </c>
      <c r="G89" s="55">
        <v>1</v>
      </c>
      <c r="H89" s="55">
        <f>+B89+D89+F89</f>
        <v>22</v>
      </c>
      <c r="I89" s="106"/>
      <c r="K89" s="55">
        <v>1</v>
      </c>
      <c r="L89" s="55">
        <v>12</v>
      </c>
      <c r="M89" s="106">
        <v>1</v>
      </c>
      <c r="N89" s="106">
        <v>12</v>
      </c>
      <c r="O89" s="104">
        <v>10</v>
      </c>
      <c r="P89" s="106">
        <v>1</v>
      </c>
      <c r="Q89" s="106">
        <v>9</v>
      </c>
      <c r="R89" s="91">
        <v>0</v>
      </c>
      <c r="S89" s="106">
        <v>1</v>
      </c>
      <c r="T89" s="55">
        <f>+K89+N89+Q89</f>
        <v>22</v>
      </c>
      <c r="U89" s="107">
        <f>+L89+O89+R89</f>
        <v>22</v>
      </c>
      <c r="V89" s="106"/>
    </row>
    <row r="90" spans="2:44" ht="17.25">
      <c r="B90" s="55">
        <v>2</v>
      </c>
      <c r="C90" s="106">
        <v>2</v>
      </c>
      <c r="D90" s="106">
        <v>12</v>
      </c>
      <c r="E90" s="106">
        <v>2</v>
      </c>
      <c r="F90" s="106">
        <v>8</v>
      </c>
      <c r="G90" s="55">
        <v>2</v>
      </c>
      <c r="H90" s="55">
        <f t="shared" ref="H90:H99" si="56">+B90+D90+F90</f>
        <v>22</v>
      </c>
      <c r="I90" s="106"/>
      <c r="K90" s="55">
        <v>2</v>
      </c>
      <c r="L90" s="55">
        <v>11</v>
      </c>
      <c r="M90" s="106">
        <v>2</v>
      </c>
      <c r="N90" s="106">
        <v>12</v>
      </c>
      <c r="O90" s="104">
        <v>11</v>
      </c>
      <c r="P90" s="106">
        <v>2</v>
      </c>
      <c r="Q90" s="106">
        <v>8</v>
      </c>
      <c r="R90" s="91">
        <v>0</v>
      </c>
      <c r="S90" s="106">
        <v>2</v>
      </c>
      <c r="T90" s="55">
        <f t="shared" ref="T90:U100" si="57">+K90+N90+Q90</f>
        <v>22</v>
      </c>
      <c r="U90" s="107">
        <f t="shared" si="57"/>
        <v>22</v>
      </c>
      <c r="V90" s="106"/>
    </row>
    <row r="91" spans="2:44" ht="17.25">
      <c r="B91" s="55">
        <v>3</v>
      </c>
      <c r="C91" s="106">
        <v>3</v>
      </c>
      <c r="D91" s="106">
        <v>12</v>
      </c>
      <c r="E91" s="106">
        <v>3</v>
      </c>
      <c r="F91" s="106">
        <v>7</v>
      </c>
      <c r="G91" s="55">
        <v>3</v>
      </c>
      <c r="H91" s="55">
        <f t="shared" si="56"/>
        <v>22</v>
      </c>
      <c r="I91" s="106"/>
      <c r="K91" s="55">
        <v>3</v>
      </c>
      <c r="L91" s="55">
        <v>10</v>
      </c>
      <c r="M91" s="106">
        <v>3</v>
      </c>
      <c r="N91" s="106">
        <v>12</v>
      </c>
      <c r="O91" s="104">
        <v>12</v>
      </c>
      <c r="P91" s="106">
        <v>3</v>
      </c>
      <c r="Q91" s="106">
        <v>7</v>
      </c>
      <c r="R91" s="91">
        <v>0</v>
      </c>
      <c r="S91" s="106">
        <v>3</v>
      </c>
      <c r="T91" s="55">
        <f t="shared" si="57"/>
        <v>22</v>
      </c>
      <c r="U91" s="107">
        <f t="shared" si="57"/>
        <v>22</v>
      </c>
      <c r="V91" s="106"/>
    </row>
    <row r="92" spans="2:44">
      <c r="B92" s="55">
        <v>4</v>
      </c>
      <c r="C92" s="106">
        <v>4</v>
      </c>
      <c r="D92" s="106">
        <v>12</v>
      </c>
      <c r="E92" s="106">
        <v>4</v>
      </c>
      <c r="F92" s="106">
        <v>6</v>
      </c>
      <c r="G92" s="106">
        <v>4</v>
      </c>
      <c r="H92" s="55">
        <f t="shared" si="56"/>
        <v>22</v>
      </c>
      <c r="I92" s="106"/>
      <c r="K92" s="55">
        <v>4</v>
      </c>
      <c r="L92" s="55">
        <v>9</v>
      </c>
      <c r="M92" s="106">
        <v>4</v>
      </c>
      <c r="N92" s="106">
        <v>12</v>
      </c>
      <c r="O92" s="104">
        <v>12</v>
      </c>
      <c r="P92" s="106">
        <v>4</v>
      </c>
      <c r="Q92" s="106">
        <v>6</v>
      </c>
      <c r="R92" s="104">
        <v>1</v>
      </c>
      <c r="S92" s="106">
        <v>4</v>
      </c>
      <c r="T92" s="55">
        <f t="shared" si="57"/>
        <v>22</v>
      </c>
      <c r="U92" s="107">
        <f t="shared" si="57"/>
        <v>22</v>
      </c>
      <c r="V92" s="106"/>
    </row>
    <row r="93" spans="2:44">
      <c r="B93" s="55">
        <v>5</v>
      </c>
      <c r="C93" s="106">
        <v>5</v>
      </c>
      <c r="D93" s="106">
        <v>12</v>
      </c>
      <c r="E93" s="106">
        <v>5</v>
      </c>
      <c r="F93" s="106">
        <v>5</v>
      </c>
      <c r="G93" s="106">
        <v>5</v>
      </c>
      <c r="H93" s="55">
        <f t="shared" si="56"/>
        <v>22</v>
      </c>
      <c r="I93" s="106"/>
      <c r="K93" s="55">
        <v>5</v>
      </c>
      <c r="L93" s="55">
        <v>8</v>
      </c>
      <c r="M93" s="106">
        <v>5</v>
      </c>
      <c r="N93" s="106">
        <v>12</v>
      </c>
      <c r="O93" s="104">
        <v>12</v>
      </c>
      <c r="P93" s="106">
        <v>5</v>
      </c>
      <c r="Q93" s="106">
        <v>5</v>
      </c>
      <c r="R93" s="104">
        <v>2</v>
      </c>
      <c r="S93" s="106">
        <v>5</v>
      </c>
      <c r="T93" s="55">
        <f t="shared" si="57"/>
        <v>22</v>
      </c>
      <c r="U93" s="107">
        <f t="shared" si="57"/>
        <v>22</v>
      </c>
      <c r="V93" s="106"/>
    </row>
    <row r="94" spans="2:44">
      <c r="B94" s="55">
        <v>6</v>
      </c>
      <c r="C94" s="106">
        <v>6</v>
      </c>
      <c r="D94" s="106">
        <v>12</v>
      </c>
      <c r="E94" s="106">
        <v>6</v>
      </c>
      <c r="F94" s="106">
        <v>4</v>
      </c>
      <c r="G94" s="106">
        <v>6</v>
      </c>
      <c r="H94" s="55">
        <f t="shared" si="56"/>
        <v>22</v>
      </c>
      <c r="I94" s="106"/>
      <c r="K94" s="55">
        <v>6</v>
      </c>
      <c r="L94" s="55">
        <v>7</v>
      </c>
      <c r="M94" s="106">
        <v>6</v>
      </c>
      <c r="N94" s="106">
        <v>12</v>
      </c>
      <c r="O94" s="104">
        <v>12</v>
      </c>
      <c r="P94" s="106">
        <v>6</v>
      </c>
      <c r="Q94" s="106">
        <v>4</v>
      </c>
      <c r="R94" s="104">
        <v>3</v>
      </c>
      <c r="S94" s="106">
        <v>6</v>
      </c>
      <c r="T94" s="55">
        <f t="shared" si="57"/>
        <v>22</v>
      </c>
      <c r="U94" s="107">
        <f t="shared" si="57"/>
        <v>22</v>
      </c>
      <c r="V94" s="106"/>
    </row>
    <row r="95" spans="2:44">
      <c r="B95" s="55">
        <v>7</v>
      </c>
      <c r="C95" s="106">
        <v>7</v>
      </c>
      <c r="D95" s="106">
        <v>12</v>
      </c>
      <c r="E95" s="106">
        <v>7</v>
      </c>
      <c r="F95" s="106">
        <v>3</v>
      </c>
      <c r="G95" s="106">
        <v>7</v>
      </c>
      <c r="H95" s="55">
        <f t="shared" si="56"/>
        <v>22</v>
      </c>
      <c r="I95" s="106"/>
      <c r="K95" s="55">
        <v>7</v>
      </c>
      <c r="L95" s="55">
        <v>6</v>
      </c>
      <c r="M95" s="106">
        <v>7</v>
      </c>
      <c r="N95" s="106">
        <v>12</v>
      </c>
      <c r="O95" s="104">
        <v>12</v>
      </c>
      <c r="P95" s="106">
        <v>7</v>
      </c>
      <c r="Q95" s="106">
        <v>3</v>
      </c>
      <c r="R95" s="104">
        <v>4</v>
      </c>
      <c r="S95" s="106">
        <v>7</v>
      </c>
      <c r="T95" s="55">
        <f t="shared" si="57"/>
        <v>22</v>
      </c>
      <c r="U95" s="107">
        <f t="shared" si="57"/>
        <v>22</v>
      </c>
      <c r="V95" s="106"/>
    </row>
    <row r="96" spans="2:44">
      <c r="B96" s="55">
        <v>8</v>
      </c>
      <c r="C96" s="106">
        <v>8</v>
      </c>
      <c r="D96" s="106">
        <v>12</v>
      </c>
      <c r="E96" s="106">
        <v>8</v>
      </c>
      <c r="F96" s="106">
        <v>2</v>
      </c>
      <c r="G96" s="106">
        <v>8</v>
      </c>
      <c r="H96" s="55">
        <f t="shared" si="56"/>
        <v>22</v>
      </c>
      <c r="I96" s="106"/>
      <c r="K96" s="55">
        <v>8</v>
      </c>
      <c r="L96" s="55">
        <v>5</v>
      </c>
      <c r="M96" s="106">
        <v>8</v>
      </c>
      <c r="N96" s="106">
        <v>12</v>
      </c>
      <c r="O96" s="104">
        <v>12</v>
      </c>
      <c r="P96" s="106">
        <v>8</v>
      </c>
      <c r="Q96" s="106">
        <v>2</v>
      </c>
      <c r="R96" s="104">
        <v>5</v>
      </c>
      <c r="S96" s="106">
        <v>8</v>
      </c>
      <c r="T96" s="55">
        <f t="shared" si="57"/>
        <v>22</v>
      </c>
      <c r="U96" s="107">
        <f t="shared" si="57"/>
        <v>22</v>
      </c>
      <c r="V96" s="106"/>
    </row>
    <row r="97" spans="2:22">
      <c r="B97" s="55">
        <v>9</v>
      </c>
      <c r="C97" s="106">
        <v>9</v>
      </c>
      <c r="D97" s="106">
        <v>12</v>
      </c>
      <c r="E97" s="106">
        <v>9</v>
      </c>
      <c r="F97" s="106">
        <v>1</v>
      </c>
      <c r="G97" s="106">
        <v>9</v>
      </c>
      <c r="H97" s="55">
        <f t="shared" si="56"/>
        <v>22</v>
      </c>
      <c r="I97" s="106"/>
      <c r="K97" s="55">
        <v>9</v>
      </c>
      <c r="L97" s="55">
        <v>4</v>
      </c>
      <c r="M97" s="106">
        <v>9</v>
      </c>
      <c r="N97" s="106">
        <v>12</v>
      </c>
      <c r="O97" s="104">
        <v>12</v>
      </c>
      <c r="P97" s="106">
        <v>9</v>
      </c>
      <c r="Q97" s="106">
        <v>1</v>
      </c>
      <c r="R97" s="104">
        <v>6</v>
      </c>
      <c r="S97" s="106">
        <v>9</v>
      </c>
      <c r="T97" s="55">
        <f t="shared" si="57"/>
        <v>22</v>
      </c>
      <c r="U97" s="107">
        <f t="shared" si="57"/>
        <v>22</v>
      </c>
      <c r="V97" s="106"/>
    </row>
    <row r="98" spans="2:22">
      <c r="B98" s="55">
        <v>10</v>
      </c>
      <c r="C98" s="106">
        <v>10</v>
      </c>
      <c r="D98" s="106">
        <v>12</v>
      </c>
      <c r="E98" s="106">
        <v>10</v>
      </c>
      <c r="F98" s="106">
        <v>0</v>
      </c>
      <c r="G98" s="106">
        <v>10</v>
      </c>
      <c r="H98" s="55">
        <f t="shared" si="56"/>
        <v>22</v>
      </c>
      <c r="I98" s="106"/>
      <c r="K98" s="55">
        <v>10</v>
      </c>
      <c r="L98" s="55">
        <v>3</v>
      </c>
      <c r="M98" s="106">
        <v>10</v>
      </c>
      <c r="N98" s="106">
        <v>12</v>
      </c>
      <c r="O98" s="104">
        <v>12</v>
      </c>
      <c r="P98" s="106">
        <v>10</v>
      </c>
      <c r="Q98" s="106">
        <v>0</v>
      </c>
      <c r="R98" s="104">
        <v>7</v>
      </c>
      <c r="S98" s="106">
        <v>10</v>
      </c>
      <c r="T98" s="55">
        <f t="shared" si="57"/>
        <v>22</v>
      </c>
      <c r="U98" s="107">
        <f t="shared" si="57"/>
        <v>22</v>
      </c>
      <c r="V98" s="106"/>
    </row>
    <row r="99" spans="2:22">
      <c r="B99" s="55">
        <v>11</v>
      </c>
      <c r="C99" s="106">
        <v>11</v>
      </c>
      <c r="D99" s="106">
        <v>11</v>
      </c>
      <c r="E99" s="106">
        <v>11</v>
      </c>
      <c r="F99" s="106">
        <v>0</v>
      </c>
      <c r="G99" s="106">
        <v>11</v>
      </c>
      <c r="H99" s="55">
        <f t="shared" si="56"/>
        <v>22</v>
      </c>
      <c r="I99" s="106"/>
      <c r="K99" s="55">
        <v>11</v>
      </c>
      <c r="L99" s="55">
        <v>2</v>
      </c>
      <c r="M99" s="106">
        <v>11</v>
      </c>
      <c r="N99" s="106">
        <v>11</v>
      </c>
      <c r="O99" s="104">
        <v>12</v>
      </c>
      <c r="P99" s="106">
        <v>11</v>
      </c>
      <c r="Q99" s="106">
        <v>0</v>
      </c>
      <c r="R99" s="104">
        <v>8</v>
      </c>
      <c r="S99" s="106">
        <v>11</v>
      </c>
      <c r="T99" s="55">
        <f t="shared" si="57"/>
        <v>22</v>
      </c>
      <c r="U99" s="107">
        <f t="shared" si="57"/>
        <v>22</v>
      </c>
      <c r="V99" s="106"/>
    </row>
    <row r="100" spans="2:22">
      <c r="B100" s="55">
        <v>12</v>
      </c>
      <c r="C100" s="106">
        <v>12</v>
      </c>
      <c r="D100" s="106">
        <v>10</v>
      </c>
      <c r="E100" s="106">
        <v>12</v>
      </c>
      <c r="F100" s="106">
        <v>0</v>
      </c>
      <c r="G100" s="106">
        <v>12</v>
      </c>
      <c r="H100" s="55">
        <f>+B100+D100+F100</f>
        <v>22</v>
      </c>
      <c r="I100" s="106"/>
      <c r="K100" s="55">
        <v>12</v>
      </c>
      <c r="L100" s="55">
        <v>1</v>
      </c>
      <c r="M100" s="106">
        <v>12</v>
      </c>
      <c r="N100" s="106">
        <v>10</v>
      </c>
      <c r="O100" s="104">
        <v>12</v>
      </c>
      <c r="P100" s="106">
        <v>12</v>
      </c>
      <c r="Q100" s="106">
        <v>0</v>
      </c>
      <c r="R100" s="104">
        <v>9</v>
      </c>
      <c r="S100" s="106">
        <v>12</v>
      </c>
      <c r="T100" s="55">
        <f t="shared" si="57"/>
        <v>22</v>
      </c>
      <c r="U100" s="107">
        <f t="shared" si="57"/>
        <v>22</v>
      </c>
      <c r="V100" s="106"/>
    </row>
    <row r="101" spans="2:22" ht="17.25">
      <c r="H101" s="108">
        <f>+AVERAGE(H89:H100)</f>
        <v>22</v>
      </c>
      <c r="I101" s="108"/>
      <c r="O101" s="104"/>
      <c r="Q101" s="108"/>
      <c r="R101" s="91"/>
    </row>
    <row r="102" spans="2:22" ht="17.25">
      <c r="R102" s="91"/>
    </row>
    <row r="103" spans="2:22" ht="40.5">
      <c r="K103" s="104" t="s">
        <v>163</v>
      </c>
      <c r="L103" s="104" t="s">
        <v>168</v>
      </c>
      <c r="M103" s="104" t="s">
        <v>164</v>
      </c>
      <c r="N103" s="104" t="s">
        <v>163</v>
      </c>
      <c r="O103" s="104" t="s">
        <v>168</v>
      </c>
      <c r="P103" s="104" t="s">
        <v>165</v>
      </c>
      <c r="Q103" s="104" t="s">
        <v>163</v>
      </c>
      <c r="R103" s="104" t="s">
        <v>168</v>
      </c>
      <c r="S103" s="104" t="s">
        <v>166</v>
      </c>
      <c r="T103" s="104" t="s">
        <v>163</v>
      </c>
      <c r="U103" s="104" t="s">
        <v>168</v>
      </c>
      <c r="V103" s="55" t="s">
        <v>167</v>
      </c>
    </row>
    <row r="104" spans="2:22" ht="17.25">
      <c r="K104" s="55">
        <v>1</v>
      </c>
      <c r="L104" s="55">
        <v>12</v>
      </c>
      <c r="M104" s="106">
        <v>1</v>
      </c>
      <c r="N104" s="106">
        <v>12</v>
      </c>
      <c r="O104" s="104">
        <v>10</v>
      </c>
      <c r="P104" s="106">
        <v>1</v>
      </c>
      <c r="Q104" s="106">
        <v>9</v>
      </c>
      <c r="R104" s="91">
        <v>0</v>
      </c>
      <c r="S104" s="106">
        <v>1</v>
      </c>
      <c r="T104" s="55">
        <f>+K104+N104+Q104</f>
        <v>22</v>
      </c>
      <c r="U104" s="107">
        <f>+L104+O104+R104</f>
        <v>22</v>
      </c>
      <c r="V104" s="106"/>
    </row>
    <row r="105" spans="2:22" ht="17.25">
      <c r="K105" s="55">
        <v>2</v>
      </c>
      <c r="L105" s="55">
        <v>11</v>
      </c>
      <c r="M105" s="106">
        <v>2</v>
      </c>
      <c r="N105" s="106">
        <v>12</v>
      </c>
      <c r="O105" s="104">
        <v>11</v>
      </c>
      <c r="P105" s="106">
        <v>2</v>
      </c>
      <c r="Q105" s="106">
        <v>8</v>
      </c>
      <c r="R105" s="91">
        <v>0</v>
      </c>
      <c r="S105" s="106">
        <v>2</v>
      </c>
      <c r="T105" s="55">
        <f t="shared" ref="T105:U115" si="58">+K105+N105+Q105</f>
        <v>22</v>
      </c>
      <c r="U105" s="107">
        <f t="shared" si="58"/>
        <v>22</v>
      </c>
      <c r="V105" s="106"/>
    </row>
    <row r="106" spans="2:22" ht="17.25">
      <c r="K106" s="55">
        <v>3</v>
      </c>
      <c r="L106" s="55">
        <v>10</v>
      </c>
      <c r="M106" s="106">
        <v>3</v>
      </c>
      <c r="N106" s="106">
        <v>12</v>
      </c>
      <c r="O106" s="104">
        <v>12</v>
      </c>
      <c r="P106" s="106">
        <v>3</v>
      </c>
      <c r="Q106" s="106">
        <v>7</v>
      </c>
      <c r="R106" s="91">
        <v>0</v>
      </c>
      <c r="S106" s="106">
        <v>3</v>
      </c>
      <c r="T106" s="55">
        <f t="shared" si="58"/>
        <v>22</v>
      </c>
      <c r="U106" s="107">
        <f t="shared" si="58"/>
        <v>22</v>
      </c>
      <c r="V106" s="106"/>
    </row>
    <row r="107" spans="2:22">
      <c r="K107" s="55">
        <v>4</v>
      </c>
      <c r="L107" s="55">
        <v>9</v>
      </c>
      <c r="M107" s="106">
        <v>4</v>
      </c>
      <c r="N107" s="106">
        <v>12</v>
      </c>
      <c r="O107" s="104">
        <v>12</v>
      </c>
      <c r="P107" s="106">
        <v>4</v>
      </c>
      <c r="Q107" s="106">
        <v>6</v>
      </c>
      <c r="R107" s="104">
        <v>1</v>
      </c>
      <c r="S107" s="106">
        <v>4</v>
      </c>
      <c r="T107" s="55">
        <f t="shared" si="58"/>
        <v>22</v>
      </c>
      <c r="U107" s="107">
        <f t="shared" si="58"/>
        <v>22</v>
      </c>
      <c r="V107" s="106"/>
    </row>
    <row r="108" spans="2:22">
      <c r="K108" s="55">
        <v>5</v>
      </c>
      <c r="L108" s="55">
        <v>8</v>
      </c>
      <c r="M108" s="106">
        <v>5</v>
      </c>
      <c r="N108" s="106">
        <v>12</v>
      </c>
      <c r="O108" s="104">
        <v>12</v>
      </c>
      <c r="P108" s="106">
        <v>5</v>
      </c>
      <c r="Q108" s="106">
        <v>5</v>
      </c>
      <c r="R108" s="104">
        <v>2</v>
      </c>
      <c r="S108" s="106">
        <v>5</v>
      </c>
      <c r="T108" s="55">
        <f t="shared" si="58"/>
        <v>22</v>
      </c>
      <c r="U108" s="107">
        <f t="shared" si="58"/>
        <v>22</v>
      </c>
      <c r="V108" s="106"/>
    </row>
    <row r="109" spans="2:22">
      <c r="K109" s="55">
        <v>6</v>
      </c>
      <c r="L109" s="55">
        <v>7</v>
      </c>
      <c r="M109" s="106">
        <v>6</v>
      </c>
      <c r="N109" s="106">
        <v>12</v>
      </c>
      <c r="O109" s="104">
        <v>12</v>
      </c>
      <c r="P109" s="106">
        <v>6</v>
      </c>
      <c r="Q109" s="106">
        <v>4</v>
      </c>
      <c r="R109" s="104">
        <v>3</v>
      </c>
      <c r="S109" s="106">
        <v>6</v>
      </c>
      <c r="T109" s="55">
        <f t="shared" si="58"/>
        <v>22</v>
      </c>
      <c r="U109" s="107">
        <f t="shared" si="58"/>
        <v>22</v>
      </c>
      <c r="V109" s="106"/>
    </row>
    <row r="110" spans="2:22">
      <c r="K110" s="55">
        <v>7</v>
      </c>
      <c r="L110" s="55">
        <v>6</v>
      </c>
      <c r="M110" s="106">
        <v>7</v>
      </c>
      <c r="N110" s="106">
        <v>12</v>
      </c>
      <c r="O110" s="104">
        <v>12</v>
      </c>
      <c r="P110" s="106">
        <v>7</v>
      </c>
      <c r="Q110" s="106">
        <v>3</v>
      </c>
      <c r="R110" s="104">
        <v>4</v>
      </c>
      <c r="S110" s="106">
        <v>7</v>
      </c>
      <c r="T110" s="55">
        <f t="shared" si="58"/>
        <v>22</v>
      </c>
      <c r="U110" s="107">
        <f t="shared" si="58"/>
        <v>22</v>
      </c>
      <c r="V110" s="106"/>
    </row>
    <row r="111" spans="2:22">
      <c r="K111" s="55">
        <v>8</v>
      </c>
      <c r="L111" s="55">
        <v>5</v>
      </c>
      <c r="M111" s="106">
        <v>8</v>
      </c>
      <c r="N111" s="106">
        <v>12</v>
      </c>
      <c r="O111" s="104">
        <v>12</v>
      </c>
      <c r="P111" s="106">
        <v>8</v>
      </c>
      <c r="Q111" s="106">
        <v>2</v>
      </c>
      <c r="R111" s="104">
        <v>5</v>
      </c>
      <c r="S111" s="106">
        <v>8</v>
      </c>
      <c r="T111" s="55">
        <f t="shared" si="58"/>
        <v>22</v>
      </c>
      <c r="U111" s="107">
        <f t="shared" si="58"/>
        <v>22</v>
      </c>
      <c r="V111" s="106"/>
    </row>
    <row r="112" spans="2:22">
      <c r="K112" s="55">
        <v>9</v>
      </c>
      <c r="L112" s="55">
        <v>4</v>
      </c>
      <c r="M112" s="106">
        <v>9</v>
      </c>
      <c r="N112" s="106">
        <v>12</v>
      </c>
      <c r="O112" s="104">
        <v>12</v>
      </c>
      <c r="P112" s="106">
        <v>9</v>
      </c>
      <c r="Q112" s="106">
        <v>1</v>
      </c>
      <c r="R112" s="104">
        <v>6</v>
      </c>
      <c r="S112" s="106">
        <v>9</v>
      </c>
      <c r="T112" s="55">
        <f t="shared" si="58"/>
        <v>22</v>
      </c>
      <c r="U112" s="107">
        <f t="shared" si="58"/>
        <v>22</v>
      </c>
      <c r="V112" s="106"/>
    </row>
    <row r="113" spans="11:22">
      <c r="K113" s="55">
        <v>10</v>
      </c>
      <c r="L113" s="55">
        <v>3</v>
      </c>
      <c r="M113" s="106">
        <v>10</v>
      </c>
      <c r="N113" s="106">
        <v>12</v>
      </c>
      <c r="O113" s="104">
        <v>12</v>
      </c>
      <c r="P113" s="106">
        <v>10</v>
      </c>
      <c r="Q113" s="106">
        <v>0</v>
      </c>
      <c r="R113" s="104">
        <v>7</v>
      </c>
      <c r="S113" s="106">
        <v>10</v>
      </c>
      <c r="T113" s="55">
        <f t="shared" si="58"/>
        <v>22</v>
      </c>
      <c r="U113" s="107">
        <f t="shared" si="58"/>
        <v>22</v>
      </c>
      <c r="V113" s="106"/>
    </row>
    <row r="114" spans="11:22">
      <c r="K114" s="55">
        <v>11</v>
      </c>
      <c r="L114" s="55">
        <v>2</v>
      </c>
      <c r="M114" s="106">
        <v>11</v>
      </c>
      <c r="N114" s="106">
        <v>11</v>
      </c>
      <c r="O114" s="104">
        <v>12</v>
      </c>
      <c r="P114" s="106">
        <v>11</v>
      </c>
      <c r="Q114" s="106">
        <v>0</v>
      </c>
      <c r="R114" s="104">
        <v>8</v>
      </c>
      <c r="S114" s="106">
        <v>11</v>
      </c>
      <c r="T114" s="55">
        <f t="shared" si="58"/>
        <v>22</v>
      </c>
      <c r="U114" s="107">
        <f t="shared" si="58"/>
        <v>22</v>
      </c>
      <c r="V114" s="106"/>
    </row>
    <row r="115" spans="11:22">
      <c r="K115" s="55">
        <v>12</v>
      </c>
      <c r="L115" s="55">
        <v>1</v>
      </c>
      <c r="M115" s="106">
        <v>12</v>
      </c>
      <c r="N115" s="106">
        <v>10</v>
      </c>
      <c r="O115" s="104">
        <v>12</v>
      </c>
      <c r="P115" s="106">
        <v>12</v>
      </c>
      <c r="Q115" s="106">
        <v>0</v>
      </c>
      <c r="R115" s="104">
        <v>9</v>
      </c>
      <c r="S115" s="106">
        <v>12</v>
      </c>
      <c r="T115" s="55">
        <f t="shared" si="58"/>
        <v>22</v>
      </c>
      <c r="U115" s="107">
        <f t="shared" si="58"/>
        <v>22</v>
      </c>
      <c r="V115" s="106"/>
    </row>
  </sheetData>
  <mergeCells count="28">
    <mergeCell ref="B71:B72"/>
    <mergeCell ref="C71:G71"/>
    <mergeCell ref="H71:H72"/>
    <mergeCell ref="I71:M71"/>
    <mergeCell ref="O71:O72"/>
    <mergeCell ref="O54:S54"/>
    <mergeCell ref="AC71:AC72"/>
    <mergeCell ref="AD71:AH71"/>
    <mergeCell ref="T54:T55"/>
    <mergeCell ref="U54:Y54"/>
    <mergeCell ref="P71:T71"/>
    <mergeCell ref="V71:V72"/>
    <mergeCell ref="W71:AA71"/>
    <mergeCell ref="B54:B55"/>
    <mergeCell ref="C54:F54"/>
    <mergeCell ref="H54:H55"/>
    <mergeCell ref="I54:M54"/>
    <mergeCell ref="N54:N55"/>
    <mergeCell ref="L7:N7"/>
    <mergeCell ref="B37:B38"/>
    <mergeCell ref="C37:F37"/>
    <mergeCell ref="H37:H38"/>
    <mergeCell ref="I37:R37"/>
    <mergeCell ref="C19:F19"/>
    <mergeCell ref="B2:H2"/>
    <mergeCell ref="C7:E7"/>
    <mergeCell ref="F7:H7"/>
    <mergeCell ref="I7:K7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C14" workbookViewId="0">
      <selection activeCell="Q34" sqref="Q34"/>
    </sheetView>
  </sheetViews>
  <sheetFormatPr defaultColWidth="8.85546875" defaultRowHeight="15"/>
  <cols>
    <col min="1" max="1" width="8.85546875" style="25"/>
    <col min="2" max="2" width="27.140625" style="25" customWidth="1"/>
    <col min="3" max="3" width="29.140625" style="25" customWidth="1"/>
    <col min="4" max="4" width="35.140625" style="25" customWidth="1"/>
    <col min="5" max="5" width="27.28515625" style="25" customWidth="1"/>
    <col min="6" max="6" width="17" style="25" bestFit="1" customWidth="1"/>
    <col min="7" max="7" width="12.7109375" style="25" bestFit="1" customWidth="1"/>
    <col min="8" max="8" width="11" style="25" bestFit="1" customWidth="1"/>
    <col min="9" max="9" width="10.7109375" style="25" bestFit="1" customWidth="1"/>
    <col min="10" max="10" width="11" style="25" bestFit="1" customWidth="1"/>
    <col min="11" max="11" width="25.7109375" style="25" customWidth="1"/>
    <col min="12" max="12" width="10.7109375" style="25" bestFit="1" customWidth="1"/>
    <col min="13" max="13" width="10.85546875" style="25" bestFit="1" customWidth="1"/>
    <col min="14" max="14" width="5.7109375" style="25" bestFit="1" customWidth="1"/>
    <col min="15" max="16" width="5.85546875" style="25" bestFit="1" customWidth="1"/>
    <col min="17" max="17" width="11.140625" style="25" bestFit="1" customWidth="1"/>
    <col min="18" max="18" width="10.7109375" style="25" bestFit="1" customWidth="1"/>
    <col min="19" max="19" width="10.85546875" style="25" bestFit="1" customWidth="1"/>
    <col min="20" max="20" width="8.85546875" style="25"/>
    <col min="21" max="21" width="31.7109375" style="25" bestFit="1" customWidth="1"/>
    <col min="22" max="22" width="9.85546875" style="25" bestFit="1" customWidth="1"/>
    <col min="23" max="16384" width="8.85546875" style="25"/>
  </cols>
  <sheetData>
    <row r="1" spans="1:23" s="27" customFormat="1" ht="15.75">
      <c r="A1" s="1" t="s">
        <v>39</v>
      </c>
      <c r="C1" s="1"/>
      <c r="D1" s="1"/>
      <c r="E1" s="1"/>
      <c r="F1" s="1"/>
      <c r="G1" s="1"/>
      <c r="H1" s="1"/>
      <c r="I1" s="1"/>
      <c r="J1" s="1"/>
      <c r="U1" s="28" t="s">
        <v>13</v>
      </c>
      <c r="V1" s="28" t="s">
        <v>14</v>
      </c>
      <c r="W1" s="28" t="s">
        <v>15</v>
      </c>
    </row>
    <row r="2" spans="1:23" s="27" customFormat="1">
      <c r="A2" s="3"/>
      <c r="C2" s="3"/>
      <c r="D2" s="3"/>
      <c r="E2" s="3"/>
      <c r="F2" s="3"/>
      <c r="G2" s="3"/>
      <c r="H2" s="3"/>
      <c r="I2" s="3"/>
      <c r="J2" s="3"/>
      <c r="U2" s="28" t="s">
        <v>16</v>
      </c>
      <c r="V2" s="28" t="s">
        <v>17</v>
      </c>
      <c r="W2" s="28"/>
    </row>
    <row r="3" spans="1:23" s="27" customFormat="1">
      <c r="A3" s="1" t="s">
        <v>18</v>
      </c>
      <c r="C3" s="29"/>
      <c r="D3" s="29"/>
      <c r="E3" s="29"/>
      <c r="F3" s="29"/>
      <c r="G3" s="3"/>
      <c r="H3" s="3"/>
      <c r="I3" s="3"/>
      <c r="J3" s="3"/>
      <c r="U3" s="28" t="s">
        <v>19</v>
      </c>
      <c r="V3" s="28" t="s">
        <v>20</v>
      </c>
      <c r="W3" s="28"/>
    </row>
    <row r="4" spans="1:23" s="27" customFormat="1" ht="17.25">
      <c r="B4" s="30"/>
      <c r="C4" s="30"/>
      <c r="D4" s="30"/>
      <c r="E4" s="30"/>
      <c r="F4" s="30"/>
      <c r="G4" s="2"/>
      <c r="H4" s="2"/>
      <c r="I4" s="2"/>
      <c r="J4" s="2"/>
      <c r="U4" s="28" t="s">
        <v>21</v>
      </c>
      <c r="V4" s="28"/>
    </row>
    <row r="5" spans="1:23" s="27" customFormat="1" ht="28.5">
      <c r="B5" s="18" t="s">
        <v>47</v>
      </c>
      <c r="C5" s="11">
        <v>1068</v>
      </c>
      <c r="E5" s="18" t="s">
        <v>51</v>
      </c>
      <c r="F5" s="26" t="s">
        <v>90</v>
      </c>
      <c r="H5" s="2"/>
      <c r="I5" s="2"/>
      <c r="J5" s="2"/>
    </row>
    <row r="6" spans="1:23" s="27" customFormat="1" ht="28.5">
      <c r="B6" s="18" t="s">
        <v>48</v>
      </c>
      <c r="C6" s="24" t="s">
        <v>71</v>
      </c>
      <c r="E6" s="18" t="s">
        <v>52</v>
      </c>
      <c r="F6" s="26" t="s">
        <v>73</v>
      </c>
      <c r="H6" s="2"/>
      <c r="I6" s="2"/>
      <c r="J6" s="2"/>
    </row>
    <row r="7" spans="1:23" s="27" customFormat="1" ht="17.25">
      <c r="B7" s="18" t="s">
        <v>49</v>
      </c>
      <c r="C7" s="11">
        <v>11001</v>
      </c>
      <c r="H7" s="2"/>
      <c r="I7" s="2"/>
      <c r="J7" s="2"/>
    </row>
    <row r="8" spans="1:23" s="27" customFormat="1" ht="40.5">
      <c r="B8" s="18" t="s">
        <v>50</v>
      </c>
      <c r="C8" s="24" t="s">
        <v>117</v>
      </c>
      <c r="H8" s="2"/>
      <c r="I8" s="2"/>
      <c r="J8" s="2"/>
    </row>
    <row r="9" spans="1:23" s="27" customFormat="1" ht="17.25">
      <c r="B9" s="3"/>
      <c r="C9" s="3"/>
      <c r="D9" s="3"/>
      <c r="E9" s="3"/>
      <c r="F9" s="2"/>
      <c r="G9" s="2"/>
      <c r="H9" s="2"/>
      <c r="I9" s="2"/>
      <c r="J9" s="2"/>
    </row>
    <row r="10" spans="1:23" s="27" customFormat="1" ht="17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7" customFormat="1" ht="17.25">
      <c r="B11" s="2"/>
      <c r="C11" s="2"/>
      <c r="D11" s="2"/>
      <c r="E11" s="2"/>
      <c r="F11" s="2"/>
      <c r="G11" s="2"/>
      <c r="H11" s="2"/>
      <c r="I11" s="2"/>
      <c r="J11" s="2"/>
    </row>
    <row r="12" spans="1:23" s="27" customFormat="1" ht="69">
      <c r="B12" s="18" t="s">
        <v>53</v>
      </c>
      <c r="C12" s="31" t="s">
        <v>54</v>
      </c>
      <c r="D12" s="31" t="s">
        <v>55</v>
      </c>
      <c r="E12" s="31" t="s">
        <v>56</v>
      </c>
      <c r="F12" s="2"/>
      <c r="G12" s="2"/>
      <c r="H12" s="2"/>
      <c r="I12" s="2"/>
      <c r="J12" s="2"/>
    </row>
    <row r="13" spans="1:23" s="27" customFormat="1" ht="229.5">
      <c r="B13" s="32" t="s">
        <v>19</v>
      </c>
      <c r="C13" s="35" t="s">
        <v>118</v>
      </c>
      <c r="D13" s="12" t="s">
        <v>119</v>
      </c>
      <c r="E13" s="35" t="s">
        <v>120</v>
      </c>
      <c r="F13" s="30"/>
      <c r="G13" s="2"/>
      <c r="H13" s="2"/>
      <c r="I13" s="2"/>
      <c r="J13" s="30"/>
    </row>
    <row r="14" spans="1:23" s="27" customFormat="1" ht="17.25">
      <c r="B14" s="5"/>
      <c r="C14" s="5"/>
      <c r="D14" s="5"/>
      <c r="E14" s="5"/>
      <c r="F14" s="2"/>
      <c r="G14" s="2"/>
      <c r="H14" s="2"/>
      <c r="I14" s="2"/>
      <c r="J14" s="30"/>
    </row>
    <row r="15" spans="1:23" s="27" customFormat="1" ht="17.25">
      <c r="A15" s="1" t="s">
        <v>23</v>
      </c>
      <c r="C15" s="2"/>
      <c r="D15" s="2"/>
      <c r="E15" s="2"/>
      <c r="F15" s="2"/>
      <c r="G15" s="2"/>
      <c r="H15" s="2"/>
      <c r="I15" s="2"/>
      <c r="J15" s="30"/>
    </row>
    <row r="16" spans="1:23" s="27" customFormat="1" ht="17.25">
      <c r="B16" s="5"/>
      <c r="C16" s="2"/>
      <c r="D16" s="2"/>
      <c r="E16" s="2"/>
      <c r="F16" s="2"/>
      <c r="G16" s="2"/>
      <c r="H16" s="2"/>
      <c r="I16" s="2"/>
      <c r="J16" s="30"/>
    </row>
    <row r="17" spans="1:19" s="27" customFormat="1" ht="22.9" customHeight="1">
      <c r="B17" s="142" t="s">
        <v>57</v>
      </c>
      <c r="C17" s="142" t="s">
        <v>58</v>
      </c>
      <c r="D17" s="142" t="s">
        <v>59</v>
      </c>
      <c r="E17" s="142" t="s">
        <v>60</v>
      </c>
      <c r="F17" s="142" t="s">
        <v>61</v>
      </c>
      <c r="G17" s="142"/>
      <c r="H17" s="142"/>
      <c r="I17" s="142"/>
      <c r="J17" s="142"/>
      <c r="K17" s="142" t="s">
        <v>62</v>
      </c>
    </row>
    <row r="18" spans="1:19" s="27" customFormat="1" ht="30.6" customHeight="1">
      <c r="B18" s="142"/>
      <c r="C18" s="142"/>
      <c r="D18" s="142"/>
      <c r="E18" s="142"/>
      <c r="F18" s="23" t="s">
        <v>24</v>
      </c>
      <c r="G18" s="23" t="s">
        <v>25</v>
      </c>
      <c r="H18" s="23" t="s">
        <v>0</v>
      </c>
      <c r="I18" s="23" t="s">
        <v>1</v>
      </c>
      <c r="J18" s="23" t="s">
        <v>3</v>
      </c>
      <c r="K18" s="142"/>
    </row>
    <row r="19" spans="1:19" s="27" customFormat="1" ht="40.5">
      <c r="B19" s="12" t="s">
        <v>184</v>
      </c>
      <c r="C19" s="32" t="s">
        <v>106</v>
      </c>
      <c r="D19" s="32" t="s">
        <v>20</v>
      </c>
      <c r="E19" s="12" t="s">
        <v>88</v>
      </c>
      <c r="F19" s="34">
        <v>15356162.02</v>
      </c>
      <c r="G19" s="34">
        <v>1615828</v>
      </c>
      <c r="H19" s="34">
        <f>2000*32.8*12</f>
        <v>787200</v>
      </c>
      <c r="I19" s="34">
        <f>1500*34.1*12</f>
        <v>613800</v>
      </c>
      <c r="J19" s="34">
        <f>+I19</f>
        <v>613800</v>
      </c>
      <c r="K19" s="34"/>
    </row>
    <row r="20" spans="1:19" s="27" customFormat="1" ht="27">
      <c r="B20" s="12" t="s">
        <v>121</v>
      </c>
      <c r="C20" s="32"/>
      <c r="D20" s="32"/>
      <c r="E20" s="12"/>
      <c r="F20" s="34"/>
      <c r="G20" s="52">
        <v>1.6299999999999999E-2</v>
      </c>
      <c r="H20" s="52">
        <v>1.6299999999999999E-2</v>
      </c>
      <c r="I20" s="52">
        <v>1.6299999999999999E-2</v>
      </c>
      <c r="J20" s="52">
        <v>1.6299999999999999E-2</v>
      </c>
      <c r="K20" s="34"/>
    </row>
    <row r="21" spans="1:19" s="27" customFormat="1">
      <c r="B21" s="12" t="s">
        <v>125</v>
      </c>
      <c r="C21" s="32" t="s">
        <v>126</v>
      </c>
      <c r="D21" s="32" t="s">
        <v>20</v>
      </c>
      <c r="E21" s="12" t="s">
        <v>88</v>
      </c>
      <c r="F21" s="52">
        <v>1.38E-2</v>
      </c>
      <c r="G21" s="52"/>
      <c r="H21" s="34"/>
      <c r="I21" s="34"/>
      <c r="J21" s="34"/>
      <c r="K21" s="34"/>
    </row>
    <row r="22" spans="1:19" s="27" customFormat="1" ht="40.5">
      <c r="B22" s="12" t="s">
        <v>124</v>
      </c>
      <c r="C22" s="32" t="s">
        <v>126</v>
      </c>
      <c r="D22" s="32" t="s">
        <v>20</v>
      </c>
      <c r="E22" s="12" t="s">
        <v>88</v>
      </c>
      <c r="F22" s="52">
        <v>1.5599999999999999E-2</v>
      </c>
      <c r="G22" s="52"/>
      <c r="H22" s="34"/>
      <c r="I22" s="34"/>
      <c r="J22" s="34"/>
      <c r="K22" s="34"/>
    </row>
    <row r="23" spans="1:19" s="27" customFormat="1" ht="40.5">
      <c r="B23" s="12" t="s">
        <v>123</v>
      </c>
      <c r="C23" s="32" t="s">
        <v>126</v>
      </c>
      <c r="D23" s="32" t="s">
        <v>20</v>
      </c>
      <c r="E23" s="12" t="s">
        <v>88</v>
      </c>
      <c r="F23" s="52">
        <v>1.66E-2</v>
      </c>
      <c r="G23" s="34"/>
      <c r="H23" s="34">
        <f>+H19*H20</f>
        <v>12831.359999999999</v>
      </c>
      <c r="I23" s="34">
        <v>25347.5</v>
      </c>
      <c r="J23" s="34">
        <v>25400</v>
      </c>
      <c r="K23" s="34"/>
    </row>
    <row r="24" spans="1:19" s="27" customFormat="1">
      <c r="B24" s="13" t="s">
        <v>86</v>
      </c>
      <c r="C24" s="32" t="s">
        <v>85</v>
      </c>
      <c r="D24" s="32"/>
      <c r="E24" s="12"/>
      <c r="F24" s="34">
        <v>36878.980000000003</v>
      </c>
      <c r="G24" s="34">
        <f>ROUND(G19*G20,0)</f>
        <v>26338</v>
      </c>
      <c r="H24" s="34">
        <f t="shared" ref="H24:J24" si="0">ROUND(H19*H20,0)</f>
        <v>12831</v>
      </c>
      <c r="I24" s="34">
        <f t="shared" si="0"/>
        <v>10005</v>
      </c>
      <c r="J24" s="34">
        <f t="shared" si="0"/>
        <v>10005</v>
      </c>
      <c r="K24" s="34"/>
    </row>
    <row r="27" spans="1:19">
      <c r="A27" s="4" t="s">
        <v>26</v>
      </c>
    </row>
    <row r="29" spans="1:19">
      <c r="B29" s="143" t="s">
        <v>63</v>
      </c>
      <c r="C29" s="22" t="s">
        <v>64</v>
      </c>
      <c r="D29" s="22" t="s">
        <v>65</v>
      </c>
      <c r="E29" s="136" t="s">
        <v>66</v>
      </c>
      <c r="F29" s="136"/>
      <c r="G29" s="136"/>
      <c r="H29" s="136" t="s">
        <v>67</v>
      </c>
      <c r="I29" s="136"/>
      <c r="J29" s="136"/>
      <c r="K29" s="136" t="s">
        <v>68</v>
      </c>
      <c r="L29" s="136"/>
      <c r="M29" s="136"/>
      <c r="N29" s="136" t="s">
        <v>69</v>
      </c>
      <c r="O29" s="136"/>
      <c r="P29" s="136"/>
      <c r="Q29" s="141" t="s">
        <v>70</v>
      </c>
      <c r="R29" s="141"/>
      <c r="S29" s="141"/>
    </row>
    <row r="30" spans="1:19" ht="27">
      <c r="B30" s="143"/>
      <c r="C30" s="22" t="s">
        <v>8</v>
      </c>
      <c r="D30" s="22" t="s">
        <v>9</v>
      </c>
      <c r="E30" s="20" t="s">
        <v>0</v>
      </c>
      <c r="F30" s="20" t="s">
        <v>1</v>
      </c>
      <c r="G30" s="20" t="s">
        <v>3</v>
      </c>
      <c r="H30" s="20" t="s">
        <v>0</v>
      </c>
      <c r="I30" s="20" t="s">
        <v>1</v>
      </c>
      <c r="J30" s="20" t="s">
        <v>3</v>
      </c>
      <c r="K30" s="20" t="s">
        <v>12</v>
      </c>
      <c r="L30" s="20" t="s">
        <v>11</v>
      </c>
      <c r="M30" s="20" t="s">
        <v>10</v>
      </c>
      <c r="N30" s="20" t="s">
        <v>12</v>
      </c>
      <c r="O30" s="20" t="s">
        <v>11</v>
      </c>
      <c r="P30" s="20" t="s">
        <v>10</v>
      </c>
      <c r="Q30" s="21" t="s">
        <v>0</v>
      </c>
      <c r="R30" s="21" t="s">
        <v>1</v>
      </c>
      <c r="S30" s="21" t="s">
        <v>3</v>
      </c>
    </row>
    <row r="31" spans="1:19">
      <c r="B31" s="12" t="s">
        <v>87</v>
      </c>
      <c r="C31" s="36">
        <f>+F24</f>
        <v>36878.980000000003</v>
      </c>
      <c r="D31" s="36">
        <f>+G24</f>
        <v>26338</v>
      </c>
      <c r="E31" s="36"/>
      <c r="F31" s="36"/>
      <c r="G31" s="36"/>
      <c r="H31" s="36">
        <f>+H24</f>
        <v>12831</v>
      </c>
      <c r="I31" s="36">
        <f t="shared" ref="I31:J31" si="1">+I24</f>
        <v>10005</v>
      </c>
      <c r="J31" s="36">
        <f t="shared" si="1"/>
        <v>10005</v>
      </c>
      <c r="K31" s="38">
        <f>+H31</f>
        <v>12831</v>
      </c>
      <c r="L31" s="38">
        <f t="shared" ref="L31:M31" si="2">+I31</f>
        <v>10005</v>
      </c>
      <c r="M31" s="38">
        <f t="shared" si="2"/>
        <v>10005</v>
      </c>
      <c r="N31" s="38"/>
      <c r="O31" s="38"/>
      <c r="P31" s="38"/>
      <c r="Q31" s="39">
        <f>+K31</f>
        <v>12831</v>
      </c>
      <c r="R31" s="39">
        <f t="shared" ref="R31:S31" si="3">+L31</f>
        <v>10005</v>
      </c>
      <c r="S31" s="39">
        <f t="shared" si="3"/>
        <v>10005</v>
      </c>
    </row>
    <row r="32" spans="1:19" ht="42">
      <c r="B32" s="6" t="s">
        <v>41</v>
      </c>
      <c r="C32" s="12"/>
      <c r="D32" s="12"/>
      <c r="E32" s="20">
        <f t="shared" ref="E32:J32" si="4">SUM(E31:E31)</f>
        <v>0</v>
      </c>
      <c r="F32" s="20">
        <f t="shared" si="4"/>
        <v>0</v>
      </c>
      <c r="G32" s="20">
        <f t="shared" si="4"/>
        <v>0</v>
      </c>
      <c r="H32" s="37">
        <f t="shared" si="4"/>
        <v>12831</v>
      </c>
      <c r="I32" s="37">
        <f t="shared" si="4"/>
        <v>10005</v>
      </c>
      <c r="J32" s="37">
        <f t="shared" si="4"/>
        <v>10005</v>
      </c>
      <c r="K32" s="37">
        <f>C32+E32+H32</f>
        <v>12831</v>
      </c>
      <c r="L32" s="37">
        <f>C32+F32+I32</f>
        <v>10005</v>
      </c>
      <c r="M32" s="37">
        <f>C32+G32+J32</f>
        <v>10005</v>
      </c>
      <c r="N32" s="22" t="s">
        <v>2</v>
      </c>
      <c r="O32" s="22" t="s">
        <v>2</v>
      </c>
      <c r="P32" s="22" t="s">
        <v>2</v>
      </c>
      <c r="Q32" s="21" t="s">
        <v>2</v>
      </c>
      <c r="R32" s="21" t="s">
        <v>2</v>
      </c>
      <c r="S32" s="21" t="s">
        <v>2</v>
      </c>
    </row>
    <row r="33" spans="2:19" ht="42">
      <c r="B33" s="6" t="s">
        <v>30</v>
      </c>
      <c r="C33" s="12"/>
      <c r="D33" s="12"/>
      <c r="E33" s="20" t="s">
        <v>40</v>
      </c>
      <c r="F33" s="20" t="s">
        <v>40</v>
      </c>
      <c r="G33" s="20" t="s">
        <v>40</v>
      </c>
      <c r="H33" s="37" t="s">
        <v>40</v>
      </c>
      <c r="I33" s="37" t="s">
        <v>40</v>
      </c>
      <c r="J33" s="37" t="s">
        <v>40</v>
      </c>
      <c r="K33" s="37">
        <f>C33</f>
        <v>0</v>
      </c>
      <c r="L33" s="37">
        <f>C33</f>
        <v>0</v>
      </c>
      <c r="M33" s="37">
        <f>C33</f>
        <v>0</v>
      </c>
      <c r="N33" s="22" t="s">
        <v>2</v>
      </c>
      <c r="O33" s="22" t="s">
        <v>2</v>
      </c>
      <c r="P33" s="22" t="s">
        <v>2</v>
      </c>
      <c r="Q33" s="21" t="s">
        <v>2</v>
      </c>
      <c r="R33" s="21" t="s">
        <v>2</v>
      </c>
      <c r="S33" s="21" t="s">
        <v>2</v>
      </c>
    </row>
    <row r="34" spans="2:19">
      <c r="B34" s="6" t="s">
        <v>31</v>
      </c>
      <c r="C34" s="38">
        <f>+C31</f>
        <v>36878.980000000003</v>
      </c>
      <c r="D34" s="38">
        <f>+D31</f>
        <v>26338</v>
      </c>
      <c r="E34" s="20">
        <f>E32</f>
        <v>0</v>
      </c>
      <c r="F34" s="20">
        <f t="shared" ref="F34:J34" si="5">F32</f>
        <v>0</v>
      </c>
      <c r="G34" s="20">
        <f t="shared" si="5"/>
        <v>0</v>
      </c>
      <c r="H34" s="37">
        <f t="shared" si="5"/>
        <v>12831</v>
      </c>
      <c r="I34" s="37">
        <f t="shared" si="5"/>
        <v>10005</v>
      </c>
      <c r="J34" s="37">
        <f t="shared" si="5"/>
        <v>10005</v>
      </c>
      <c r="K34" s="37">
        <f>K32+K33</f>
        <v>12831</v>
      </c>
      <c r="L34" s="37">
        <f t="shared" ref="L34:M34" si="6">L32+L33</f>
        <v>10005</v>
      </c>
      <c r="M34" s="37">
        <f t="shared" si="6"/>
        <v>10005</v>
      </c>
      <c r="N34" s="22">
        <f>SUM(N31:N31)</f>
        <v>0</v>
      </c>
      <c r="O34" s="22">
        <f>SUM(O31:O31)</f>
        <v>0</v>
      </c>
      <c r="P34" s="22">
        <f>SUM(P31:P31)</f>
        <v>0</v>
      </c>
      <c r="Q34" s="40">
        <f>K34+N34</f>
        <v>12831</v>
      </c>
      <c r="R34" s="40">
        <f>L34+O34</f>
        <v>10005</v>
      </c>
      <c r="S34" s="40">
        <f>M34+P34</f>
        <v>10005</v>
      </c>
    </row>
  </sheetData>
  <mergeCells count="12">
    <mergeCell ref="Q29:S29"/>
    <mergeCell ref="B17:B18"/>
    <mergeCell ref="C17:C18"/>
    <mergeCell ref="D17:D18"/>
    <mergeCell ref="E17:E18"/>
    <mergeCell ref="F17:J17"/>
    <mergeCell ref="K17:K18"/>
    <mergeCell ref="B29:B30"/>
    <mergeCell ref="E29:G29"/>
    <mergeCell ref="H29:J29"/>
    <mergeCell ref="K29:M29"/>
    <mergeCell ref="N29:P29"/>
  </mergeCells>
  <dataValidations count="4">
    <dataValidation showInputMessage="1" showErrorMessage="1" sqref="E19:E23"/>
    <dataValidation type="list" allowBlank="1" showInputMessage="1" showErrorMessage="1" sqref="B13">
      <formula1>$U$2:$U$4</formula1>
    </dataValidation>
    <dataValidation type="custom" allowBlank="1" showInputMessage="1" showErrorMessage="1" sqref="N31:P31">
      <formula1>"-"</formula1>
    </dataValidation>
    <dataValidation type="list" allowBlank="1" showInputMessage="1" showErrorMessage="1" sqref="D19:D24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1068</vt:lpstr>
      <vt:lpstr>ԵԾՄՆ</vt:lpstr>
      <vt:lpstr>խնամք</vt:lpstr>
      <vt:lpstr>աջակցություն</vt:lpstr>
      <vt:lpstr>6 տարեկան հաշվարկ</vt:lpstr>
      <vt:lpstr>հաշվարկ խնամք</vt:lpstr>
      <vt:lpstr>վճարման ծառայություն</vt:lpstr>
      <vt:lpstr>'1068'!_ftnref1</vt:lpstr>
      <vt:lpstr>'1068'!_ftnref2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2023-03-06T09:25:54Z</dcterms:modified>
</cp:coreProperties>
</file>