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Ampop-2023 -Հուլիս-ՄՍԾ-Հաշվետվություն\7-Հուլիս-2023\"/>
    </mc:Choice>
  </mc:AlternateContent>
  <bookViews>
    <workbookView xWindow="0" yWindow="0" windowWidth="24240" windowHeight="10830" tabRatio="923" activeTab="6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3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5" l="1"/>
  <c r="R9" i="15"/>
  <c r="P9" i="15"/>
  <c r="Q9" i="15"/>
  <c r="O9" i="15"/>
  <c r="D9" i="14" l="1"/>
  <c r="H13" i="14" l="1"/>
  <c r="J18" i="12" l="1"/>
  <c r="J17" i="12"/>
  <c r="J16" i="12"/>
  <c r="J15" i="12"/>
  <c r="E13" i="12"/>
  <c r="G16" i="12" s="1"/>
  <c r="J18" i="11"/>
  <c r="J17" i="11"/>
  <c r="J16" i="11"/>
  <c r="J15" i="11"/>
  <c r="E13" i="11"/>
  <c r="G17" i="11" s="1"/>
  <c r="J18" i="10"/>
  <c r="J17" i="10"/>
  <c r="J16" i="10"/>
  <c r="J15" i="10"/>
  <c r="E13" i="10"/>
  <c r="G17" i="10" s="1"/>
  <c r="J18" i="9"/>
  <c r="J17" i="9"/>
  <c r="J16" i="9"/>
  <c r="J15" i="9"/>
  <c r="E13" i="9"/>
  <c r="G16" i="9" s="1"/>
  <c r="J18" i="8"/>
  <c r="J17" i="8"/>
  <c r="J16" i="8"/>
  <c r="J15" i="8"/>
  <c r="G15" i="8"/>
  <c r="E13" i="8"/>
  <c r="G17" i="8" s="1"/>
  <c r="J18" i="7"/>
  <c r="J17" i="7"/>
  <c r="J16" i="7"/>
  <c r="J15" i="7"/>
  <c r="G16" i="7"/>
  <c r="J18" i="6"/>
  <c r="J17" i="6"/>
  <c r="J16" i="6"/>
  <c r="J15" i="6"/>
  <c r="G17" i="6"/>
  <c r="J18" i="5"/>
  <c r="J17" i="5"/>
  <c r="J16" i="5"/>
  <c r="J15" i="5"/>
  <c r="E13" i="5"/>
  <c r="G16" i="5" s="1"/>
  <c r="J18" i="4"/>
  <c r="J17" i="4"/>
  <c r="J16" i="4"/>
  <c r="J15" i="4"/>
  <c r="E13" i="4"/>
  <c r="G16" i="4" s="1"/>
  <c r="E13" i="3"/>
  <c r="G17" i="3" s="1"/>
  <c r="E13" i="2"/>
  <c r="J18" i="3"/>
  <c r="J17" i="3"/>
  <c r="J16" i="3"/>
  <c r="J15" i="3"/>
  <c r="K18" i="8" l="1"/>
  <c r="K17" i="9"/>
  <c r="K16" i="11"/>
  <c r="G15" i="9"/>
  <c r="J13" i="11"/>
  <c r="K17" i="11"/>
  <c r="K17" i="5"/>
  <c r="K17" i="8"/>
  <c r="K18" i="9"/>
  <c r="G15" i="11"/>
  <c r="K18" i="11"/>
  <c r="K17" i="12"/>
  <c r="K16" i="9"/>
  <c r="G16" i="6"/>
  <c r="K18" i="6"/>
  <c r="G15" i="5"/>
  <c r="J13" i="6"/>
  <c r="K16" i="6"/>
  <c r="K18" i="7"/>
  <c r="G15" i="12"/>
  <c r="K15" i="5"/>
  <c r="G18" i="5"/>
  <c r="G15" i="6"/>
  <c r="K17" i="6"/>
  <c r="G16" i="8"/>
  <c r="K15" i="12"/>
  <c r="G18" i="12"/>
  <c r="K16" i="5"/>
  <c r="K18" i="5"/>
  <c r="K16" i="7"/>
  <c r="J13" i="8"/>
  <c r="K16" i="8"/>
  <c r="G16" i="11"/>
  <c r="K16" i="12"/>
  <c r="K18" i="12"/>
  <c r="K16" i="4"/>
  <c r="K18" i="4"/>
  <c r="K16" i="10"/>
  <c r="J13" i="10"/>
  <c r="G15" i="10"/>
  <c r="K17" i="10"/>
  <c r="G16" i="10"/>
  <c r="K18" i="10"/>
  <c r="J13" i="3"/>
  <c r="K17" i="3"/>
  <c r="K15" i="3"/>
  <c r="K16" i="3"/>
  <c r="G15" i="3"/>
  <c r="G18" i="3"/>
  <c r="G17" i="12"/>
  <c r="J13" i="12"/>
  <c r="G18" i="11"/>
  <c r="K15" i="11"/>
  <c r="G18" i="10"/>
  <c r="K15" i="10"/>
  <c r="G18" i="9"/>
  <c r="K15" i="9"/>
  <c r="G17" i="9"/>
  <c r="J13" i="9"/>
  <c r="G18" i="8"/>
  <c r="K15" i="8"/>
  <c r="G15" i="7"/>
  <c r="K17" i="7"/>
  <c r="G18" i="7"/>
  <c r="K15" i="7"/>
  <c r="G17" i="7"/>
  <c r="J13" i="7"/>
  <c r="G18" i="6"/>
  <c r="K15" i="6"/>
  <c r="G17" i="5"/>
  <c r="J13" i="5"/>
  <c r="G15" i="4"/>
  <c r="K17" i="4"/>
  <c r="G18" i="4"/>
  <c r="K15" i="4"/>
  <c r="G17" i="4"/>
  <c r="J13" i="4"/>
  <c r="G16" i="3"/>
  <c r="K18" i="3"/>
  <c r="J13" i="2"/>
  <c r="E13" i="1" l="1"/>
  <c r="I15" i="1" l="1"/>
  <c r="I18" i="1"/>
  <c r="I17" i="1"/>
  <c r="I16" i="1"/>
  <c r="J13" i="1"/>
  <c r="E11" i="12"/>
  <c r="N9" i="12"/>
  <c r="L9" i="12"/>
  <c r="C9" i="12" s="1"/>
  <c r="E9" i="12"/>
  <c r="E11" i="11"/>
  <c r="N9" i="11"/>
  <c r="L9" i="11"/>
  <c r="E9" i="11"/>
  <c r="E11" i="10"/>
  <c r="N9" i="10"/>
  <c r="L9" i="10"/>
  <c r="E9" i="10"/>
  <c r="E11" i="9"/>
  <c r="N9" i="9"/>
  <c r="L9" i="9"/>
  <c r="E9" i="9"/>
  <c r="E11" i="8"/>
  <c r="N9" i="8"/>
  <c r="L9" i="8"/>
  <c r="C9" i="8" s="1"/>
  <c r="E9" i="8"/>
  <c r="E11" i="7"/>
  <c r="N9" i="7"/>
  <c r="L9" i="7"/>
  <c r="C9" i="7" s="1"/>
  <c r="E11" i="6"/>
  <c r="N9" i="6"/>
  <c r="L9" i="6"/>
  <c r="E9" i="6"/>
  <c r="E11" i="5"/>
  <c r="N9" i="5"/>
  <c r="L9" i="5"/>
  <c r="E9" i="5"/>
  <c r="E11" i="4"/>
  <c r="N9" i="4"/>
  <c r="L9" i="4"/>
  <c r="E9" i="4"/>
  <c r="C9" i="4" s="1"/>
  <c r="E11" i="3"/>
  <c r="N9" i="3"/>
  <c r="L9" i="3"/>
  <c r="E9" i="3"/>
  <c r="J18" i="2"/>
  <c r="K18" i="2" s="1"/>
  <c r="G18" i="2"/>
  <c r="J17" i="2"/>
  <c r="K17" i="2" s="1"/>
  <c r="G17" i="2"/>
  <c r="J16" i="2"/>
  <c r="K16" i="2" s="1"/>
  <c r="G16" i="2"/>
  <c r="J15" i="2"/>
  <c r="K15" i="2" s="1"/>
  <c r="G15" i="2"/>
  <c r="E11" i="2"/>
  <c r="N9" i="2"/>
  <c r="L9" i="2"/>
  <c r="E9" i="2"/>
  <c r="C9" i="9" l="1"/>
  <c r="C9" i="10"/>
  <c r="C9" i="11"/>
  <c r="C9" i="6"/>
  <c r="C9" i="5"/>
  <c r="C9" i="3"/>
  <c r="C9" i="2"/>
  <c r="L9" i="15"/>
  <c r="D9" i="15"/>
  <c r="E13" i="15"/>
  <c r="E9" i="15" s="1"/>
  <c r="C9" i="15" l="1"/>
  <c r="P9" i="16" l="1"/>
  <c r="Q9" i="16"/>
  <c r="R9" i="16"/>
  <c r="O9" i="16"/>
  <c r="H16" i="16"/>
  <c r="H17" i="16"/>
  <c r="H18" i="16"/>
  <c r="H15" i="16"/>
  <c r="F16" i="16"/>
  <c r="F17" i="16"/>
  <c r="F18" i="16"/>
  <c r="F15" i="16"/>
  <c r="D9" i="16"/>
  <c r="H16" i="15"/>
  <c r="H17" i="15"/>
  <c r="H17" i="18" s="1"/>
  <c r="H18" i="15"/>
  <c r="H15" i="15"/>
  <c r="F16" i="15"/>
  <c r="F17" i="15"/>
  <c r="F18" i="15"/>
  <c r="F15" i="15"/>
  <c r="F17" i="18" l="1"/>
  <c r="Q9" i="18"/>
  <c r="D9" i="18"/>
  <c r="P9" i="18"/>
  <c r="F16" i="18"/>
  <c r="O9" i="18"/>
  <c r="F15" i="18"/>
  <c r="H15" i="18"/>
  <c r="R9" i="18"/>
  <c r="F18" i="18"/>
  <c r="H18" i="18"/>
  <c r="H16" i="18"/>
  <c r="H16" i="13" l="1"/>
  <c r="H17" i="13"/>
  <c r="H18" i="13"/>
  <c r="F16" i="13"/>
  <c r="F17" i="13"/>
  <c r="F18" i="13"/>
  <c r="F15" i="13"/>
  <c r="P9" i="14"/>
  <c r="Q9" i="14"/>
  <c r="R9" i="14"/>
  <c r="O9" i="14"/>
  <c r="H16" i="14"/>
  <c r="H17" i="14"/>
  <c r="H18" i="14"/>
  <c r="F16" i="14"/>
  <c r="F17" i="14"/>
  <c r="F18" i="14"/>
  <c r="F15" i="14"/>
  <c r="E13" i="14"/>
  <c r="P9" i="13"/>
  <c r="Q9" i="13"/>
  <c r="R9" i="13"/>
  <c r="O9" i="13"/>
  <c r="E13" i="13"/>
  <c r="D9" i="13"/>
  <c r="J18" i="18"/>
  <c r="J17" i="18"/>
  <c r="J16" i="18"/>
  <c r="J15" i="18"/>
  <c r="N9" i="18"/>
  <c r="J18" i="16"/>
  <c r="J17" i="16"/>
  <c r="J16" i="16"/>
  <c r="J15" i="16"/>
  <c r="N9" i="16"/>
  <c r="L9" i="16"/>
  <c r="L9" i="18" s="1"/>
  <c r="J18" i="15"/>
  <c r="G18" i="15"/>
  <c r="J17" i="15"/>
  <c r="G17" i="15"/>
  <c r="J16" i="15"/>
  <c r="G16" i="15"/>
  <c r="J15" i="15"/>
  <c r="G15" i="15"/>
  <c r="N9" i="15"/>
  <c r="G16" i="14" l="1"/>
  <c r="D9" i="17"/>
  <c r="D9" i="19" s="1"/>
  <c r="P9" i="17"/>
  <c r="P9" i="19" s="1"/>
  <c r="G15" i="14"/>
  <c r="E13" i="17"/>
  <c r="E9" i="17" s="1"/>
  <c r="G18" i="14"/>
  <c r="J16" i="14"/>
  <c r="H17" i="17"/>
  <c r="J16" i="13"/>
  <c r="K16" i="13" s="1"/>
  <c r="F17" i="17"/>
  <c r="J18" i="13"/>
  <c r="K18" i="13" s="1"/>
  <c r="E9" i="13"/>
  <c r="L9" i="14"/>
  <c r="H18" i="17"/>
  <c r="H18" i="19" s="1"/>
  <c r="J17" i="13"/>
  <c r="K17" i="13" s="1"/>
  <c r="R9" i="17"/>
  <c r="R9" i="19" s="1"/>
  <c r="G15" i="13"/>
  <c r="N9" i="14"/>
  <c r="N9" i="13"/>
  <c r="F16" i="17"/>
  <c r="F16" i="19" s="1"/>
  <c r="H16" i="17"/>
  <c r="H16" i="19" s="1"/>
  <c r="F15" i="17"/>
  <c r="F15" i="19" s="1"/>
  <c r="G17" i="13"/>
  <c r="J17" i="14"/>
  <c r="Q9" i="17"/>
  <c r="F18" i="17"/>
  <c r="H13" i="16"/>
  <c r="I18" i="16" s="1"/>
  <c r="L9" i="13"/>
  <c r="J15" i="13"/>
  <c r="K15" i="13" s="1"/>
  <c r="J18" i="14"/>
  <c r="E13" i="16"/>
  <c r="O9" i="17"/>
  <c r="I17" i="15"/>
  <c r="G16" i="13"/>
  <c r="H15" i="17"/>
  <c r="J15" i="14"/>
  <c r="G18" i="13"/>
  <c r="G17" i="14"/>
  <c r="E9" i="14"/>
  <c r="I15" i="14"/>
  <c r="I18" i="14"/>
  <c r="I16" i="14"/>
  <c r="I17" i="14"/>
  <c r="I15" i="13"/>
  <c r="I16" i="13"/>
  <c r="I17" i="13"/>
  <c r="I18" i="13"/>
  <c r="G17" i="17" l="1"/>
  <c r="F17" i="19"/>
  <c r="I15" i="15"/>
  <c r="I15" i="17"/>
  <c r="I17" i="17"/>
  <c r="I16" i="17"/>
  <c r="I18" i="17"/>
  <c r="H17" i="19"/>
  <c r="J17" i="17"/>
  <c r="I18" i="15"/>
  <c r="G16" i="17"/>
  <c r="L9" i="17"/>
  <c r="L9" i="19" s="1"/>
  <c r="C9" i="14"/>
  <c r="J16" i="17"/>
  <c r="C9" i="13"/>
  <c r="J13" i="16"/>
  <c r="K15" i="16" s="1"/>
  <c r="I17" i="16"/>
  <c r="H13" i="18"/>
  <c r="I15" i="18" s="1"/>
  <c r="J15" i="17"/>
  <c r="G15" i="17"/>
  <c r="I16" i="15"/>
  <c r="E11" i="15"/>
  <c r="J13" i="15"/>
  <c r="Q9" i="19"/>
  <c r="E11" i="16"/>
  <c r="J16" i="19"/>
  <c r="I16" i="16"/>
  <c r="N9" i="17"/>
  <c r="O9" i="19"/>
  <c r="F18" i="19"/>
  <c r="J18" i="17"/>
  <c r="G18" i="17"/>
  <c r="E13" i="18"/>
  <c r="G18" i="16"/>
  <c r="G16" i="16"/>
  <c r="G17" i="16"/>
  <c r="E9" i="16"/>
  <c r="C9" i="16" s="1"/>
  <c r="G15" i="16"/>
  <c r="I15" i="16"/>
  <c r="J18" i="1"/>
  <c r="K18" i="1" s="1"/>
  <c r="G18" i="1"/>
  <c r="J17" i="1"/>
  <c r="K17" i="1" s="1"/>
  <c r="G17" i="1"/>
  <c r="J16" i="1"/>
  <c r="K16" i="1" s="1"/>
  <c r="G16" i="1"/>
  <c r="J15" i="1"/>
  <c r="K15" i="1" s="1"/>
  <c r="G15" i="1"/>
  <c r="E11" i="1"/>
  <c r="N9" i="1"/>
  <c r="L9" i="1"/>
  <c r="E9" i="1"/>
  <c r="J17" i="19" l="1"/>
  <c r="C9" i="17"/>
  <c r="K17" i="16"/>
  <c r="K16" i="16"/>
  <c r="K18" i="16"/>
  <c r="N9" i="19"/>
  <c r="I16" i="18"/>
  <c r="I18" i="18"/>
  <c r="I17" i="18"/>
  <c r="E11" i="18"/>
  <c r="K15" i="15"/>
  <c r="K18" i="15"/>
  <c r="K16" i="15"/>
  <c r="K17" i="15"/>
  <c r="J15" i="19"/>
  <c r="G17" i="18"/>
  <c r="G15" i="18"/>
  <c r="G18" i="18"/>
  <c r="G16" i="18"/>
  <c r="E9" i="18"/>
  <c r="C9" i="18" s="1"/>
  <c r="E13" i="19"/>
  <c r="H13" i="13"/>
  <c r="J18" i="19"/>
  <c r="C9" i="1"/>
  <c r="J13" i="18"/>
  <c r="K15" i="18" s="1"/>
  <c r="I15" i="19" l="1"/>
  <c r="I17" i="19"/>
  <c r="I18" i="19"/>
  <c r="I16" i="19"/>
  <c r="K16" i="18"/>
  <c r="K17" i="18"/>
  <c r="K18" i="18"/>
  <c r="J13" i="13"/>
  <c r="H13" i="17"/>
  <c r="E11" i="13"/>
  <c r="J13" i="14"/>
  <c r="E11" i="14"/>
  <c r="G15" i="19"/>
  <c r="E9" i="19"/>
  <c r="C9" i="19" s="1"/>
  <c r="G16" i="19"/>
  <c r="G17" i="19"/>
  <c r="G18" i="19"/>
  <c r="K17" i="14" l="1"/>
  <c r="K16" i="14"/>
  <c r="K18" i="14"/>
  <c r="K15" i="14"/>
  <c r="J13" i="17"/>
  <c r="E11" i="17"/>
  <c r="H13" i="19"/>
  <c r="J13" i="19" l="1"/>
  <c r="E11" i="19"/>
  <c r="K16" i="17"/>
  <c r="K17" i="17"/>
  <c r="K15" i="17"/>
  <c r="K18" i="17"/>
  <c r="K17" i="19" l="1"/>
  <c r="K16" i="19"/>
  <c r="K18" i="19"/>
  <c r="K15" i="19"/>
</calcChain>
</file>

<file path=xl/sharedStrings.xml><?xml version="1.0" encoding="utf-8"?>
<sst xmlns="http://schemas.openxmlformats.org/spreadsheetml/2006/main" count="649" uniqueCount="53">
  <si>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</si>
  <si>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</si>
  <si>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</si>
  <si>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</si>
  <si>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</si>
  <si>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</si>
  <si>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</si>
  <si>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</si>
  <si>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</si>
  <si>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</si>
  <si>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</si>
  <si>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</si>
  <si>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</si>
  <si>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</si>
  <si>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</si>
  <si>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</si>
  <si>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</si>
  <si>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</si>
  <si>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</si>
  <si>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</si>
  <si>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</si>
  <si>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</si>
  <si>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</si>
  <si>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</si>
  <si>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 xml:space="preserve">ԾԱՆՈԹՈՒԹՅՈՒՆ՝ ԱՌԱՋԻՆ ԵԼԻՑԸ 1, ՎԵՐՋԻՆ ԵԼԻՑ՝ </t>
  </si>
  <si>
    <t xml:space="preserve">Տարբերություն՝ </t>
  </si>
  <si>
    <t>2023թ. հունվար ամսվա ընթացքում</t>
  </si>
  <si>
    <t>2023թ. փետրվար ամսվա ընթացքում</t>
  </si>
  <si>
    <t>2023թ. մարտ ամսվա ընթացքում</t>
  </si>
  <si>
    <t>2023թ. ապրիլ ամսվա ընթացքում</t>
  </si>
  <si>
    <t>2023թ. մայիս ամսվա ընթացքում</t>
  </si>
  <si>
    <t>2023թ. հունիս ամսվա ընթացքում</t>
  </si>
  <si>
    <t>2023թ. հուլիս ամսվա ընթացքում</t>
  </si>
  <si>
    <t>2023թ. օգոստոս ամսվա ընթացքում</t>
  </si>
  <si>
    <t>2023թ. սեպտեմբեր ամսվա ընթացքում</t>
  </si>
  <si>
    <t>2023թ. հոկտեմբեր ամսվա ընթացքում</t>
  </si>
  <si>
    <t>2023թ. նոյեմբեր ամսվա ընթացքում</t>
  </si>
  <si>
    <t>2023թ. դեկտեմբեր ամսվա ընթացքում</t>
  </si>
  <si>
    <t>2023թ. 1-ին եռամսյակի ընթացքում</t>
  </si>
  <si>
    <t>2023թ. 2-րդ եռամսյակի ընթացքում</t>
  </si>
  <si>
    <t>2023թ. 3-րդ եռամսյակի ընթացքում</t>
  </si>
  <si>
    <t>2023թ. 4-րդ եռամսյակի ընթացքում</t>
  </si>
  <si>
    <t>2023թ. 1-ին կիսամսյակի ընթացքում</t>
  </si>
  <si>
    <t>2023թ. 2-րդ կիսամսյակի ընթացքում</t>
  </si>
  <si>
    <t>2023թ-ի ընթացքում</t>
  </si>
  <si>
    <t>ԾԱՆՈԹՈՒԹՅՈՒՆ՝ ԱՌԱՋԻՆ ԵԼԻՑԸ 1, ՎԵՐՋԻՆ ԵԼԻՑ՝ 2136</t>
  </si>
  <si>
    <t>Տարբերություն՝ 1</t>
  </si>
  <si>
    <t>ԾԱՆՈԹՈՒԹՅՈՒՆ՝  ԵԼԻՑԸ ՍԿՍՎՈՒՄ Է 2137, ՎԵՐՋԻՆ ԵԼԻՑ՝ 4800   ԸՆԴԱՄԵՆԸ՝ 2664</t>
  </si>
  <si>
    <t>ԾԱՆՈԹՈՒԹՅՈՒՆ՝  ԵԼԻՑԸ ՍԿՍՎՈՒՄ Է 4801, ՎԵՐՋԻՆ ԵԼԻՑ՝ 7803   ԸՆԴԱՄԵՆԸ՝ 3003</t>
  </si>
  <si>
    <t xml:space="preserve">ԾԱՆՈԹՈՒԹՅՈՒՆ՝   ԵԼԻՑԸ ՍԿՍՎՈՒՄ Է 7804, ՎԵՐՋԻՆ ԵԼԻՑ՝ 10571 ԸՆԴԱՄԵՆԸ՝ 2768 </t>
  </si>
  <si>
    <t>ԾԱՆՈԹՈՒԹՅՈՒՆ՝  ԵԼԻՑԸ ՍԿՎՈՒՄ Է 10572, ՎԵՐՋԻՆ ԵԼԻՑ՝ 13484  ԸՆԴԱՄԵՆԸ՝ 2913</t>
  </si>
  <si>
    <t>ԾԱՆՈԹՈՒԹՅՈՒՆ՝  ԵԼԻՑԸ ՍԿՎՈՒՄ Է 13485, ՎԵՐՋԻՆ ԵԼԻՑ՝ 16327  ԸՆԴԱՄԵՆԸ՝ 2843</t>
  </si>
  <si>
    <t>ԾԱՆՈԹՈՒԹՅՈՒՆ՝  ԵԼԻՑԸ ՍԿՎՈՒՄ Է 16328 ՎԵՐՋԻՆ ԵԼԻՑ՝ 19001  ԸՆԴԱՄԵՆԸ՝ 2673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</si>
</sst>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4" fillId="7" borderId="12" xfId="0" applyNumberFormat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1" fontId="3" fillId="7" borderId="12" xfId="0" applyNumberFormat="1" applyFont="1" applyFill="1" applyBorder="1" applyAlignment="1">
      <alignment horizontal="center" vertical="top" wrapText="1"/>
    </xf>
    <xf numFmtId="1" fontId="3" fillId="3" borderId="13" xfId="0" applyNumberFormat="1" applyFont="1" applyFill="1" applyBorder="1" applyAlignment="1">
      <alignment horizontal="center" vertical="top" wrapText="1"/>
    </xf>
    <xf numFmtId="1" fontId="3" fillId="4" borderId="1" xfId="0" applyNumberFormat="1" applyFont="1" applyFill="1" applyBorder="1" applyAlignment="1">
      <alignment horizontal="center" vertical="top" wrapText="1"/>
    </xf>
    <xf numFmtId="1" fontId="3" fillId="4" borderId="2" xfId="0" applyNumberFormat="1" applyFont="1" applyFill="1" applyBorder="1" applyAlignment="1">
      <alignment horizontal="center" vertical="top" wrapText="1"/>
    </xf>
    <xf numFmtId="1" fontId="3" fillId="4" borderId="6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9" fontId="10" fillId="3" borderId="1" xfId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9" fontId="3" fillId="3" borderId="1" xfId="1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" fontId="4" fillId="7" borderId="32" xfId="0" applyNumberFormat="1" applyFont="1" applyFill="1" applyBorder="1" applyAlignment="1">
      <alignment horizontal="center" vertical="top" wrapText="1"/>
    </xf>
    <xf numFmtId="1" fontId="4" fillId="7" borderId="29" xfId="0" applyNumberFormat="1" applyFont="1" applyFill="1" applyBorder="1" applyAlignment="1">
      <alignment horizontal="center" vertical="top" wrapText="1"/>
    </xf>
    <xf numFmtId="1" fontId="4" fillId="7" borderId="34" xfId="0" applyNumberFormat="1" applyFont="1" applyFill="1" applyBorder="1" applyAlignment="1">
      <alignment horizontal="center" vertical="top" wrapText="1"/>
    </xf>
    <xf numFmtId="0" fontId="4" fillId="7" borderId="32" xfId="0" applyFont="1" applyFill="1" applyBorder="1" applyAlignment="1">
      <alignment horizontal="center" vertical="top" wrapText="1"/>
    </xf>
    <xf numFmtId="0" fontId="4" fillId="7" borderId="29" xfId="0" applyFont="1" applyFill="1" applyBorder="1" applyAlignment="1">
      <alignment horizontal="center" vertical="top" wrapText="1"/>
    </xf>
    <xf numFmtId="0" fontId="4" fillId="7" borderId="3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46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4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textRotation="90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3" fillId="0" borderId="22" xfId="0" applyNumberFormat="1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 wrapText="1"/>
    </xf>
    <xf numFmtId="1" fontId="3" fillId="0" borderId="37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1" fontId="3" fillId="0" borderId="30" xfId="0" applyNumberFormat="1" applyFont="1" applyFill="1" applyBorder="1" applyAlignment="1">
      <alignment horizontal="center" vertical="center" wrapText="1"/>
    </xf>
    <xf numFmtId="1" fontId="3" fillId="0" borderId="2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/>
    </xf>
    <xf numFmtId="0" fontId="3" fillId="6" borderId="46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1" fontId="3" fillId="7" borderId="32" xfId="0" applyNumberFormat="1" applyFont="1" applyFill="1" applyBorder="1" applyAlignment="1">
      <alignment horizontal="center" vertical="top" wrapText="1"/>
    </xf>
    <xf numFmtId="1" fontId="3" fillId="7" borderId="29" xfId="0" applyNumberFormat="1" applyFont="1" applyFill="1" applyBorder="1" applyAlignment="1">
      <alignment horizontal="center" vertical="top" wrapText="1"/>
    </xf>
    <xf numFmtId="1" fontId="3" fillId="7" borderId="34" xfId="0" applyNumberFormat="1" applyFont="1" applyFill="1" applyBorder="1" applyAlignment="1">
      <alignment horizontal="center" vertical="top" wrapText="1"/>
    </xf>
    <xf numFmtId="0" fontId="3" fillId="7" borderId="32" xfId="0" applyFont="1" applyFill="1" applyBorder="1" applyAlignment="1">
      <alignment horizontal="center" vertical="top" wrapText="1"/>
    </xf>
    <xf numFmtId="0" fontId="3" fillId="7" borderId="29" xfId="0" applyFont="1" applyFill="1" applyBorder="1" applyAlignment="1">
      <alignment horizontal="center" vertical="top" wrapText="1"/>
    </xf>
    <xf numFmtId="0" fontId="3" fillId="7" borderId="34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1" fontId="3" fillId="0" borderId="24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1" fontId="3" fillId="0" borderId="23" xfId="0" applyNumberFormat="1" applyFont="1" applyFill="1" applyBorder="1" applyAlignment="1">
      <alignment horizontal="center"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7"/>
  <sheetViews>
    <sheetView topLeftCell="A7" workbookViewId="0">
      <selection activeCell="K24" sqref="K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10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26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2137</v>
      </c>
      <c r="D9" s="91">
        <v>1472</v>
      </c>
      <c r="E9" s="64">
        <f>E13</f>
        <v>598</v>
      </c>
      <c r="F9" s="64"/>
      <c r="G9" s="64"/>
      <c r="H9" s="64"/>
      <c r="I9" s="64"/>
      <c r="J9" s="64"/>
      <c r="K9" s="64"/>
      <c r="L9" s="31">
        <f>Q9+R9</f>
        <v>67</v>
      </c>
      <c r="M9" s="60"/>
      <c r="N9" s="27">
        <f>O9+P9+Q9</f>
        <v>183</v>
      </c>
      <c r="O9" s="24">
        <v>134</v>
      </c>
      <c r="P9" s="24">
        <v>12</v>
      </c>
      <c r="Q9" s="25">
        <v>37</v>
      </c>
      <c r="R9" s="26">
        <v>30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614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25">
        <f>F15+F16+F17+F18</f>
        <v>598</v>
      </c>
      <c r="F13" s="126"/>
      <c r="G13" s="127"/>
      <c r="H13" s="128">
        <v>16</v>
      </c>
      <c r="I13" s="128"/>
      <c r="J13" s="128">
        <f>E13+H13</f>
        <v>614</v>
      </c>
      <c r="K13" s="128"/>
      <c r="L13" s="70"/>
      <c r="M13" s="60"/>
      <c r="N13" s="118"/>
      <c r="O13" s="121"/>
      <c r="P13" s="121"/>
      <c r="Q13" s="112"/>
      <c r="R13" s="73"/>
    </row>
    <row r="14" spans="1:21" x14ac:dyDescent="0.25">
      <c r="A14" s="96"/>
      <c r="B14" s="97"/>
      <c r="C14" s="97"/>
      <c r="D14" s="97"/>
      <c r="E14" s="8" t="s">
        <v>4</v>
      </c>
      <c r="F14" s="8" t="s">
        <v>2</v>
      </c>
      <c r="G14" s="8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02"/>
      <c r="M14" s="12"/>
      <c r="N14" s="105"/>
      <c r="O14" s="106"/>
      <c r="P14" s="106"/>
      <c r="Q14" s="106"/>
      <c r="R14" s="107"/>
    </row>
    <row r="15" spans="1:21" x14ac:dyDescent="0.25">
      <c r="A15" s="96"/>
      <c r="B15" s="97"/>
      <c r="C15" s="97"/>
      <c r="D15" s="97"/>
      <c r="E15" s="6" t="s">
        <v>5</v>
      </c>
      <c r="F15" s="23">
        <v>313</v>
      </c>
      <c r="G15" s="7">
        <f>IFERROR(F15/$E$13,"")</f>
        <v>0.52341137123745818</v>
      </c>
      <c r="H15" s="23">
        <v>0</v>
      </c>
      <c r="I15" s="7">
        <f>IFERROR(H15/$E$13,"")</f>
        <v>0</v>
      </c>
      <c r="J15" s="17">
        <f>F15+H15</f>
        <v>313</v>
      </c>
      <c r="K15" s="29">
        <f>IFERROR(J15/$E$13,"")</f>
        <v>0.52341137123745818</v>
      </c>
      <c r="L15" s="103"/>
      <c r="M15" s="13"/>
      <c r="N15" s="96"/>
      <c r="O15" s="97"/>
      <c r="P15" s="97"/>
      <c r="Q15" s="97"/>
      <c r="R15" s="108"/>
    </row>
    <row r="16" spans="1:21" x14ac:dyDescent="0.25">
      <c r="A16" s="96"/>
      <c r="B16" s="97"/>
      <c r="C16" s="97"/>
      <c r="D16" s="97"/>
      <c r="E16" s="6" t="s">
        <v>6</v>
      </c>
      <c r="F16" s="23">
        <v>56</v>
      </c>
      <c r="G16" s="7">
        <f t="shared" ref="G16:I18" si="0">IFERROR(F16/$E$13,"")</f>
        <v>9.3645484949832769E-2</v>
      </c>
      <c r="H16" s="23">
        <v>0</v>
      </c>
      <c r="I16" s="7">
        <f t="shared" si="0"/>
        <v>0</v>
      </c>
      <c r="J16" s="17">
        <f>F16+H16</f>
        <v>56</v>
      </c>
      <c r="K16" s="29">
        <f t="shared" ref="K16:K18" si="1">IFERROR(J16/$E$13,"")</f>
        <v>9.3645484949832769E-2</v>
      </c>
      <c r="L16" s="103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v>201</v>
      </c>
      <c r="G17" s="7">
        <f t="shared" si="0"/>
        <v>0.33612040133779264</v>
      </c>
      <c r="H17" s="23">
        <v>0</v>
      </c>
      <c r="I17" s="7">
        <f t="shared" si="0"/>
        <v>0</v>
      </c>
      <c r="J17" s="17">
        <f>F17+H17</f>
        <v>201</v>
      </c>
      <c r="K17" s="29">
        <f t="shared" si="1"/>
        <v>0.33612040133779264</v>
      </c>
      <c r="L17" s="103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11">
        <v>28</v>
      </c>
      <c r="G18" s="7">
        <f t="shared" si="0"/>
        <v>4.6822742474916385E-2</v>
      </c>
      <c r="H18" s="11">
        <v>0</v>
      </c>
      <c r="I18" s="7">
        <f t="shared" si="0"/>
        <v>0</v>
      </c>
      <c r="J18" s="17">
        <f>F18+H18</f>
        <v>28</v>
      </c>
      <c r="K18" s="29">
        <f t="shared" si="1"/>
        <v>4.6822742474916385E-2</v>
      </c>
      <c r="L18" s="104"/>
      <c r="M18" s="14"/>
      <c r="N18" s="98"/>
      <c r="O18" s="99"/>
      <c r="P18" s="99"/>
      <c r="Q18" s="99"/>
      <c r="R18" s="109"/>
    </row>
    <row r="23" spans="1:18" ht="16.5" customHeight="1" x14ac:dyDescent="0.25">
      <c r="B23" s="101" t="s">
        <v>45</v>
      </c>
      <c r="C23" s="101"/>
      <c r="D23" s="101"/>
      <c r="E23" s="101"/>
      <c r="F23" s="101"/>
      <c r="G23" s="101"/>
      <c r="H23" s="101"/>
      <c r="I23" s="10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25.5" customHeight="1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  <row r="27" spans="1:18" ht="17.25" x14ac:dyDescent="0.25">
      <c r="B27" s="94"/>
      <c r="C27" s="95"/>
      <c r="D27" s="95"/>
      <c r="E27" s="95"/>
      <c r="F27" s="95"/>
      <c r="G27" s="95"/>
      <c r="H27" s="95"/>
      <c r="I27" s="95"/>
    </row>
  </sheetData>
  <mergeCells count="35">
    <mergeCell ref="L14:L18"/>
    <mergeCell ref="N14:R18"/>
    <mergeCell ref="Q10:Q13"/>
    <mergeCell ref="B9:B13"/>
    <mergeCell ref="N10:N13"/>
    <mergeCell ref="O10:O13"/>
    <mergeCell ref="P10:P13"/>
    <mergeCell ref="E12:G12"/>
    <mergeCell ref="E13:G13"/>
    <mergeCell ref="H13:I13"/>
    <mergeCell ref="J13:K13"/>
    <mergeCell ref="D7:D8"/>
    <mergeCell ref="A9:A13"/>
    <mergeCell ref="C9:C13"/>
    <mergeCell ref="D9:D13"/>
    <mergeCell ref="B27:I27"/>
    <mergeCell ref="A14:D18"/>
    <mergeCell ref="B25:I25"/>
    <mergeCell ref="B23:I24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A7:B8"/>
    <mergeCell ref="C7:C8"/>
  </mergeCells>
  <printOptions horizontalCentered="1"/>
  <pageMargins left="0" right="0" top="0.25" bottom="0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F15" sqref="F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8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35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L7:L8"/>
    <mergeCell ref="A14:D18"/>
    <mergeCell ref="B9:B13"/>
    <mergeCell ref="L14:L18"/>
    <mergeCell ref="B23:I24"/>
    <mergeCell ref="P10:P13"/>
    <mergeCell ref="Q10:Q13"/>
    <mergeCell ref="E12:G12"/>
    <mergeCell ref="B2:Q2"/>
    <mergeCell ref="B3:Q3"/>
    <mergeCell ref="B4:Q4"/>
    <mergeCell ref="A7:B8"/>
    <mergeCell ref="C7:C8"/>
    <mergeCell ref="D7:D8"/>
    <mergeCell ref="E7:K8"/>
    <mergeCell ref="A9:A13"/>
    <mergeCell ref="E13:G13"/>
    <mergeCell ref="R10:R13"/>
    <mergeCell ref="N14:R18"/>
    <mergeCell ref="C9:C13"/>
    <mergeCell ref="D9:D13"/>
    <mergeCell ref="M7:M13"/>
    <mergeCell ref="N7:Q7"/>
    <mergeCell ref="E9:K9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Normal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9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36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ht="15" customHeight="1" x14ac:dyDescent="0.25">
      <c r="R20" s="1"/>
    </row>
    <row r="21" spans="1:18" ht="15" customHeight="1" x14ac:dyDescent="0.25">
      <c r="R21" s="1"/>
    </row>
    <row r="22" spans="1:18" x14ac:dyDescent="0.25">
      <c r="R22" s="1"/>
    </row>
    <row r="23" spans="1:18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ht="17.2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A14:D18"/>
    <mergeCell ref="A9:A13"/>
    <mergeCell ref="B9:B13"/>
    <mergeCell ref="C9:C13"/>
    <mergeCell ref="D9:D13"/>
    <mergeCell ref="E9:K9"/>
    <mergeCell ref="B23:I24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M7:M13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E12:G12"/>
    <mergeCell ref="E13:G13"/>
    <mergeCell ref="Q10:Q13"/>
    <mergeCell ref="L14:L18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0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:Q2"/>
    <mergeCell ref="A14:D18"/>
    <mergeCell ref="B3:Q3"/>
    <mergeCell ref="B4:Q4"/>
    <mergeCell ref="C7:C8"/>
    <mergeCell ref="D7:D8"/>
    <mergeCell ref="A7:B8"/>
    <mergeCell ref="A9:A13"/>
    <mergeCell ref="B9:B13"/>
    <mergeCell ref="C9:C13"/>
    <mergeCell ref="Q10:Q13"/>
    <mergeCell ref="E12:G12"/>
    <mergeCell ref="E7:K8"/>
    <mergeCell ref="H13:I13"/>
    <mergeCell ref="R10:R13"/>
    <mergeCell ref="N14:R18"/>
    <mergeCell ref="L14:L18"/>
    <mergeCell ref="L7:L8"/>
    <mergeCell ref="P10:P13"/>
    <mergeCell ref="B23:I24"/>
    <mergeCell ref="B25:I25"/>
    <mergeCell ref="J13:K13"/>
    <mergeCell ref="D9:D13"/>
    <mergeCell ref="O10:O13"/>
    <mergeCell ref="M7:M13"/>
    <mergeCell ref="N7:Q7"/>
    <mergeCell ref="E9:K9"/>
    <mergeCell ref="E10:K10"/>
    <mergeCell ref="L10:L13"/>
    <mergeCell ref="E11:K11"/>
    <mergeCell ref="H12:I12"/>
    <mergeCell ref="J12:K12"/>
    <mergeCell ref="E13:G13"/>
    <mergeCell ref="N10:N13"/>
  </mergeCells>
  <pageMargins left="0" right="0" top="0.25" bottom="0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A7" workbookViewId="0">
      <selection activeCell="L10" sqref="L10:L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7805</v>
      </c>
      <c r="D9" s="91">
        <f>'Ե-01'!D9:D13+'Ե-02'!D9:D13+'Ե-03'!D9:D13</f>
        <v>5556</v>
      </c>
      <c r="E9" s="198">
        <f>E13</f>
        <v>1979</v>
      </c>
      <c r="F9" s="199"/>
      <c r="G9" s="199"/>
      <c r="H9" s="199"/>
      <c r="I9" s="199"/>
      <c r="J9" s="199"/>
      <c r="K9" s="200"/>
      <c r="L9" s="31">
        <f>Q9+R9</f>
        <v>270</v>
      </c>
      <c r="M9" s="60"/>
      <c r="N9" s="27">
        <f>O9+P9+Q9</f>
        <v>583</v>
      </c>
      <c r="O9" s="24">
        <f>'Ե-01'!O9+'Ե-02'!O9+'Ե-03'!O9</f>
        <v>433</v>
      </c>
      <c r="P9" s="24">
        <f>'Ե-01'!P9+'Ե-02'!P9+'Ե-03'!P9</f>
        <v>28</v>
      </c>
      <c r="Q9" s="24">
        <f>'Ե-01'!Q9+'Ե-02'!Q9+'Ե-03'!Q9</f>
        <v>122</v>
      </c>
      <c r="R9" s="24">
        <f>'Ե-01'!R9+'Ե-02'!R9+'Ե-03'!R9</f>
        <v>148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2032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'Ե-01'!E13:G13+'Ե-02'!E13:G13+'Ե-03'!E13:G13</f>
        <v>1979</v>
      </c>
      <c r="F13" s="126"/>
      <c r="G13" s="127"/>
      <c r="H13" s="128">
        <f>'Ե-01'!H13:I13+'Ե-02'!H13:I13+'Ե-03'!H13:I13</f>
        <v>53</v>
      </c>
      <c r="I13" s="128"/>
      <c r="J13" s="128">
        <f>E13+H13</f>
        <v>2032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'Ե-01'!F15+'Ե-02'!F15+'Ե-03'!F15</f>
        <v>1031</v>
      </c>
      <c r="G15" s="7">
        <f>IFERROR(F15/$E$13,"")</f>
        <v>0.5209701869631127</v>
      </c>
      <c r="H15" s="23">
        <v>0</v>
      </c>
      <c r="I15" s="7">
        <f>IFERROR(H15/$E$13,"")</f>
        <v>0</v>
      </c>
      <c r="J15" s="17">
        <f>F15+H15</f>
        <v>1031</v>
      </c>
      <c r="K15" s="29">
        <f>IFERROR(J15/$E$13,"")</f>
        <v>0.5209701869631127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'Ե-01'!F16+'Ե-02'!F16+'Ե-03'!F16</f>
        <v>160</v>
      </c>
      <c r="G16" s="7">
        <f t="shared" ref="G16:G17" si="0">IFERROR(F16/$E$13,"")</f>
        <v>8.0848913592723601E-2</v>
      </c>
      <c r="H16" s="23">
        <f>'Ե-01'!H16+'Ե-02'!H16+'Ե-03'!H16</f>
        <v>0</v>
      </c>
      <c r="I16" s="7">
        <f t="shared" ref="I16:I17" si="1">IFERROR(H16/$E$13,"")</f>
        <v>0</v>
      </c>
      <c r="J16" s="17">
        <f>F16+H16</f>
        <v>160</v>
      </c>
      <c r="K16" s="29">
        <f t="shared" ref="K16:K18" si="2">IFERROR(J16/$E$13,"")</f>
        <v>8.0848913592723601E-2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'Ե-01'!F17+'Ե-02'!F17+'Ե-03'!F17</f>
        <v>705</v>
      </c>
      <c r="G17" s="7">
        <f t="shared" si="0"/>
        <v>0.35624052551793833</v>
      </c>
      <c r="H17" s="23">
        <f>'Ե-01'!H17+'Ե-02'!H17+'Ե-03'!H17</f>
        <v>0</v>
      </c>
      <c r="I17" s="7">
        <f t="shared" si="1"/>
        <v>0</v>
      </c>
      <c r="J17" s="17">
        <f>F17+H17</f>
        <v>705</v>
      </c>
      <c r="K17" s="29">
        <f t="shared" si="2"/>
        <v>0.35624052551793833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'Ե-01'!F18+'Ե-02'!F18+'Ե-03'!F18</f>
        <v>83</v>
      </c>
      <c r="G18" s="7">
        <f>IFERROR(F18/$E$13,"")</f>
        <v>4.1940373926225363E-2</v>
      </c>
      <c r="H18" s="23">
        <f>'Ե-01'!H18+'Ե-02'!H18+'Ե-03'!H18</f>
        <v>0</v>
      </c>
      <c r="I18" s="7">
        <f>IFERROR(H18/$E$13,"")</f>
        <v>0</v>
      </c>
      <c r="J18" s="17">
        <f>F18+H18</f>
        <v>83</v>
      </c>
      <c r="K18" s="29">
        <f t="shared" si="2"/>
        <v>4.1940373926225363E-2</v>
      </c>
      <c r="L18" s="19"/>
      <c r="M18" s="14"/>
      <c r="N18" s="98"/>
      <c r="O18" s="99"/>
      <c r="P18" s="99"/>
      <c r="Q18" s="99"/>
      <c r="R18" s="109"/>
    </row>
    <row r="24" spans="1:18" ht="16.5" customHeight="1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T25"/>
  <sheetViews>
    <sheetView workbookViewId="0">
      <selection activeCell="A14" sqref="A14:D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8524</v>
      </c>
      <c r="D9" s="91">
        <f>'Ե-04'!D9:D13+'Ե-05'!D9:D13+'Ե-06'!D9:D13</f>
        <v>6191</v>
      </c>
      <c r="E9" s="198">
        <f>E13</f>
        <v>2074</v>
      </c>
      <c r="F9" s="199"/>
      <c r="G9" s="199"/>
      <c r="H9" s="199"/>
      <c r="I9" s="199"/>
      <c r="J9" s="199"/>
      <c r="K9" s="200"/>
      <c r="L9" s="31">
        <f>Q9+R9</f>
        <v>259</v>
      </c>
      <c r="M9" s="60"/>
      <c r="N9" s="27">
        <f>O9+P9+Q9</f>
        <v>447</v>
      </c>
      <c r="O9" s="24">
        <f>'Ե-04'!O9+'Ե-05'!O9+'Ե-06'!O9</f>
        <v>311</v>
      </c>
      <c r="P9" s="24">
        <f>'Ե-04'!P9+'Ե-05'!P9+'Ե-06'!P9</f>
        <v>10</v>
      </c>
      <c r="Q9" s="24">
        <f>'Ե-04'!Q9+'Ե-05'!Q9+'Ե-06'!Q9</f>
        <v>126</v>
      </c>
      <c r="R9" s="24">
        <f>'Ե-04'!R9+'Ե-05'!R9+'Ե-06'!R9</f>
        <v>133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2088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'Ե-04'!E13:G13+'Ե-05'!E13:G13+'Ե-06'!E13:G13</f>
        <v>2074</v>
      </c>
      <c r="F13" s="126"/>
      <c r="G13" s="127"/>
      <c r="H13" s="128">
        <f>'Ե-04'!H13:I1321</f>
        <v>14</v>
      </c>
      <c r="I13" s="128"/>
      <c r="J13" s="128">
        <f>E13+H13</f>
        <v>2088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'Ե-04'!F15+'Ե-05'!F15+'Ե-06'!F15</f>
        <v>1073</v>
      </c>
      <c r="G15" s="7">
        <f>IFERROR(F15/$E$13,"")</f>
        <v>0.51735776277724199</v>
      </c>
      <c r="H15" s="23">
        <v>0</v>
      </c>
      <c r="I15" s="7">
        <f>IFERROR(H15/$E$13,"")</f>
        <v>0</v>
      </c>
      <c r="J15" s="17">
        <f>F15+H15</f>
        <v>1073</v>
      </c>
      <c r="K15" s="29">
        <f>IFERROR(J15/$J$13,"")</f>
        <v>0.51388888888888884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'Ե-04'!F16+'Ե-05'!F16+'Ե-06'!F16</f>
        <v>126</v>
      </c>
      <c r="G16" s="7">
        <f t="shared" ref="G16:G17" si="0">IFERROR(F16/$E$13,"")</f>
        <v>6.0752169720347159E-2</v>
      </c>
      <c r="H16" s="23">
        <f>'Ե-04'!H16+'Ե-05'!H16+'Ե-06'!H16</f>
        <v>0</v>
      </c>
      <c r="I16" s="7">
        <f t="shared" ref="I16:I17" si="1">IFERROR(H16/$E$13,"")</f>
        <v>0</v>
      </c>
      <c r="J16" s="17">
        <f>F16+H16</f>
        <v>126</v>
      </c>
      <c r="K16" s="29">
        <f t="shared" ref="K16:K18" si="2">IFERROR(J16/$J$13,"")</f>
        <v>6.0344827586206899E-2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'Ե-04'!F17+'Ե-05'!F17+'Ե-06'!F17</f>
        <v>437</v>
      </c>
      <c r="G17" s="7">
        <f t="shared" si="0"/>
        <v>0.21070395371263259</v>
      </c>
      <c r="H17" s="23">
        <f>'Ե-04'!H17+'Ե-05'!H17+'Ե-06'!H17</f>
        <v>0</v>
      </c>
      <c r="I17" s="7">
        <f t="shared" si="1"/>
        <v>0</v>
      </c>
      <c r="J17" s="17">
        <f>F17+H17</f>
        <v>437</v>
      </c>
      <c r="K17" s="29">
        <f t="shared" si="2"/>
        <v>0.20929118773946359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'Ե-04'!F18+'Ե-05'!F18+'Ե-06'!F18</f>
        <v>438</v>
      </c>
      <c r="G18" s="7">
        <f>IFERROR(F18/$E$13,"")</f>
        <v>0.2111861137897782</v>
      </c>
      <c r="H18" s="23">
        <f>'Ե-04'!H18+'Ե-05'!H18+'Ե-06'!H18</f>
        <v>0</v>
      </c>
      <c r="I18" s="7">
        <f>IFERROR(H18/$E$13,"")</f>
        <v>0</v>
      </c>
      <c r="J18" s="17">
        <f>F18+H18</f>
        <v>438</v>
      </c>
      <c r="K18" s="29">
        <f t="shared" si="2"/>
        <v>0.20977011494252873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C9:C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A4" workbookViewId="0">
      <selection activeCell="H14" sqref="H1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1406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2674</v>
      </c>
      <c r="D9" s="91">
        <f>'Ե-07'!D9:D13+'Ե-08'!D9:D13+'Ե-09'!D9:D13</f>
        <v>1873</v>
      </c>
      <c r="E9" s="198">
        <f>E13</f>
        <v>739</v>
      </c>
      <c r="F9" s="199"/>
      <c r="G9" s="199"/>
      <c r="H9" s="199"/>
      <c r="I9" s="199"/>
      <c r="J9" s="199"/>
      <c r="K9" s="200"/>
      <c r="L9" s="31">
        <f>'Ե-07'!L9+'Ե-08'!L9+'Ե-09'!L9</f>
        <v>62</v>
      </c>
      <c r="M9" s="60"/>
      <c r="N9" s="27">
        <f>O9+P9+Q9</f>
        <v>189</v>
      </c>
      <c r="O9" s="24">
        <f>'Ե-07'!O9+'Ե-08'!O9+'Ե-09'!O9</f>
        <v>148</v>
      </c>
      <c r="P9" s="24">
        <f>'Ե-07'!P9+'Ե-08'!P9+'Ե-09'!P9</f>
        <v>8</v>
      </c>
      <c r="Q9" s="24">
        <f>'Ե-07'!Q9+'Ե-08'!Q9+'Ե-09'!Q9</f>
        <v>33</v>
      </c>
      <c r="R9" s="24">
        <f>'Ե-07'!R9+'Ե-08'!R9+'Ե-09'!R9</f>
        <v>29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744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'Ե-07'!E13:G13+'Ե-08'!E13:G13+'Ե-09'!E13:G13</f>
        <v>739</v>
      </c>
      <c r="F13" s="126"/>
      <c r="G13" s="127"/>
      <c r="H13" s="128">
        <f>'Ե-07'!H13:I13+'Ե-08'!H13:I13+'Ե-09'!H13:I13</f>
        <v>5</v>
      </c>
      <c r="I13" s="128"/>
      <c r="J13" s="128">
        <f>E13+H13</f>
        <v>744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'Ե-08'!F15+'Ե-09'!F15+'Ե-10'!F15</f>
        <v>0</v>
      </c>
      <c r="G15" s="7">
        <f>IFERROR(F15/$E$13,"")</f>
        <v>0</v>
      </c>
      <c r="H15" s="23">
        <f>'Ե-08'!H15+'Ե-09'!H15+'Ե-10'!H15</f>
        <v>0</v>
      </c>
      <c r="I15" s="7">
        <f>IFERROR(H15/$H$13,"")</f>
        <v>0</v>
      </c>
      <c r="J15" s="17">
        <f>F15+H15</f>
        <v>0</v>
      </c>
      <c r="K15" s="29">
        <f>IFERROR(J15/$J$13,"")</f>
        <v>0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'Ե-08'!F16+'Ե-09'!F16+'Ե-10'!F16</f>
        <v>0</v>
      </c>
      <c r="G16" s="7">
        <f t="shared" ref="G16:G17" si="0">IFERROR(F16/$E$13,"")</f>
        <v>0</v>
      </c>
      <c r="H16" s="23">
        <f>'Ե-08'!H16+'Ե-09'!H16+'Ե-10'!H16</f>
        <v>0</v>
      </c>
      <c r="I16" s="7">
        <f t="shared" ref="I16:I18" si="1">IFERROR(H16/$H$13,"")</f>
        <v>0</v>
      </c>
      <c r="J16" s="17">
        <f>F16+H16</f>
        <v>0</v>
      </c>
      <c r="K16" s="29">
        <f t="shared" ref="K16:K18" si="2">IFERROR(J16/$J$13,"")</f>
        <v>0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'Ե-08'!F17+'Ե-09'!F17+'Ե-10'!F17</f>
        <v>0</v>
      </c>
      <c r="G17" s="7">
        <f t="shared" si="0"/>
        <v>0</v>
      </c>
      <c r="H17" s="23">
        <f>'Ե-08'!H17+'Ե-09'!H17+'Ե-10'!H17</f>
        <v>0</v>
      </c>
      <c r="I17" s="7">
        <f t="shared" si="1"/>
        <v>0</v>
      </c>
      <c r="J17" s="17">
        <f>F17+H17</f>
        <v>0</v>
      </c>
      <c r="K17" s="29">
        <f t="shared" si="2"/>
        <v>0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'Ե-08'!F18+'Ե-09'!F18+'Ե-10'!F18</f>
        <v>0</v>
      </c>
      <c r="G18" s="7">
        <f>IFERROR(F18/$E$13,"")</f>
        <v>0</v>
      </c>
      <c r="H18" s="23">
        <f>'Ե-08'!H18+'Ե-09'!H18+'Ե-10'!H18</f>
        <v>0</v>
      </c>
      <c r="I18" s="7">
        <f t="shared" si="1"/>
        <v>0</v>
      </c>
      <c r="J18" s="17">
        <f>F18+H18</f>
        <v>0</v>
      </c>
      <c r="K18" s="29">
        <f t="shared" si="2"/>
        <v>0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Q10:Q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3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>
        <f>'Ե-10'!D9:D13+'Ե-11'!D9:D13+'Ե-12'!D9:D13</f>
        <v>0</v>
      </c>
      <c r="E9" s="198">
        <f>E13</f>
        <v>0</v>
      </c>
      <c r="F9" s="199"/>
      <c r="G9" s="199"/>
      <c r="H9" s="199"/>
      <c r="I9" s="199"/>
      <c r="J9" s="199"/>
      <c r="K9" s="200"/>
      <c r="L9" s="31">
        <f>Q9+R9</f>
        <v>0</v>
      </c>
      <c r="M9" s="60"/>
      <c r="N9" s="27">
        <f>O9+P9+Q9</f>
        <v>0</v>
      </c>
      <c r="O9" s="24">
        <f>'Ե-10'!O9+'Ե-11'!O9+'Ե-12'!O9</f>
        <v>0</v>
      </c>
      <c r="P9" s="24">
        <f>'Ե-10'!P9+'Ե-11'!P9+'Ե-12'!P9</f>
        <v>0</v>
      </c>
      <c r="Q9" s="24">
        <f>'Ե-10'!Q9+'Ե-11'!Q9+'Ե-12'!Q9</f>
        <v>0</v>
      </c>
      <c r="R9" s="24">
        <f>'Ե-10'!R9+'Ե-11'!R9+'Ե-12'!R9</f>
        <v>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'Ե-10'!E13:G13+'Ե-11'!E13:G13+'Ե-12'!E13:G13</f>
        <v>0</v>
      </c>
      <c r="F13" s="126"/>
      <c r="G13" s="127"/>
      <c r="H13" s="128">
        <f>'Ե-10'!H13:I13+'Ե-11'!H13:I13+'Ե-12'!H13:I13</f>
        <v>0</v>
      </c>
      <c r="I13" s="128"/>
      <c r="J13" s="128">
        <f>E13+H13</f>
        <v>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'Ե-10'!F15+'Ե-11'!F15+'Ե-12'!F15</f>
        <v>0</v>
      </c>
      <c r="G15" s="7" t="str">
        <f>IFERROR(F15/$E$13,"")</f>
        <v/>
      </c>
      <c r="H15" s="23">
        <f>'Ե-10'!H15+'Ե-11'!H15+'Ե-12'!H15</f>
        <v>0</v>
      </c>
      <c r="I15" s="7" t="str">
        <f>IFERROR(H15/$H$13,"")</f>
        <v/>
      </c>
      <c r="J15" s="17">
        <f>F15+H15</f>
        <v>0</v>
      </c>
      <c r="K15" s="29" t="str">
        <f>IFERROR(J15/$J$13,"")</f>
        <v/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'Ե-10'!F16+'Ե-11'!F16+'Ե-12'!F16</f>
        <v>0</v>
      </c>
      <c r="G16" s="7" t="str">
        <f t="shared" ref="G16:G17" si="0">IFERROR(F16/$E$13,"")</f>
        <v/>
      </c>
      <c r="H16" s="23">
        <f>'Ե-10'!H16+'Ե-11'!H16+'Ե-12'!H16</f>
        <v>0</v>
      </c>
      <c r="I16" s="7" t="str">
        <f t="shared" ref="I16:I18" si="1">IFERROR(H16/$H$13,"")</f>
        <v/>
      </c>
      <c r="J16" s="17">
        <f>F16+H16</f>
        <v>0</v>
      </c>
      <c r="K16" s="29" t="str">
        <f t="shared" ref="K16:K18" si="2">IFERROR(J16/$J$13,"")</f>
        <v/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'Ե-10'!F17+'Ե-11'!F17+'Ե-12'!F17</f>
        <v>0</v>
      </c>
      <c r="G17" s="7" t="str">
        <f t="shared" si="0"/>
        <v/>
      </c>
      <c r="H17" s="23">
        <f>'Ե-10'!H17+'Ե-11'!H17+'Ե-12'!H17</f>
        <v>0</v>
      </c>
      <c r="I17" s="7" t="str">
        <f t="shared" si="1"/>
        <v/>
      </c>
      <c r="J17" s="17">
        <f>F17+H17</f>
        <v>0</v>
      </c>
      <c r="K17" s="29" t="str">
        <f t="shared" si="2"/>
        <v/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'Ե-10'!F18+'Ե-11'!F18+'Ե-12'!F18</f>
        <v>0</v>
      </c>
      <c r="G18" s="7" t="str">
        <f>IFERROR(F18/$E$13,"")</f>
        <v/>
      </c>
      <c r="H18" s="23">
        <f>'Ե-10'!H18+'Ե-11'!H18+'Ե-12'!H18</f>
        <v>0</v>
      </c>
      <c r="I18" s="7" t="str">
        <f t="shared" si="1"/>
        <v/>
      </c>
      <c r="J18" s="17">
        <f>F18+H18</f>
        <v>0</v>
      </c>
      <c r="K18" s="29" t="str">
        <f t="shared" si="2"/>
        <v/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16329</v>
      </c>
      <c r="D9" s="91">
        <f>'Ե_1-ին եռ.'!D9:D13+'Ե_2-րդ եռ.'!D9:D13</f>
        <v>11747</v>
      </c>
      <c r="E9" s="198">
        <f>E13</f>
        <v>4053</v>
      </c>
      <c r="F9" s="199"/>
      <c r="G9" s="199"/>
      <c r="H9" s="199"/>
      <c r="I9" s="199"/>
      <c r="J9" s="199"/>
      <c r="K9" s="200"/>
      <c r="L9" s="31">
        <f>'Ե_1-ին եռ.'!L9+'Ե_2-րդ եռ.'!L9</f>
        <v>529</v>
      </c>
      <c r="M9" s="60"/>
      <c r="N9" s="27">
        <f>O9+P9+Q9</f>
        <v>1030</v>
      </c>
      <c r="O9" s="24">
        <f>'Ե_1-ին եռ.'!O9+'Ե_2-րդ եռ.'!O9</f>
        <v>744</v>
      </c>
      <c r="P9" s="24">
        <f>'Ե_1-ին եռ.'!P9+'Ե_2-րդ եռ.'!P9</f>
        <v>38</v>
      </c>
      <c r="Q9" s="24">
        <f>'Ե_1-ին եռ.'!Q9+'Ե_2-րդ եռ.'!Q9</f>
        <v>248</v>
      </c>
      <c r="R9" s="24">
        <f>'Ե_1-ին եռ.'!R9+'Ե_2-րդ եռ.'!R9</f>
        <v>281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4120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'Ե_1-ին եռ.'!E13:G13+'Ե_2-րդ եռ.'!E13:G13</f>
        <v>4053</v>
      </c>
      <c r="F13" s="126"/>
      <c r="G13" s="127"/>
      <c r="H13" s="128">
        <f>'Ե_1-ին եռ.'!H13:I13+'Ե_2-րդ եռ.'!H13:I13</f>
        <v>67</v>
      </c>
      <c r="I13" s="128"/>
      <c r="J13" s="128">
        <f>E13+H13</f>
        <v>4120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'Ե_1-ին եռ.'!F15+'Ե_2-րդ եռ.'!F15</f>
        <v>2104</v>
      </c>
      <c r="G15" s="7">
        <f>IFERROR(F15/$E$13,"")</f>
        <v>0.5191216382926227</v>
      </c>
      <c r="H15" s="23">
        <f>'Ե_1-ին եռ.'!H15+'Ե_2-րդ եռ.'!H15</f>
        <v>0</v>
      </c>
      <c r="I15" s="7">
        <f>IFERROR(H15/$E$13,"")</f>
        <v>0</v>
      </c>
      <c r="J15" s="17">
        <f>F15+H15</f>
        <v>2104</v>
      </c>
      <c r="K15" s="29">
        <f>IFERROR(J15/$J$13,"")</f>
        <v>0.51067961165048548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'Ե_1-ին եռ.'!F16+'Ե_2-րդ եռ.'!F16</f>
        <v>286</v>
      </c>
      <c r="G16" s="7">
        <f t="shared" ref="G16:I17" si="0">IFERROR(F16/$E$13,"")</f>
        <v>7.0565013570194915E-2</v>
      </c>
      <c r="H16" s="23">
        <f>'Ե_1-ին եռ.'!H16+'Ե_2-րդ եռ.'!H16</f>
        <v>0</v>
      </c>
      <c r="I16" s="7">
        <f t="shared" si="0"/>
        <v>0</v>
      </c>
      <c r="J16" s="17">
        <f>F16+H16</f>
        <v>286</v>
      </c>
      <c r="K16" s="29">
        <f t="shared" ref="K16:K18" si="1">IFERROR(J16/$J$13,"")</f>
        <v>6.9417475728155334E-2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'Ե_1-ին եռ.'!F17+'Ե_2-րդ եռ.'!F17</f>
        <v>1142</v>
      </c>
      <c r="G17" s="7">
        <f t="shared" si="0"/>
        <v>0.28176659264742165</v>
      </c>
      <c r="H17" s="23">
        <f>'Ե_1-ին եռ.'!H17+'Ե_2-րդ եռ.'!H17</f>
        <v>0</v>
      </c>
      <c r="I17" s="7">
        <f t="shared" si="0"/>
        <v>0</v>
      </c>
      <c r="J17" s="17">
        <f>F17+H17</f>
        <v>1142</v>
      </c>
      <c r="K17" s="29">
        <f t="shared" si="1"/>
        <v>0.27718446601941749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'Ե_1-ին եռ.'!F18+'Ե_2-րդ եռ.'!F18</f>
        <v>521</v>
      </c>
      <c r="G18" s="7">
        <f>IFERROR(F18/$E$13,"")</f>
        <v>0.12854675548976066</v>
      </c>
      <c r="H18" s="23">
        <f>'Ե_1-ին եռ.'!H18+'Ե_2-րդ եռ.'!H18</f>
        <v>0</v>
      </c>
      <c r="I18" s="7">
        <f>IFERROR(H18/$E$13,"")</f>
        <v>0</v>
      </c>
      <c r="J18" s="17">
        <f>F18+H18</f>
        <v>521</v>
      </c>
      <c r="K18" s="29">
        <f t="shared" si="1"/>
        <v>0.12645631067961166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P10:P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T25"/>
  <sheetViews>
    <sheetView workbookViewId="0">
      <selection activeCell="E9" sqref="E9:L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4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2674</v>
      </c>
      <c r="D9" s="91">
        <f>'Ե_3-րդ եռ.'!D9:D13+'Ե_4-րդ եռ.'!D9:D13</f>
        <v>1873</v>
      </c>
      <c r="E9" s="198">
        <f>E13</f>
        <v>739</v>
      </c>
      <c r="F9" s="199"/>
      <c r="G9" s="199"/>
      <c r="H9" s="199"/>
      <c r="I9" s="199"/>
      <c r="J9" s="199"/>
      <c r="K9" s="200"/>
      <c r="L9" s="31">
        <f>'Ե_3-րդ եռ.'!L9+'Ե_4-րդ եռ.'!L9</f>
        <v>62</v>
      </c>
      <c r="M9" s="60"/>
      <c r="N9" s="27">
        <f>O9+P9+Q9</f>
        <v>189</v>
      </c>
      <c r="O9" s="24">
        <f>'Ե_3-րդ եռ.'!O9+'Ե_4-րդ եռ.'!O9</f>
        <v>148</v>
      </c>
      <c r="P9" s="24">
        <f>'Ե_3-րդ եռ.'!P9+'Ե_4-րդ եռ.'!P9</f>
        <v>8</v>
      </c>
      <c r="Q9" s="24">
        <f>'Ե_3-րդ եռ.'!Q9+'Ե_4-րդ եռ.'!Q9</f>
        <v>33</v>
      </c>
      <c r="R9" s="24">
        <f>'Ե_3-րդ եռ.'!R9+'Ե_4-րդ եռ.'!R9</f>
        <v>29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744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'Ե_3-րդ եռ.'!E13:G13+'Ե_4-րդ եռ.'!E13:G13</f>
        <v>739</v>
      </c>
      <c r="F13" s="126"/>
      <c r="G13" s="127"/>
      <c r="H13" s="128">
        <f>'Ե_3-րդ եռ.'!H13:I13+'Ե_4-րդ եռ.'!H13:I13</f>
        <v>5</v>
      </c>
      <c r="I13" s="128"/>
      <c r="J13" s="128">
        <f>E13+H13</f>
        <v>744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'Ե_3-րդ եռ.'!F15+'Ե_4-րդ եռ.'!F15</f>
        <v>0</v>
      </c>
      <c r="G15" s="7">
        <f>IFERROR(F15/$E$13,"")</f>
        <v>0</v>
      </c>
      <c r="H15" s="23">
        <f>'Ե_3-րդ եռ.'!H15+'Ե_4-րդ եռ.'!H15</f>
        <v>0</v>
      </c>
      <c r="I15" s="7">
        <f>IFERROR(H15/$H$13,"")</f>
        <v>0</v>
      </c>
      <c r="J15" s="17">
        <f>F15+H15</f>
        <v>0</v>
      </c>
      <c r="K15" s="29">
        <f>IFERROR(J15/$J$13,"")</f>
        <v>0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'Ե_3-րդ եռ.'!F16+'Ե_4-րդ եռ.'!F16</f>
        <v>0</v>
      </c>
      <c r="G16" s="7">
        <f t="shared" ref="G16:G17" si="0">IFERROR(F16/$E$13,"")</f>
        <v>0</v>
      </c>
      <c r="H16" s="23">
        <f>'Ե_3-րդ եռ.'!H16+'Ե_4-րդ եռ.'!H16</f>
        <v>0</v>
      </c>
      <c r="I16" s="7">
        <f t="shared" ref="I16:I18" si="1">IFERROR(H16/$H$13,"")</f>
        <v>0</v>
      </c>
      <c r="J16" s="17">
        <f>F16+H16</f>
        <v>0</v>
      </c>
      <c r="K16" s="29">
        <f t="shared" ref="K16:K18" si="2">IFERROR(J16/$J$13,"")</f>
        <v>0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'Ե_3-րդ եռ.'!F17+'Ե_4-րդ եռ.'!F17</f>
        <v>0</v>
      </c>
      <c r="G17" s="7">
        <f t="shared" si="0"/>
        <v>0</v>
      </c>
      <c r="H17" s="23">
        <f>'Ե_3-րդ եռ.'!H17+'Ե_4-րդ եռ.'!H17</f>
        <v>0</v>
      </c>
      <c r="I17" s="7">
        <f t="shared" si="1"/>
        <v>0</v>
      </c>
      <c r="J17" s="17">
        <f>F17+H17</f>
        <v>0</v>
      </c>
      <c r="K17" s="29">
        <f t="shared" si="2"/>
        <v>0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'Ե_3-րդ եռ.'!F18+'Ե_4-րդ եռ.'!F18</f>
        <v>0</v>
      </c>
      <c r="G18" s="7">
        <f>IFERROR(F18/$E$13,"")</f>
        <v>0</v>
      </c>
      <c r="H18" s="23">
        <f>'Ե_3-րդ եռ.'!H18+'Ե_4-րդ եռ.'!H18</f>
        <v>0</v>
      </c>
      <c r="I18" s="7">
        <f t="shared" si="1"/>
        <v>0</v>
      </c>
      <c r="J18" s="17">
        <f>F18+H18</f>
        <v>0</v>
      </c>
      <c r="K18" s="29">
        <f t="shared" si="2"/>
        <v>0</v>
      </c>
      <c r="L18" s="19"/>
      <c r="M18" s="14"/>
      <c r="N18" s="98"/>
      <c r="O18" s="99"/>
      <c r="P18" s="99"/>
      <c r="Q18" s="99"/>
      <c r="R18" s="109"/>
    </row>
    <row r="24" spans="1:18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1">
    <mergeCell ref="B2:Q2"/>
    <mergeCell ref="B3:Q3"/>
    <mergeCell ref="B4:Q4"/>
    <mergeCell ref="A7:B8"/>
    <mergeCell ref="C7:C8"/>
    <mergeCell ref="D7:D8"/>
    <mergeCell ref="E7:K8"/>
    <mergeCell ref="L7:L8"/>
    <mergeCell ref="A14:D18"/>
    <mergeCell ref="M7:M13"/>
    <mergeCell ref="Q10:Q13"/>
    <mergeCell ref="E12:G12"/>
    <mergeCell ref="E13:G13"/>
    <mergeCell ref="D9:D13"/>
    <mergeCell ref="N7:Q7"/>
    <mergeCell ref="E9:K9"/>
    <mergeCell ref="E10:K10"/>
    <mergeCell ref="A9:A13"/>
    <mergeCell ref="B9:B13"/>
    <mergeCell ref="N10:N13"/>
    <mergeCell ref="O10:O13"/>
    <mergeCell ref="P10:P13"/>
    <mergeCell ref="C9:C13"/>
    <mergeCell ref="R10:R13"/>
    <mergeCell ref="N14:R18"/>
    <mergeCell ref="L10:L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A4" workbookViewId="0">
      <selection activeCell="T24" sqref="T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1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0.425781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44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64.5" customHeight="1" x14ac:dyDescent="0.25">
      <c r="A7" s="80" t="s">
        <v>13</v>
      </c>
      <c r="B7" s="81"/>
      <c r="C7" s="81" t="s">
        <v>0</v>
      </c>
      <c r="D7" s="62" t="s">
        <v>15</v>
      </c>
      <c r="E7" s="201" t="s">
        <v>1</v>
      </c>
      <c r="F7" s="202"/>
      <c r="G7" s="202"/>
      <c r="H7" s="202"/>
      <c r="I7" s="202"/>
      <c r="J7" s="202"/>
      <c r="K7" s="203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204"/>
      <c r="F8" s="205"/>
      <c r="G8" s="205"/>
      <c r="H8" s="205"/>
      <c r="I8" s="205"/>
      <c r="J8" s="205"/>
      <c r="K8" s="20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19003</v>
      </c>
      <c r="D9" s="91">
        <f>'Ե_1-ին կիս.'!D9:D13+'Ե_2-րդ կիս.'!D9:D13</f>
        <v>13620</v>
      </c>
      <c r="E9" s="198">
        <f>E13</f>
        <v>4792</v>
      </c>
      <c r="F9" s="199"/>
      <c r="G9" s="199"/>
      <c r="H9" s="199"/>
      <c r="I9" s="199"/>
      <c r="J9" s="199"/>
      <c r="K9" s="200"/>
      <c r="L9" s="31">
        <f>'Ե_1-ին կիս.'!L9+'Ե_2-րդ կիս.'!L9</f>
        <v>591</v>
      </c>
      <c r="M9" s="60"/>
      <c r="N9" s="27">
        <f>O9+P9+Q9</f>
        <v>1219</v>
      </c>
      <c r="O9" s="24">
        <f>'Ե_1-ին կիս.'!O9+'Ե_2-րդ կիս.'!O9</f>
        <v>892</v>
      </c>
      <c r="P9" s="24">
        <f>'Ե_1-ին կիս.'!P9+'Ե_2-րդ կիս.'!P9</f>
        <v>46</v>
      </c>
      <c r="Q9" s="24">
        <f>'Ե_1-ին կիս.'!Q9+'Ե_2-րդ կիս.'!Q9</f>
        <v>281</v>
      </c>
      <c r="R9" s="24">
        <f>'Ե_1-ին կիս.'!R9+'Ե_2-րդ կիս.'!R9</f>
        <v>310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4864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65" t="s">
        <v>19</v>
      </c>
      <c r="F12" s="66"/>
      <c r="G12" s="67"/>
      <c r="H12" s="196" t="s">
        <v>20</v>
      </c>
      <c r="I12" s="196"/>
      <c r="J12" s="197" t="s">
        <v>17</v>
      </c>
      <c r="K12" s="197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25">
        <f>'Ե_1-ին կիս.'!E13:G13+'Ե_2-րդ կիս.'!E13:G13</f>
        <v>4792</v>
      </c>
      <c r="F13" s="126"/>
      <c r="G13" s="127"/>
      <c r="H13" s="128">
        <f>'Ե_1-ին կիս.'!H13:I13+'Ե_2-րդ կիս.'!H13:I13</f>
        <v>72</v>
      </c>
      <c r="I13" s="128"/>
      <c r="J13" s="128">
        <f>E13+H13</f>
        <v>4864</v>
      </c>
      <c r="K13" s="128"/>
      <c r="L13" s="70"/>
      <c r="M13" s="60"/>
      <c r="N13" s="118"/>
      <c r="O13" s="121"/>
      <c r="P13" s="121"/>
      <c r="Q13" s="112"/>
      <c r="R13" s="73"/>
    </row>
    <row r="14" spans="1:20" x14ac:dyDescent="0.25">
      <c r="A14" s="96"/>
      <c r="B14" s="97"/>
      <c r="C14" s="97"/>
      <c r="D14" s="97"/>
      <c r="E14" s="30" t="s">
        <v>4</v>
      </c>
      <c r="F14" s="30" t="s">
        <v>2</v>
      </c>
      <c r="G14" s="30" t="s">
        <v>3</v>
      </c>
      <c r="H14" s="28" t="s">
        <v>2</v>
      </c>
      <c r="I14" s="28" t="s">
        <v>3</v>
      </c>
      <c r="J14" s="28" t="s">
        <v>2</v>
      </c>
      <c r="K14" s="28" t="s">
        <v>3</v>
      </c>
      <c r="L14" s="18"/>
      <c r="M14" s="12"/>
      <c r="N14" s="105"/>
      <c r="O14" s="106"/>
      <c r="P14" s="106"/>
      <c r="Q14" s="106"/>
      <c r="R14" s="107"/>
    </row>
    <row r="15" spans="1:20" x14ac:dyDescent="0.25">
      <c r="A15" s="96"/>
      <c r="B15" s="97"/>
      <c r="C15" s="97"/>
      <c r="D15" s="97"/>
      <c r="E15" s="6" t="s">
        <v>5</v>
      </c>
      <c r="F15" s="23">
        <f>'Ե_1-ին կիս.'!F15+'Ե_2-րդ կիս.'!F15</f>
        <v>2104</v>
      </c>
      <c r="G15" s="7">
        <f>IFERROR(F15/$E$13,"")</f>
        <v>0.43906510851419034</v>
      </c>
      <c r="H15" s="23">
        <v>0</v>
      </c>
      <c r="I15" s="7">
        <f>IFERROR(H15/$E$13,"")</f>
        <v>0</v>
      </c>
      <c r="J15" s="17">
        <f>F15+H15</f>
        <v>2104</v>
      </c>
      <c r="K15" s="29">
        <f>IFERROR(J15/$J$13,"")</f>
        <v>0.43256578947368424</v>
      </c>
      <c r="L15" s="18"/>
      <c r="M15" s="13"/>
      <c r="N15" s="96"/>
      <c r="O15" s="97"/>
      <c r="P15" s="97"/>
      <c r="Q15" s="97"/>
      <c r="R15" s="108"/>
    </row>
    <row r="16" spans="1:20" x14ac:dyDescent="0.25">
      <c r="A16" s="96"/>
      <c r="B16" s="97"/>
      <c r="C16" s="97"/>
      <c r="D16" s="97"/>
      <c r="E16" s="6" t="s">
        <v>6</v>
      </c>
      <c r="F16" s="23">
        <f>'Ե_1-ին կիս.'!F16+'Ե_2-րդ կիս.'!F16</f>
        <v>286</v>
      </c>
      <c r="G16" s="7">
        <f t="shared" ref="G16:I17" si="0">IFERROR(F16/$E$13,"")</f>
        <v>5.9682804674457426E-2</v>
      </c>
      <c r="H16" s="23">
        <f>'Ե_1-ին կիս.'!H16+'Ե_2-րդ կիս.'!H16</f>
        <v>0</v>
      </c>
      <c r="I16" s="7">
        <f t="shared" si="0"/>
        <v>0</v>
      </c>
      <c r="J16" s="17">
        <f>F16+H16</f>
        <v>286</v>
      </c>
      <c r="K16" s="29">
        <f t="shared" ref="K16:K18" si="1">IFERROR(J16/$J$13,"")</f>
        <v>5.8799342105263157E-2</v>
      </c>
      <c r="L16" s="18"/>
      <c r="M16" s="13"/>
      <c r="N16" s="96"/>
      <c r="O16" s="97"/>
      <c r="P16" s="97"/>
      <c r="Q16" s="97"/>
      <c r="R16" s="108"/>
    </row>
    <row r="17" spans="1:18" x14ac:dyDescent="0.25">
      <c r="A17" s="96"/>
      <c r="B17" s="97"/>
      <c r="C17" s="97"/>
      <c r="D17" s="97"/>
      <c r="E17" s="6" t="s">
        <v>7</v>
      </c>
      <c r="F17" s="23">
        <f>'Ե_1-ին կիս.'!F17+'Ե_2-րդ կիս.'!F17</f>
        <v>1142</v>
      </c>
      <c r="G17" s="7">
        <f t="shared" si="0"/>
        <v>0.23831385642737896</v>
      </c>
      <c r="H17" s="23">
        <f>'Ե_1-ին կիս.'!H17+'Ե_2-րդ կիս.'!H17</f>
        <v>0</v>
      </c>
      <c r="I17" s="7">
        <f t="shared" si="0"/>
        <v>0</v>
      </c>
      <c r="J17" s="17">
        <f>F17+H17</f>
        <v>1142</v>
      </c>
      <c r="K17" s="29">
        <f t="shared" si="1"/>
        <v>0.23478618421052633</v>
      </c>
      <c r="L17" s="18"/>
      <c r="M17" s="13"/>
      <c r="N17" s="96"/>
      <c r="O17" s="97"/>
      <c r="P17" s="97"/>
      <c r="Q17" s="97"/>
      <c r="R17" s="108"/>
    </row>
    <row r="18" spans="1:18" ht="15.75" thickBot="1" x14ac:dyDescent="0.3">
      <c r="A18" s="98"/>
      <c r="B18" s="99"/>
      <c r="C18" s="99"/>
      <c r="D18" s="99"/>
      <c r="E18" s="10" t="s">
        <v>8</v>
      </c>
      <c r="F18" s="23">
        <f>'Ե_1-ին կիս.'!F18+'Ե_2-րդ կիս.'!F18</f>
        <v>521</v>
      </c>
      <c r="G18" s="7">
        <f>IFERROR(F18/$E$13,"")</f>
        <v>0.1087228714524207</v>
      </c>
      <c r="H18" s="23">
        <f>'Ե_1-ին կիս.'!H18+'Ե_2-րդ կիս.'!H18</f>
        <v>0</v>
      </c>
      <c r="I18" s="7">
        <f>IFERROR(H18/$E$13,"")</f>
        <v>0</v>
      </c>
      <c r="J18" s="17">
        <f>F18+H18</f>
        <v>521</v>
      </c>
      <c r="K18" s="29">
        <f t="shared" si="1"/>
        <v>0.10711348684210527</v>
      </c>
      <c r="L18" s="19"/>
      <c r="M18" s="14"/>
      <c r="N18" s="98"/>
      <c r="O18" s="99"/>
      <c r="P18" s="99"/>
      <c r="Q18" s="99"/>
      <c r="R18" s="109"/>
    </row>
    <row r="22" spans="1:18" x14ac:dyDescent="0.25">
      <c r="C22" s="101"/>
      <c r="D22" s="101"/>
      <c r="E22" s="101"/>
      <c r="F22" s="101"/>
      <c r="G22" s="101"/>
      <c r="H22" s="101"/>
      <c r="I22" s="101"/>
      <c r="J22" s="101"/>
    </row>
    <row r="23" spans="1:18" x14ac:dyDescent="0.25">
      <c r="C23" s="101"/>
      <c r="D23" s="101"/>
      <c r="E23" s="101"/>
      <c r="F23" s="101"/>
      <c r="G23" s="101"/>
      <c r="H23" s="101"/>
      <c r="I23" s="101"/>
      <c r="J23" s="101"/>
    </row>
    <row r="24" spans="1:18" ht="16.5" x14ac:dyDescent="0.25">
      <c r="C24" s="100"/>
      <c r="D24" s="100"/>
      <c r="E24" s="100"/>
      <c r="F24" s="100"/>
      <c r="G24" s="100"/>
      <c r="H24" s="100"/>
      <c r="I24" s="100"/>
      <c r="J24" s="100"/>
      <c r="K24" s="13"/>
      <c r="M24" s="13"/>
      <c r="N24" s="13"/>
      <c r="O24" s="13"/>
      <c r="P24" s="13"/>
      <c r="Q24" s="13"/>
    </row>
    <row r="25" spans="1:18" x14ac:dyDescent="0.25">
      <c r="C25" s="16"/>
    </row>
  </sheetData>
  <mergeCells count="33">
    <mergeCell ref="B2:Q2"/>
    <mergeCell ref="B3:Q3"/>
    <mergeCell ref="B4:Q4"/>
    <mergeCell ref="A7:B8"/>
    <mergeCell ref="C7:C8"/>
    <mergeCell ref="D7:D8"/>
    <mergeCell ref="E7:K8"/>
    <mergeCell ref="L7:L8"/>
    <mergeCell ref="C9:C13"/>
    <mergeCell ref="N7:Q7"/>
    <mergeCell ref="E9:K9"/>
    <mergeCell ref="E10:K10"/>
    <mergeCell ref="A9:A13"/>
    <mergeCell ref="B9:B13"/>
    <mergeCell ref="N10:N13"/>
    <mergeCell ref="O10:O13"/>
    <mergeCell ref="D9:D13"/>
    <mergeCell ref="C22:J23"/>
    <mergeCell ref="C24:J24"/>
    <mergeCell ref="R10:R13"/>
    <mergeCell ref="N14:R18"/>
    <mergeCell ref="L10:L13"/>
    <mergeCell ref="E11:K11"/>
    <mergeCell ref="H12:I12"/>
    <mergeCell ref="J12:K12"/>
    <mergeCell ref="H13:I13"/>
    <mergeCell ref="J13:K13"/>
    <mergeCell ref="A14:D18"/>
    <mergeCell ref="M7:M13"/>
    <mergeCell ref="P10:P13"/>
    <mergeCell ref="Q10:Q13"/>
    <mergeCell ref="E12:G12"/>
    <mergeCell ref="E13:G13"/>
  </mergeCells>
  <printOptions horizontalCentered="1"/>
  <pageMargins left="0" right="0" top="0.25" bottom="0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4" zoomScale="86" zoomScaleNormal="86" workbookViewId="0">
      <selection activeCell="B23" sqref="B23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20.42578125" style="1" customWidth="1"/>
    <col min="4" max="4" width="11.85546875" style="1" customWidth="1"/>
    <col min="5" max="5" width="22.140625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3.7109375" style="1" customWidth="1"/>
    <col min="12" max="12" width="14.28515625" style="1" customWidth="1"/>
    <col min="13" max="13" width="4.570312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27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129" t="s">
        <v>13</v>
      </c>
      <c r="B7" s="130"/>
      <c r="C7" s="130" t="s">
        <v>0</v>
      </c>
      <c r="D7" s="139" t="s">
        <v>15</v>
      </c>
      <c r="E7" s="133" t="s">
        <v>1</v>
      </c>
      <c r="F7" s="133"/>
      <c r="G7" s="133"/>
      <c r="H7" s="133"/>
      <c r="I7" s="133"/>
      <c r="J7" s="133"/>
      <c r="K7" s="133"/>
      <c r="L7" s="134" t="s">
        <v>11</v>
      </c>
      <c r="M7" s="136" t="s">
        <v>12</v>
      </c>
      <c r="N7" s="138" t="s">
        <v>10</v>
      </c>
      <c r="O7" s="139"/>
      <c r="P7" s="139"/>
      <c r="Q7" s="140"/>
      <c r="R7" s="32" t="s">
        <v>9</v>
      </c>
    </row>
    <row r="8" spans="1:21" ht="43.5" customHeight="1" thickBot="1" x14ac:dyDescent="0.3">
      <c r="A8" s="131"/>
      <c r="B8" s="132"/>
      <c r="C8" s="132"/>
      <c r="D8" s="186"/>
      <c r="E8" s="133"/>
      <c r="F8" s="133"/>
      <c r="G8" s="133"/>
      <c r="H8" s="133"/>
      <c r="I8" s="133"/>
      <c r="J8" s="133"/>
      <c r="K8" s="133"/>
      <c r="L8" s="135"/>
      <c r="M8" s="137"/>
      <c r="N8" s="33" t="s">
        <v>0</v>
      </c>
      <c r="O8" s="34" t="s">
        <v>16</v>
      </c>
      <c r="P8" s="34" t="s">
        <v>1</v>
      </c>
      <c r="Q8" s="35" t="s">
        <v>11</v>
      </c>
      <c r="R8" s="36" t="s">
        <v>11</v>
      </c>
    </row>
    <row r="9" spans="1:21" ht="33" customHeight="1" x14ac:dyDescent="0.25">
      <c r="A9" s="165" t="s">
        <v>14</v>
      </c>
      <c r="B9" s="168" t="s">
        <v>21</v>
      </c>
      <c r="C9" s="177">
        <f>D9+E9+L9</f>
        <v>2665</v>
      </c>
      <c r="D9" s="180">
        <v>1901</v>
      </c>
      <c r="E9" s="141">
        <f>E13</f>
        <v>674</v>
      </c>
      <c r="F9" s="141"/>
      <c r="G9" s="141"/>
      <c r="H9" s="141"/>
      <c r="I9" s="141"/>
      <c r="J9" s="141"/>
      <c r="K9" s="141"/>
      <c r="L9" s="37">
        <f>Q9+R9</f>
        <v>90</v>
      </c>
      <c r="M9" s="137"/>
      <c r="N9" s="38">
        <f>O9+P9+Q9</f>
        <v>195</v>
      </c>
      <c r="O9" s="39">
        <v>138</v>
      </c>
      <c r="P9" s="39">
        <v>10</v>
      </c>
      <c r="Q9" s="40">
        <v>47</v>
      </c>
      <c r="R9" s="41">
        <v>43</v>
      </c>
    </row>
    <row r="10" spans="1:21" ht="38.25" customHeight="1" x14ac:dyDescent="0.25">
      <c r="A10" s="166"/>
      <c r="B10" s="169"/>
      <c r="C10" s="178"/>
      <c r="D10" s="181"/>
      <c r="E10" s="142" t="s">
        <v>18</v>
      </c>
      <c r="F10" s="143"/>
      <c r="G10" s="143"/>
      <c r="H10" s="143"/>
      <c r="I10" s="143"/>
      <c r="J10" s="143"/>
      <c r="K10" s="144"/>
      <c r="L10" s="145"/>
      <c r="M10" s="137"/>
      <c r="N10" s="193"/>
      <c r="O10" s="187"/>
      <c r="P10" s="187"/>
      <c r="Q10" s="145"/>
      <c r="R10" s="148"/>
    </row>
    <row r="11" spans="1:21" ht="24" customHeight="1" x14ac:dyDescent="0.25">
      <c r="A11" s="166"/>
      <c r="B11" s="169"/>
      <c r="C11" s="178"/>
      <c r="D11" s="181"/>
      <c r="E11" s="151">
        <f>E13+H13</f>
        <v>695</v>
      </c>
      <c r="F11" s="152"/>
      <c r="G11" s="152"/>
      <c r="H11" s="152"/>
      <c r="I11" s="152"/>
      <c r="J11" s="152"/>
      <c r="K11" s="153"/>
      <c r="L11" s="146"/>
      <c r="M11" s="137"/>
      <c r="N11" s="194"/>
      <c r="O11" s="188"/>
      <c r="P11" s="188"/>
      <c r="Q11" s="146"/>
      <c r="R11" s="149"/>
    </row>
    <row r="12" spans="1:21" ht="31.5" customHeight="1" x14ac:dyDescent="0.25">
      <c r="A12" s="166"/>
      <c r="B12" s="169"/>
      <c r="C12" s="178"/>
      <c r="D12" s="181"/>
      <c r="E12" s="183" t="s">
        <v>19</v>
      </c>
      <c r="F12" s="184"/>
      <c r="G12" s="185"/>
      <c r="H12" s="154" t="s">
        <v>20</v>
      </c>
      <c r="I12" s="154"/>
      <c r="J12" s="175" t="s">
        <v>17</v>
      </c>
      <c r="K12" s="176"/>
      <c r="L12" s="146"/>
      <c r="M12" s="137"/>
      <c r="N12" s="194"/>
      <c r="O12" s="188"/>
      <c r="P12" s="188"/>
      <c r="Q12" s="146"/>
      <c r="R12" s="149"/>
    </row>
    <row r="13" spans="1:21" ht="31.5" customHeight="1" thickBot="1" x14ac:dyDescent="0.3">
      <c r="A13" s="167"/>
      <c r="B13" s="170"/>
      <c r="C13" s="179"/>
      <c r="D13" s="182"/>
      <c r="E13" s="190">
        <f>F15+F16+F17+F18</f>
        <v>674</v>
      </c>
      <c r="F13" s="191"/>
      <c r="G13" s="192"/>
      <c r="H13" s="174">
        <v>21</v>
      </c>
      <c r="I13" s="174"/>
      <c r="J13" s="174">
        <f>E13+H13</f>
        <v>695</v>
      </c>
      <c r="K13" s="174"/>
      <c r="L13" s="147"/>
      <c r="M13" s="137"/>
      <c r="N13" s="195"/>
      <c r="O13" s="189"/>
      <c r="P13" s="189"/>
      <c r="Q13" s="164"/>
      <c r="R13" s="150"/>
    </row>
    <row r="14" spans="1:21" ht="18" x14ac:dyDescent="0.25">
      <c r="A14" s="158"/>
      <c r="B14" s="159"/>
      <c r="C14" s="159"/>
      <c r="D14" s="159"/>
      <c r="E14" s="42" t="s">
        <v>4</v>
      </c>
      <c r="F14" s="42" t="s">
        <v>2</v>
      </c>
      <c r="G14" s="42" t="s">
        <v>3</v>
      </c>
      <c r="H14" s="43" t="s">
        <v>2</v>
      </c>
      <c r="I14" s="43" t="s">
        <v>3</v>
      </c>
      <c r="J14" s="43" t="s">
        <v>2</v>
      </c>
      <c r="K14" s="43" t="s">
        <v>3</v>
      </c>
      <c r="L14" s="171"/>
      <c r="M14" s="44"/>
      <c r="N14" s="155"/>
      <c r="O14" s="156"/>
      <c r="P14" s="156"/>
      <c r="Q14" s="156"/>
      <c r="R14" s="157"/>
    </row>
    <row r="15" spans="1:21" ht="18" x14ac:dyDescent="0.25">
      <c r="A15" s="158"/>
      <c r="B15" s="159"/>
      <c r="C15" s="159"/>
      <c r="D15" s="159"/>
      <c r="E15" s="45" t="s">
        <v>5</v>
      </c>
      <c r="F15" s="46">
        <v>328</v>
      </c>
      <c r="G15" s="47">
        <f>IFERROR(F15/$E$13,"")</f>
        <v>0.48664688427299702</v>
      </c>
      <c r="H15" s="46">
        <v>0</v>
      </c>
      <c r="I15" s="47"/>
      <c r="J15" s="48">
        <f>F15+H15</f>
        <v>328</v>
      </c>
      <c r="K15" s="49">
        <f>IFERROR(J15/$E$13,"")</f>
        <v>0.48664688427299702</v>
      </c>
      <c r="L15" s="172"/>
      <c r="M15" s="2"/>
      <c r="N15" s="158"/>
      <c r="O15" s="159"/>
      <c r="P15" s="159"/>
      <c r="Q15" s="159"/>
      <c r="R15" s="160"/>
    </row>
    <row r="16" spans="1:21" ht="18" x14ac:dyDescent="0.25">
      <c r="A16" s="158"/>
      <c r="B16" s="159"/>
      <c r="C16" s="159"/>
      <c r="D16" s="159"/>
      <c r="E16" s="45" t="s">
        <v>6</v>
      </c>
      <c r="F16" s="46">
        <v>64</v>
      </c>
      <c r="G16" s="47">
        <f t="shared" ref="G16:G18" si="0">IFERROR(F16/$E$13,"")</f>
        <v>9.4955489614243327E-2</v>
      </c>
      <c r="H16" s="46">
        <v>0</v>
      </c>
      <c r="I16" s="47"/>
      <c r="J16" s="48">
        <f>F16+H16</f>
        <v>64</v>
      </c>
      <c r="K16" s="49">
        <f t="shared" ref="K16:K18" si="1">IFERROR(J16/$E$13,"")</f>
        <v>9.4955489614243327E-2</v>
      </c>
      <c r="L16" s="172"/>
      <c r="M16" s="2"/>
      <c r="N16" s="158"/>
      <c r="O16" s="159"/>
      <c r="P16" s="159"/>
      <c r="Q16" s="159"/>
      <c r="R16" s="160"/>
    </row>
    <row r="17" spans="1:18" ht="18" x14ac:dyDescent="0.25">
      <c r="A17" s="158"/>
      <c r="B17" s="159"/>
      <c r="C17" s="159"/>
      <c r="D17" s="159"/>
      <c r="E17" s="52" t="s">
        <v>7</v>
      </c>
      <c r="F17" s="46">
        <v>257</v>
      </c>
      <c r="G17" s="47">
        <f t="shared" si="0"/>
        <v>0.38130563798219586</v>
      </c>
      <c r="H17" s="46">
        <v>0</v>
      </c>
      <c r="I17" s="47"/>
      <c r="J17" s="48">
        <f>F17+H17</f>
        <v>257</v>
      </c>
      <c r="K17" s="49">
        <f t="shared" si="1"/>
        <v>0.38130563798219586</v>
      </c>
      <c r="L17" s="172"/>
      <c r="M17" s="2"/>
      <c r="N17" s="158"/>
      <c r="O17" s="159"/>
      <c r="P17" s="159"/>
      <c r="Q17" s="159"/>
      <c r="R17" s="160"/>
    </row>
    <row r="18" spans="1:18" ht="18.75" thickBot="1" x14ac:dyDescent="0.3">
      <c r="A18" s="161"/>
      <c r="B18" s="162"/>
      <c r="C18" s="162"/>
      <c r="D18" s="162"/>
      <c r="E18" s="45" t="s">
        <v>8</v>
      </c>
      <c r="F18" s="46">
        <v>25</v>
      </c>
      <c r="G18" s="47">
        <f t="shared" si="0"/>
        <v>3.7091988130563795E-2</v>
      </c>
      <c r="H18" s="50">
        <v>0</v>
      </c>
      <c r="I18" s="47"/>
      <c r="J18" s="48">
        <f>F18+H18</f>
        <v>25</v>
      </c>
      <c r="K18" s="49">
        <f t="shared" si="1"/>
        <v>3.7091988130563795E-2</v>
      </c>
      <c r="L18" s="173"/>
      <c r="M18" s="51"/>
      <c r="N18" s="161"/>
      <c r="O18" s="162"/>
      <c r="P18" s="162"/>
      <c r="Q18" s="162"/>
      <c r="R18" s="163"/>
    </row>
    <row r="23" spans="1:18" x14ac:dyDescent="0.25">
      <c r="B23" s="101" t="s">
        <v>47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</sheetData>
  <mergeCells count="34">
    <mergeCell ref="C7:C8"/>
    <mergeCell ref="D7:D8"/>
    <mergeCell ref="O10:O13"/>
    <mergeCell ref="P10:P13"/>
    <mergeCell ref="J13:K13"/>
    <mergeCell ref="E13:G13"/>
    <mergeCell ref="N10:N13"/>
    <mergeCell ref="N14:R18"/>
    <mergeCell ref="Q10:Q13"/>
    <mergeCell ref="A9:A13"/>
    <mergeCell ref="B9:B13"/>
    <mergeCell ref="L14:L18"/>
    <mergeCell ref="H13:I13"/>
    <mergeCell ref="J12:K12"/>
    <mergeCell ref="A14:D18"/>
    <mergeCell ref="C9:C13"/>
    <mergeCell ref="D9:D13"/>
    <mergeCell ref="E12:G12"/>
    <mergeCell ref="A7:B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</mergeCells>
  <pageMargins left="0" right="0" top="0.25" bottom="0" header="0.3" footer="0.3"/>
  <pageSetup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7" zoomScaleNormal="100" workbookViewId="0">
      <selection activeCell="U13" sqref="U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21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12.5703125" style="1" customWidth="1"/>
    <col min="15" max="15" width="10.28515625" style="1" customWidth="1"/>
    <col min="16" max="16" width="10.42578125" style="1" customWidth="1"/>
    <col min="17" max="17" width="11.140625" style="1" customWidth="1"/>
    <col min="18" max="18" width="16.710937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3003</v>
      </c>
      <c r="D9" s="91">
        <v>2183</v>
      </c>
      <c r="E9" s="64">
        <f>E13</f>
        <v>707</v>
      </c>
      <c r="F9" s="64"/>
      <c r="G9" s="64"/>
      <c r="H9" s="64"/>
      <c r="I9" s="64"/>
      <c r="J9" s="64"/>
      <c r="K9" s="64"/>
      <c r="L9" s="31">
        <f>Q9+R9</f>
        <v>113</v>
      </c>
      <c r="M9" s="60"/>
      <c r="N9" s="27">
        <f>O9+P9+Q9</f>
        <v>205</v>
      </c>
      <c r="O9" s="24">
        <v>161</v>
      </c>
      <c r="P9" s="24">
        <v>6</v>
      </c>
      <c r="Q9" s="25">
        <v>38</v>
      </c>
      <c r="R9" s="26">
        <v>75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723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707</v>
      </c>
      <c r="F13" s="191"/>
      <c r="G13" s="192"/>
      <c r="H13" s="174">
        <v>16</v>
      </c>
      <c r="I13" s="174"/>
      <c r="J13" s="174">
        <f>E13+H13</f>
        <v>723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390</v>
      </c>
      <c r="G15" s="47">
        <f>IFERROR(F15/$E$13,"")</f>
        <v>0.55162659123055158</v>
      </c>
      <c r="H15" s="46">
        <v>0</v>
      </c>
      <c r="I15" s="47"/>
      <c r="J15" s="48">
        <f>F15+H15</f>
        <v>390</v>
      </c>
      <c r="K15" s="49">
        <f>IFERROR(J15/$E$13,"")</f>
        <v>0.55162659123055158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40</v>
      </c>
      <c r="G16" s="47">
        <f t="shared" ref="G16:G18" si="0">IFERROR(F16/$E$13,"")</f>
        <v>5.6577086280056574E-2</v>
      </c>
      <c r="H16" s="46">
        <v>0</v>
      </c>
      <c r="I16" s="47"/>
      <c r="J16" s="48">
        <f>F16+H16</f>
        <v>40</v>
      </c>
      <c r="K16" s="49">
        <f t="shared" ref="K16:K18" si="1">IFERROR(J16/$E$13,"")</f>
        <v>5.6577086280056574E-2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247</v>
      </c>
      <c r="G17" s="47">
        <f t="shared" si="0"/>
        <v>0.34936350777934938</v>
      </c>
      <c r="H17" s="46">
        <v>0</v>
      </c>
      <c r="I17" s="47"/>
      <c r="J17" s="48">
        <f>F17+H17</f>
        <v>247</v>
      </c>
      <c r="K17" s="49">
        <f t="shared" si="1"/>
        <v>0.34936350777934938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30</v>
      </c>
      <c r="G18" s="47">
        <f t="shared" si="0"/>
        <v>4.2432814710042434E-2</v>
      </c>
      <c r="H18" s="50">
        <v>0</v>
      </c>
      <c r="I18" s="47"/>
      <c r="J18" s="48">
        <f>F18+H18</f>
        <v>30</v>
      </c>
      <c r="K18" s="49">
        <f t="shared" si="1"/>
        <v>4.2432814710042434E-2</v>
      </c>
      <c r="L18" s="104"/>
      <c r="M18" s="14"/>
      <c r="N18" s="98"/>
      <c r="O18" s="99"/>
      <c r="P18" s="99"/>
      <c r="Q18" s="99"/>
      <c r="R18" s="109"/>
    </row>
    <row r="23" spans="1:18" ht="15" customHeight="1" x14ac:dyDescent="0.25">
      <c r="B23" s="101" t="s">
        <v>48</v>
      </c>
      <c r="C23" s="101"/>
      <c r="D23" s="101"/>
      <c r="E23" s="101"/>
      <c r="F23" s="101"/>
      <c r="G23" s="101"/>
      <c r="H23" s="101"/>
      <c r="I23" s="101"/>
    </row>
    <row r="24" spans="1:18" ht="16.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/>
      <c r="C25" s="100"/>
      <c r="D25" s="100"/>
      <c r="E25" s="100"/>
      <c r="F25" s="100"/>
      <c r="G25" s="100"/>
      <c r="H25" s="100"/>
      <c r="I25" s="100"/>
    </row>
  </sheetData>
  <mergeCells count="34">
    <mergeCell ref="Q10:Q13"/>
    <mergeCell ref="E12:G12"/>
    <mergeCell ref="E13:G13"/>
    <mergeCell ref="O10:O13"/>
    <mergeCell ref="A7:B8"/>
    <mergeCell ref="C7:C8"/>
    <mergeCell ref="D7:D8"/>
    <mergeCell ref="P10:P13"/>
    <mergeCell ref="A9:A13"/>
    <mergeCell ref="B9:B13"/>
    <mergeCell ref="C9:C13"/>
    <mergeCell ref="D9:D13"/>
    <mergeCell ref="N10:N13"/>
    <mergeCell ref="A14:D18"/>
    <mergeCell ref="N14:R18"/>
    <mergeCell ref="L14:L1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rintOptions horizontalCentered="1"/>
  <pageMargins left="0" right="0" top="0.25" bottom="0" header="0.3" footer="0.3"/>
  <pageSetup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7" workbookViewId="0">
      <selection activeCell="W15" sqref="W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29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2769</v>
      </c>
      <c r="D9" s="91">
        <v>2047</v>
      </c>
      <c r="E9" s="64">
        <f>E13</f>
        <v>634</v>
      </c>
      <c r="F9" s="64"/>
      <c r="G9" s="64"/>
      <c r="H9" s="64"/>
      <c r="I9" s="64"/>
      <c r="J9" s="64"/>
      <c r="K9" s="64"/>
      <c r="L9" s="31">
        <f>Q9+R9</f>
        <v>88</v>
      </c>
      <c r="M9" s="60"/>
      <c r="N9" s="27">
        <f>O9+P9+Q9</f>
        <v>173</v>
      </c>
      <c r="O9" s="24">
        <v>128</v>
      </c>
      <c r="P9" s="24">
        <v>2</v>
      </c>
      <c r="Q9" s="25">
        <v>43</v>
      </c>
      <c r="R9" s="26">
        <v>45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648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634</v>
      </c>
      <c r="F13" s="191"/>
      <c r="G13" s="192"/>
      <c r="H13" s="174">
        <v>14</v>
      </c>
      <c r="I13" s="174"/>
      <c r="J13" s="174">
        <f>E13+H13</f>
        <v>648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308</v>
      </c>
      <c r="G15" s="47">
        <f>IFERROR(F15/$E$13,"")</f>
        <v>0.48580441640378547</v>
      </c>
      <c r="H15" s="46">
        <v>0</v>
      </c>
      <c r="I15" s="47"/>
      <c r="J15" s="48">
        <f>F15+H15</f>
        <v>308</v>
      </c>
      <c r="K15" s="49">
        <f>IFERROR(J15/$E$13,"")</f>
        <v>0.48580441640378547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27</v>
      </c>
      <c r="G16" s="47">
        <f t="shared" ref="G16:G18" si="0">IFERROR(F16/$E$13,"")</f>
        <v>4.2586750788643532E-2</v>
      </c>
      <c r="H16" s="46">
        <v>0</v>
      </c>
      <c r="I16" s="47"/>
      <c r="J16" s="48">
        <f>F16+H16</f>
        <v>27</v>
      </c>
      <c r="K16" s="49">
        <f t="shared" ref="K16:K18" si="1">IFERROR(J16/$E$13,"")</f>
        <v>4.2586750788643532E-2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99</v>
      </c>
      <c r="G17" s="47">
        <f t="shared" si="0"/>
        <v>0.15615141955835962</v>
      </c>
      <c r="H17" s="46">
        <v>0</v>
      </c>
      <c r="I17" s="47"/>
      <c r="J17" s="48">
        <f>F17+H17</f>
        <v>99</v>
      </c>
      <c r="K17" s="49">
        <f t="shared" si="1"/>
        <v>0.15615141955835962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200</v>
      </c>
      <c r="G18" s="47">
        <f t="shared" si="0"/>
        <v>0.31545741324921134</v>
      </c>
      <c r="H18" s="50">
        <v>0</v>
      </c>
      <c r="I18" s="47"/>
      <c r="J18" s="48">
        <f>F18+H18</f>
        <v>200</v>
      </c>
      <c r="K18" s="49">
        <f t="shared" si="1"/>
        <v>0.31545741324921134</v>
      </c>
      <c r="L18" s="104"/>
      <c r="M18" s="14"/>
      <c r="N18" s="98"/>
      <c r="O18" s="99"/>
      <c r="P18" s="99"/>
      <c r="Q18" s="99"/>
      <c r="R18" s="109"/>
    </row>
    <row r="23" spans="1:18" ht="14.45" customHeight="1" x14ac:dyDescent="0.25">
      <c r="B23" s="101" t="s">
        <v>49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</row>
  </sheetData>
  <mergeCells count="34">
    <mergeCell ref="P10:P13"/>
    <mergeCell ref="Q10:Q13"/>
    <mergeCell ref="A7:B8"/>
    <mergeCell ref="C7:C8"/>
    <mergeCell ref="D7:D8"/>
    <mergeCell ref="N10:N13"/>
    <mergeCell ref="O10:O13"/>
    <mergeCell ref="E12:G12"/>
    <mergeCell ref="E13:G13"/>
    <mergeCell ref="A9:A13"/>
    <mergeCell ref="B9:B13"/>
    <mergeCell ref="C9:C13"/>
    <mergeCell ref="D9:D13"/>
    <mergeCell ref="A14:D18"/>
    <mergeCell ref="N14:R18"/>
    <mergeCell ref="L14:L18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H12:I12"/>
    <mergeCell ref="J12:K12"/>
    <mergeCell ref="H13:I13"/>
    <mergeCell ref="J13:K13"/>
  </mergeCells>
  <pageMargins left="0" right="0" top="0.25" bottom="0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5"/>
  <sheetViews>
    <sheetView topLeftCell="A7" workbookViewId="0">
      <selection activeCell="B23" sqref="B23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1" width="12.42578125" style="1" customWidth="1"/>
    <col min="12" max="12" width="14.28515625" style="1" customWidth="1"/>
    <col min="13" max="13" width="3.7109375" style="1" customWidth="1"/>
    <col min="14" max="14" width="9.42578125" style="1" customWidth="1"/>
    <col min="15" max="15" width="8.85546875" style="1" customWidth="1"/>
    <col min="16" max="16" width="10.42578125" style="1" customWidth="1"/>
    <col min="17" max="17" width="10" style="1" customWidth="1"/>
    <col min="18" max="18" width="15.140625" style="1" customWidth="1"/>
    <col min="19" max="16384" width="9.140625" style="3"/>
  </cols>
  <sheetData>
    <row r="2" spans="1:21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21" ht="18" x14ac:dyDescent="0.25">
      <c r="B3" s="54" t="s">
        <v>30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2"/>
      <c r="T3" s="2"/>
      <c r="U3" s="2"/>
    </row>
    <row r="4" spans="1:21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4"/>
      <c r="T4" s="4"/>
      <c r="U4" s="4"/>
    </row>
    <row r="6" spans="1:21" ht="15.75" thickBot="1" x14ac:dyDescent="0.3"/>
    <row r="7" spans="1:21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1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1" ht="33" customHeight="1" x14ac:dyDescent="0.25">
      <c r="A9" s="85" t="s">
        <v>14</v>
      </c>
      <c r="B9" s="113" t="s">
        <v>21</v>
      </c>
      <c r="C9" s="88">
        <f>D9+E9+L9</f>
        <v>2913</v>
      </c>
      <c r="D9" s="91">
        <v>2124</v>
      </c>
      <c r="E9" s="64">
        <f>E13</f>
        <v>703</v>
      </c>
      <c r="F9" s="64"/>
      <c r="G9" s="64"/>
      <c r="H9" s="64"/>
      <c r="I9" s="64"/>
      <c r="J9" s="64"/>
      <c r="K9" s="64"/>
      <c r="L9" s="31">
        <f>Q9+R9</f>
        <v>86</v>
      </c>
      <c r="M9" s="60"/>
      <c r="N9" s="27">
        <f>O9+P9+Q9</f>
        <v>84</v>
      </c>
      <c r="O9" s="24">
        <v>45</v>
      </c>
      <c r="P9" s="24">
        <v>1</v>
      </c>
      <c r="Q9" s="25">
        <v>38</v>
      </c>
      <c r="R9" s="26">
        <v>48</v>
      </c>
    </row>
    <row r="10" spans="1:21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1" ht="24" customHeight="1" x14ac:dyDescent="0.25">
      <c r="A11" s="86"/>
      <c r="B11" s="114"/>
      <c r="C11" s="89"/>
      <c r="D11" s="92"/>
      <c r="E11" s="74">
        <f>E13+H13</f>
        <v>730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1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1" ht="31.5" customHeight="1" thickBot="1" x14ac:dyDescent="0.3">
      <c r="A13" s="87"/>
      <c r="B13" s="115"/>
      <c r="C13" s="90"/>
      <c r="D13" s="93"/>
      <c r="E13" s="190">
        <f>F15+F16+F17+F18</f>
        <v>703</v>
      </c>
      <c r="F13" s="191"/>
      <c r="G13" s="192"/>
      <c r="H13" s="174">
        <v>27</v>
      </c>
      <c r="I13" s="174"/>
      <c r="J13" s="174">
        <f>E13+H13</f>
        <v>730</v>
      </c>
      <c r="K13" s="174"/>
      <c r="L13" s="70"/>
      <c r="M13" s="60"/>
      <c r="N13" s="118"/>
      <c r="O13" s="121"/>
      <c r="P13" s="121"/>
      <c r="Q13" s="112"/>
      <c r="R13" s="73"/>
    </row>
    <row r="14" spans="1:21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1" ht="18" x14ac:dyDescent="0.25">
      <c r="A15" s="96"/>
      <c r="B15" s="97"/>
      <c r="C15" s="97"/>
      <c r="D15" s="97"/>
      <c r="E15" s="45" t="s">
        <v>5</v>
      </c>
      <c r="F15" s="46">
        <v>366</v>
      </c>
      <c r="G15" s="47">
        <f>IFERROR(F15/$E$13,"")</f>
        <v>0.52062588904694163</v>
      </c>
      <c r="H15" s="46">
        <v>0</v>
      </c>
      <c r="I15" s="47"/>
      <c r="J15" s="48">
        <f>F15+H15</f>
        <v>366</v>
      </c>
      <c r="K15" s="49">
        <f>IFERROR(J15/$E$13,"")</f>
        <v>0.52062588904694163</v>
      </c>
      <c r="L15" s="103"/>
      <c r="M15" s="13"/>
      <c r="N15" s="96"/>
      <c r="O15" s="97"/>
      <c r="P15" s="97"/>
      <c r="Q15" s="97"/>
      <c r="R15" s="108"/>
    </row>
    <row r="16" spans="1:21" ht="18" x14ac:dyDescent="0.25">
      <c r="A16" s="96"/>
      <c r="B16" s="97"/>
      <c r="C16" s="97"/>
      <c r="D16" s="97"/>
      <c r="E16" s="45" t="s">
        <v>6</v>
      </c>
      <c r="F16" s="46">
        <v>32</v>
      </c>
      <c r="G16" s="47">
        <f t="shared" ref="G16:G18" si="0">IFERROR(F16/$E$13,"")</f>
        <v>4.5519203413940258E-2</v>
      </c>
      <c r="H16" s="46">
        <v>0</v>
      </c>
      <c r="I16" s="47"/>
      <c r="J16" s="48">
        <f>F16+H16</f>
        <v>32</v>
      </c>
      <c r="K16" s="49">
        <f t="shared" ref="K16:K18" si="1">IFERROR(J16/$E$13,"")</f>
        <v>4.5519203413940258E-2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94</v>
      </c>
      <c r="G17" s="47">
        <f t="shared" si="0"/>
        <v>0.1337126600284495</v>
      </c>
      <c r="H17" s="46">
        <v>0</v>
      </c>
      <c r="I17" s="47"/>
      <c r="J17" s="48">
        <f>F17+H17</f>
        <v>94</v>
      </c>
      <c r="K17" s="49">
        <f t="shared" si="1"/>
        <v>0.1337126600284495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211</v>
      </c>
      <c r="G18" s="47">
        <f t="shared" si="0"/>
        <v>0.30014224751066854</v>
      </c>
      <c r="H18" s="50">
        <v>0</v>
      </c>
      <c r="I18" s="47"/>
      <c r="J18" s="48">
        <f>F18+H18</f>
        <v>211</v>
      </c>
      <c r="K18" s="49">
        <f t="shared" si="1"/>
        <v>0.30014224751066854</v>
      </c>
      <c r="L18" s="104"/>
      <c r="M18" s="14"/>
      <c r="N18" s="98"/>
      <c r="O18" s="99"/>
      <c r="P18" s="99"/>
      <c r="Q18" s="99"/>
      <c r="R18" s="109"/>
    </row>
    <row r="21" spans="1:18" ht="14.45" customHeight="1" x14ac:dyDescent="0.25"/>
    <row r="23" spans="1:18" x14ac:dyDescent="0.25">
      <c r="B23" s="101" t="s">
        <v>50</v>
      </c>
      <c r="C23" s="101"/>
      <c r="D23" s="101"/>
      <c r="E23" s="101"/>
      <c r="F23" s="101"/>
      <c r="G23" s="101"/>
      <c r="H23" s="101"/>
      <c r="I23" s="10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/>
      <c r="C25" s="100"/>
      <c r="D25" s="100"/>
      <c r="E25" s="100"/>
      <c r="F25" s="100"/>
      <c r="G25" s="100"/>
      <c r="H25" s="100"/>
      <c r="I25" s="100"/>
    </row>
  </sheetData>
  <mergeCells count="34">
    <mergeCell ref="D7:D8"/>
    <mergeCell ref="J13:K13"/>
    <mergeCell ref="A9:A13"/>
    <mergeCell ref="B9:B13"/>
    <mergeCell ref="C9:C13"/>
    <mergeCell ref="D9:D13"/>
    <mergeCell ref="E12:G12"/>
    <mergeCell ref="E13:G13"/>
    <mergeCell ref="H13:I13"/>
    <mergeCell ref="B23:I24"/>
    <mergeCell ref="B25:I25"/>
    <mergeCell ref="B2:R2"/>
    <mergeCell ref="B3:R3"/>
    <mergeCell ref="B4:R4"/>
    <mergeCell ref="E7:K8"/>
    <mergeCell ref="L7:L8"/>
    <mergeCell ref="M7:M13"/>
    <mergeCell ref="N7:Q7"/>
    <mergeCell ref="E9:K9"/>
    <mergeCell ref="E10:K10"/>
    <mergeCell ref="L10:L13"/>
    <mergeCell ref="R10:R13"/>
    <mergeCell ref="E11:K11"/>
    <mergeCell ref="A7:B8"/>
    <mergeCell ref="C7:C8"/>
    <mergeCell ref="O10:O13"/>
    <mergeCell ref="P10:P13"/>
    <mergeCell ref="A14:D18"/>
    <mergeCell ref="H12:I12"/>
    <mergeCell ref="Q10:Q13"/>
    <mergeCell ref="N14:R18"/>
    <mergeCell ref="L14:L18"/>
    <mergeCell ref="N10:N13"/>
    <mergeCell ref="J12:K12"/>
  </mergeCells>
  <pageMargins left="0" right="0" top="0.25" bottom="0" header="0.3" footer="0.3"/>
  <pageSetup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opLeftCell="A7" workbookViewId="0">
      <selection activeCell="B23" sqref="B23:I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21.28515625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42578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8" width="11.28515625" style="3" customWidth="1"/>
    <col min="19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2842</v>
      </c>
      <c r="D9" s="91">
        <v>2020</v>
      </c>
      <c r="E9" s="64">
        <f>E13</f>
        <v>737</v>
      </c>
      <c r="F9" s="64"/>
      <c r="G9" s="64"/>
      <c r="H9" s="64"/>
      <c r="I9" s="64"/>
      <c r="J9" s="64"/>
      <c r="K9" s="64"/>
      <c r="L9" s="31">
        <f>Q9+R9</f>
        <v>85</v>
      </c>
      <c r="M9" s="60"/>
      <c r="N9" s="27">
        <f>O9+P9+Q9</f>
        <v>190</v>
      </c>
      <c r="O9" s="24">
        <v>138</v>
      </c>
      <c r="P9" s="24">
        <v>7</v>
      </c>
      <c r="Q9" s="25">
        <v>45</v>
      </c>
      <c r="R9" s="26">
        <v>40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761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v>737</v>
      </c>
      <c r="F13" s="191"/>
      <c r="G13" s="192"/>
      <c r="H13" s="174">
        <v>24</v>
      </c>
      <c r="I13" s="174"/>
      <c r="J13" s="174">
        <f>E13+H13</f>
        <v>761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>
        <v>399</v>
      </c>
      <c r="G15" s="47">
        <f>IFERROR(F15/$E$13,"")</f>
        <v>0.54138398914518315</v>
      </c>
      <c r="H15" s="46">
        <v>0</v>
      </c>
      <c r="I15" s="47"/>
      <c r="J15" s="48">
        <f>F15+H15</f>
        <v>399</v>
      </c>
      <c r="K15" s="49">
        <f>IFERROR(J15/$E$13,"")</f>
        <v>0.54138398914518315</v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>
        <v>67</v>
      </c>
      <c r="G16" s="47">
        <f t="shared" ref="G16:G18" si="0">IFERROR(F16/$E$13,"")</f>
        <v>9.0909090909090912E-2</v>
      </c>
      <c r="H16" s="46">
        <v>0</v>
      </c>
      <c r="I16" s="47"/>
      <c r="J16" s="48">
        <f>F16+H16</f>
        <v>67</v>
      </c>
      <c r="K16" s="49">
        <f t="shared" ref="K16:K18" si="1">IFERROR(J16/$E$13,"")</f>
        <v>9.0909090909090912E-2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244</v>
      </c>
      <c r="G17" s="47">
        <f t="shared" si="0"/>
        <v>0.33107191316146539</v>
      </c>
      <c r="H17" s="46">
        <v>0</v>
      </c>
      <c r="I17" s="47"/>
      <c r="J17" s="48">
        <f>F17+H17</f>
        <v>244</v>
      </c>
      <c r="K17" s="49">
        <f t="shared" si="1"/>
        <v>0.33107191316146539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27</v>
      </c>
      <c r="G18" s="47">
        <f t="shared" si="0"/>
        <v>3.6635006784260515E-2</v>
      </c>
      <c r="H18" s="50">
        <v>0</v>
      </c>
      <c r="I18" s="47"/>
      <c r="J18" s="48">
        <f>F18+H18</f>
        <v>27</v>
      </c>
      <c r="K18" s="49">
        <f t="shared" si="1"/>
        <v>3.6635006784260515E-2</v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x14ac:dyDescent="0.25">
      <c r="R22" s="1"/>
    </row>
    <row r="23" spans="1:18" ht="15" customHeight="1" x14ac:dyDescent="0.25">
      <c r="B23" s="101" t="s">
        <v>51</v>
      </c>
      <c r="C23" s="101"/>
      <c r="D23" s="101"/>
      <c r="E23" s="101"/>
      <c r="F23" s="101"/>
      <c r="G23" s="101"/>
      <c r="H23" s="101"/>
      <c r="I23" s="101"/>
      <c r="R23" s="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B2:Q2"/>
    <mergeCell ref="B3:Q3"/>
    <mergeCell ref="B4:Q4"/>
    <mergeCell ref="A7:B8"/>
    <mergeCell ref="C7:C8"/>
    <mergeCell ref="D7:D8"/>
    <mergeCell ref="B23:I24"/>
    <mergeCell ref="L7:L8"/>
    <mergeCell ref="E9:K9"/>
    <mergeCell ref="L10:L13"/>
    <mergeCell ref="E11:K11"/>
    <mergeCell ref="H12:I12"/>
    <mergeCell ref="J12:K12"/>
    <mergeCell ref="H13:I13"/>
    <mergeCell ref="A14:D18"/>
    <mergeCell ref="A9:A13"/>
    <mergeCell ref="B9:B13"/>
    <mergeCell ref="M7:M13"/>
    <mergeCell ref="N7:Q7"/>
    <mergeCell ref="C9:C13"/>
    <mergeCell ref="D9:D13"/>
    <mergeCell ref="E7:K8"/>
    <mergeCell ref="N10:N13"/>
    <mergeCell ref="O10:O13"/>
    <mergeCell ref="P10:P13"/>
    <mergeCell ref="Q10:Q13"/>
    <mergeCell ref="E12:G12"/>
    <mergeCell ref="L14:L18"/>
    <mergeCell ref="J13:K13"/>
    <mergeCell ref="E10:K10"/>
    <mergeCell ref="R10:R13"/>
    <mergeCell ref="N14:R18"/>
    <mergeCell ref="E13:G13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abSelected="1" topLeftCell="A4" workbookViewId="0">
      <selection activeCell="H13" sqref="H13:I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7.57031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2674</v>
      </c>
      <c r="D9" s="91">
        <v>1873</v>
      </c>
      <c r="E9" s="64">
        <v>739</v>
      </c>
      <c r="F9" s="64"/>
      <c r="G9" s="64"/>
      <c r="H9" s="64"/>
      <c r="I9" s="64"/>
      <c r="J9" s="64"/>
      <c r="K9" s="64"/>
      <c r="L9" s="31">
        <f>Q9+R9</f>
        <v>62</v>
      </c>
      <c r="M9" s="60"/>
      <c r="N9" s="27">
        <f>O9+P9+Q9</f>
        <v>189</v>
      </c>
      <c r="O9" s="24">
        <v>148</v>
      </c>
      <c r="P9" s="24">
        <v>8</v>
      </c>
      <c r="Q9" s="25">
        <v>33</v>
      </c>
      <c r="R9" s="26">
        <v>29</v>
      </c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744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v>739</v>
      </c>
      <c r="F13" s="191"/>
      <c r="G13" s="192"/>
      <c r="H13" s="174">
        <v>5</v>
      </c>
      <c r="I13" s="174"/>
      <c r="J13" s="174">
        <f>E13+H13</f>
        <v>744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>
        <v>368</v>
      </c>
      <c r="G15" s="47">
        <f>IFERROR(F15/$E$13,"")</f>
        <v>0.49797023004059537</v>
      </c>
      <c r="H15" s="46">
        <v>0</v>
      </c>
      <c r="I15" s="47"/>
      <c r="J15" s="48">
        <f>F15+H15</f>
        <v>368</v>
      </c>
      <c r="K15" s="49">
        <f>IFERROR(J15/$E$13,"")</f>
        <v>0.49797023004059537</v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>
        <v>132</v>
      </c>
      <c r="G16" s="47">
        <f t="shared" ref="G16:G18" si="0">IFERROR(F16/$E$13,"")</f>
        <v>0.17861975642760486</v>
      </c>
      <c r="H16" s="46">
        <v>0</v>
      </c>
      <c r="I16" s="47"/>
      <c r="J16" s="48">
        <f>F16+H16</f>
        <v>132</v>
      </c>
      <c r="K16" s="49">
        <f t="shared" ref="K16:K18" si="1">IFERROR(J16/$E$13,"")</f>
        <v>0.17861975642760486</v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>
        <v>211</v>
      </c>
      <c r="G17" s="47">
        <f t="shared" si="0"/>
        <v>0.28552097428958051</v>
      </c>
      <c r="H17" s="46">
        <v>0</v>
      </c>
      <c r="I17" s="47"/>
      <c r="J17" s="48">
        <f>F17+H17</f>
        <v>211</v>
      </c>
      <c r="K17" s="49">
        <f t="shared" si="1"/>
        <v>0.28552097428958051</v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>
        <v>28</v>
      </c>
      <c r="G18" s="47">
        <f t="shared" si="0"/>
        <v>3.7889039242219216E-2</v>
      </c>
      <c r="H18" s="50">
        <v>0</v>
      </c>
      <c r="I18" s="47"/>
      <c r="J18" s="48">
        <f>F18+H18</f>
        <v>28</v>
      </c>
      <c r="K18" s="49">
        <f t="shared" si="1"/>
        <v>3.7889039242219216E-2</v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4.4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52</v>
      </c>
      <c r="C23" s="101"/>
      <c r="D23" s="101"/>
      <c r="E23" s="101"/>
      <c r="F23" s="101"/>
      <c r="G23" s="101"/>
      <c r="H23" s="101"/>
      <c r="I23" s="101"/>
      <c r="R23" s="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46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E9:K9"/>
    <mergeCell ref="B25:I25"/>
    <mergeCell ref="B23:I24"/>
    <mergeCell ref="E10:K10"/>
    <mergeCell ref="L10:L13"/>
    <mergeCell ref="E11:K11"/>
    <mergeCell ref="H12:I12"/>
    <mergeCell ref="J13:K13"/>
    <mergeCell ref="E13:G13"/>
    <mergeCell ref="B2:Q2"/>
    <mergeCell ref="B3:Q3"/>
    <mergeCell ref="B4:Q4"/>
    <mergeCell ref="A7:B8"/>
    <mergeCell ref="C7:C8"/>
    <mergeCell ref="D7:D8"/>
    <mergeCell ref="E7:K8"/>
    <mergeCell ref="L7:L8"/>
    <mergeCell ref="N7:Q7"/>
    <mergeCell ref="R10:R13"/>
    <mergeCell ref="N14:R18"/>
    <mergeCell ref="A14:D18"/>
    <mergeCell ref="B9:B13"/>
    <mergeCell ref="N10:N13"/>
    <mergeCell ref="O10:O13"/>
    <mergeCell ref="P10:P13"/>
    <mergeCell ref="Q10:Q13"/>
    <mergeCell ref="A9:A13"/>
    <mergeCell ref="C9:C13"/>
    <mergeCell ref="D9:D13"/>
    <mergeCell ref="E12:G12"/>
    <mergeCell ref="L14:L18"/>
    <mergeCell ref="M7:M13"/>
    <mergeCell ref="J12:K12"/>
    <mergeCell ref="H13:I13"/>
  </mergeCells>
  <printOptions horizontalCentered="1"/>
  <pageMargins left="0" right="0" top="0.25" bottom="0" header="0.3" footer="0.3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12.14062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ht="15" customHeight="1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ht="15" customHeight="1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A9:A13"/>
    <mergeCell ref="E7:K8"/>
    <mergeCell ref="A14:D18"/>
    <mergeCell ref="L7:L8"/>
    <mergeCell ref="C9:C13"/>
    <mergeCell ref="D9:D13"/>
    <mergeCell ref="L14:L18"/>
    <mergeCell ref="B23:I24"/>
    <mergeCell ref="B2:Q2"/>
    <mergeCell ref="B3:Q3"/>
    <mergeCell ref="B4:Q4"/>
    <mergeCell ref="A7:B8"/>
    <mergeCell ref="C7:C8"/>
    <mergeCell ref="D7:D8"/>
    <mergeCell ref="M7:M13"/>
    <mergeCell ref="N7:Q7"/>
    <mergeCell ref="B9:B13"/>
    <mergeCell ref="R10:R13"/>
    <mergeCell ref="N14:R18"/>
    <mergeCell ref="E9:K9"/>
    <mergeCell ref="E10:K10"/>
    <mergeCell ref="L10:L13"/>
    <mergeCell ref="E11:K11"/>
    <mergeCell ref="H12:I12"/>
    <mergeCell ref="J12:K12"/>
    <mergeCell ref="H13:I13"/>
    <mergeCell ref="J13:K13"/>
    <mergeCell ref="E13:G13"/>
    <mergeCell ref="N10:N13"/>
    <mergeCell ref="O10:O13"/>
    <mergeCell ref="P10:P13"/>
    <mergeCell ref="Q10:Q13"/>
    <mergeCell ref="E12:G12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zoomScaleSheetLayoutView="100" workbookViewId="0">
      <selection activeCell="E13" sqref="E13:K18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16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54" t="s">
        <v>22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20" ht="18" x14ac:dyDescent="0.25">
      <c r="B3" s="54" t="s">
        <v>34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2"/>
      <c r="S3" s="2"/>
      <c r="T3" s="2"/>
    </row>
    <row r="4" spans="1:20" ht="18" x14ac:dyDescent="0.35">
      <c r="B4" s="55" t="s">
        <v>23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4"/>
      <c r="S4" s="4"/>
      <c r="T4" s="4"/>
    </row>
    <row r="6" spans="1:20" ht="15.75" thickBot="1" x14ac:dyDescent="0.3"/>
    <row r="7" spans="1:20" ht="51" customHeight="1" x14ac:dyDescent="0.25">
      <c r="A7" s="80" t="s">
        <v>13</v>
      </c>
      <c r="B7" s="81"/>
      <c r="C7" s="81" t="s">
        <v>0</v>
      </c>
      <c r="D7" s="62" t="s">
        <v>15</v>
      </c>
      <c r="E7" s="56" t="s">
        <v>1</v>
      </c>
      <c r="F7" s="56"/>
      <c r="G7" s="56"/>
      <c r="H7" s="56"/>
      <c r="I7" s="56"/>
      <c r="J7" s="56"/>
      <c r="K7" s="56"/>
      <c r="L7" s="57" t="s">
        <v>11</v>
      </c>
      <c r="M7" s="59" t="s">
        <v>12</v>
      </c>
      <c r="N7" s="61" t="s">
        <v>10</v>
      </c>
      <c r="O7" s="62"/>
      <c r="P7" s="62"/>
      <c r="Q7" s="63"/>
      <c r="R7" s="20" t="s">
        <v>9</v>
      </c>
    </row>
    <row r="8" spans="1:20" ht="43.5" customHeight="1" thickBot="1" x14ac:dyDescent="0.3">
      <c r="A8" s="82"/>
      <c r="B8" s="83"/>
      <c r="C8" s="83"/>
      <c r="D8" s="84"/>
      <c r="E8" s="56"/>
      <c r="F8" s="56"/>
      <c r="G8" s="56"/>
      <c r="H8" s="56"/>
      <c r="I8" s="56"/>
      <c r="J8" s="56"/>
      <c r="K8" s="56"/>
      <c r="L8" s="58"/>
      <c r="M8" s="60"/>
      <c r="N8" s="15" t="s">
        <v>0</v>
      </c>
      <c r="O8" s="9" t="s">
        <v>16</v>
      </c>
      <c r="P8" s="9" t="s">
        <v>1</v>
      </c>
      <c r="Q8" s="22" t="s">
        <v>11</v>
      </c>
      <c r="R8" s="21" t="s">
        <v>11</v>
      </c>
    </row>
    <row r="9" spans="1:20" ht="33" customHeight="1" x14ac:dyDescent="0.25">
      <c r="A9" s="85" t="s">
        <v>14</v>
      </c>
      <c r="B9" s="113" t="s">
        <v>21</v>
      </c>
      <c r="C9" s="88">
        <f>D9+E9+L9</f>
        <v>0</v>
      </c>
      <c r="D9" s="91"/>
      <c r="E9" s="64">
        <f>E13</f>
        <v>0</v>
      </c>
      <c r="F9" s="64"/>
      <c r="G9" s="64"/>
      <c r="H9" s="64"/>
      <c r="I9" s="64"/>
      <c r="J9" s="64"/>
      <c r="K9" s="64"/>
      <c r="L9" s="31">
        <f>Q9+R9</f>
        <v>0</v>
      </c>
      <c r="M9" s="60"/>
      <c r="N9" s="27">
        <f>O9+P9+Q9</f>
        <v>0</v>
      </c>
      <c r="O9" s="24"/>
      <c r="P9" s="24"/>
      <c r="Q9" s="25"/>
      <c r="R9" s="26"/>
    </row>
    <row r="10" spans="1:20" ht="38.25" customHeight="1" x14ac:dyDescent="0.25">
      <c r="A10" s="86"/>
      <c r="B10" s="114"/>
      <c r="C10" s="89"/>
      <c r="D10" s="92"/>
      <c r="E10" s="65" t="s">
        <v>18</v>
      </c>
      <c r="F10" s="66"/>
      <c r="G10" s="66"/>
      <c r="H10" s="66"/>
      <c r="I10" s="66"/>
      <c r="J10" s="66"/>
      <c r="K10" s="67"/>
      <c r="L10" s="68"/>
      <c r="M10" s="60"/>
      <c r="N10" s="116"/>
      <c r="O10" s="119"/>
      <c r="P10" s="119"/>
      <c r="Q10" s="110"/>
      <c r="R10" s="71"/>
    </row>
    <row r="11" spans="1:20" ht="24" customHeight="1" x14ac:dyDescent="0.25">
      <c r="A11" s="86"/>
      <c r="B11" s="114"/>
      <c r="C11" s="89"/>
      <c r="D11" s="92"/>
      <c r="E11" s="74">
        <f>E13+H13</f>
        <v>0</v>
      </c>
      <c r="F11" s="75"/>
      <c r="G11" s="75"/>
      <c r="H11" s="75"/>
      <c r="I11" s="75"/>
      <c r="J11" s="75"/>
      <c r="K11" s="76"/>
      <c r="L11" s="69"/>
      <c r="M11" s="60"/>
      <c r="N11" s="117"/>
      <c r="O11" s="120"/>
      <c r="P11" s="120"/>
      <c r="Q11" s="111"/>
      <c r="R11" s="72"/>
    </row>
    <row r="12" spans="1:20" ht="31.5" customHeight="1" x14ac:dyDescent="0.25">
      <c r="A12" s="86"/>
      <c r="B12" s="114"/>
      <c r="C12" s="89"/>
      <c r="D12" s="92"/>
      <c r="E12" s="122" t="s">
        <v>19</v>
      </c>
      <c r="F12" s="123"/>
      <c r="G12" s="124"/>
      <c r="H12" s="77" t="s">
        <v>20</v>
      </c>
      <c r="I12" s="77"/>
      <c r="J12" s="78" t="s">
        <v>17</v>
      </c>
      <c r="K12" s="79"/>
      <c r="L12" s="69"/>
      <c r="M12" s="60"/>
      <c r="N12" s="117"/>
      <c r="O12" s="120"/>
      <c r="P12" s="120"/>
      <c r="Q12" s="111"/>
      <c r="R12" s="72"/>
    </row>
    <row r="13" spans="1:20" ht="31.5" customHeight="1" thickBot="1" x14ac:dyDescent="0.3">
      <c r="A13" s="87"/>
      <c r="B13" s="115"/>
      <c r="C13" s="90"/>
      <c r="D13" s="93"/>
      <c r="E13" s="190">
        <f>F15+F16+F17+F18</f>
        <v>0</v>
      </c>
      <c r="F13" s="191"/>
      <c r="G13" s="192"/>
      <c r="H13" s="174"/>
      <c r="I13" s="174"/>
      <c r="J13" s="174">
        <f>E13+H13</f>
        <v>0</v>
      </c>
      <c r="K13" s="174"/>
      <c r="L13" s="70"/>
      <c r="M13" s="60"/>
      <c r="N13" s="118"/>
      <c r="O13" s="121"/>
      <c r="P13" s="121"/>
      <c r="Q13" s="112"/>
      <c r="R13" s="73"/>
    </row>
    <row r="14" spans="1:20" ht="18" x14ac:dyDescent="0.25">
      <c r="A14" s="96"/>
      <c r="B14" s="97"/>
      <c r="C14" s="97"/>
      <c r="D14" s="97"/>
      <c r="E14" s="42" t="s">
        <v>4</v>
      </c>
      <c r="F14" s="42" t="s">
        <v>2</v>
      </c>
      <c r="G14" s="42" t="s">
        <v>3</v>
      </c>
      <c r="H14" s="53" t="s">
        <v>2</v>
      </c>
      <c r="I14" s="53" t="s">
        <v>3</v>
      </c>
      <c r="J14" s="53" t="s">
        <v>2</v>
      </c>
      <c r="K14" s="53" t="s">
        <v>3</v>
      </c>
      <c r="L14" s="102"/>
      <c r="M14" s="12"/>
      <c r="N14" s="105"/>
      <c r="O14" s="106"/>
      <c r="P14" s="106"/>
      <c r="Q14" s="106"/>
      <c r="R14" s="107"/>
    </row>
    <row r="15" spans="1:20" ht="18" x14ac:dyDescent="0.25">
      <c r="A15" s="96"/>
      <c r="B15" s="97"/>
      <c r="C15" s="97"/>
      <c r="D15" s="97"/>
      <c r="E15" s="45" t="s">
        <v>5</v>
      </c>
      <c r="F15" s="46"/>
      <c r="G15" s="47" t="str">
        <f>IFERROR(F15/$E$13,"")</f>
        <v/>
      </c>
      <c r="H15" s="46">
        <v>0</v>
      </c>
      <c r="I15" s="47"/>
      <c r="J15" s="48">
        <f>F15+H15</f>
        <v>0</v>
      </c>
      <c r="K15" s="49" t="str">
        <f>IFERROR(J15/$E$13,"")</f>
        <v/>
      </c>
      <c r="L15" s="103"/>
      <c r="M15" s="13"/>
      <c r="N15" s="96"/>
      <c r="O15" s="97"/>
      <c r="P15" s="97"/>
      <c r="Q15" s="97"/>
      <c r="R15" s="108"/>
    </row>
    <row r="16" spans="1:20" ht="18" x14ac:dyDescent="0.25">
      <c r="A16" s="96"/>
      <c r="B16" s="97"/>
      <c r="C16" s="97"/>
      <c r="D16" s="97"/>
      <c r="E16" s="45" t="s">
        <v>6</v>
      </c>
      <c r="F16" s="46"/>
      <c r="G16" s="47" t="str">
        <f t="shared" ref="G16:G18" si="0">IFERROR(F16/$E$13,"")</f>
        <v/>
      </c>
      <c r="H16" s="46">
        <v>0</v>
      </c>
      <c r="I16" s="47"/>
      <c r="J16" s="48">
        <f>F16+H16</f>
        <v>0</v>
      </c>
      <c r="K16" s="49" t="str">
        <f t="shared" ref="K16:K18" si="1">IFERROR(J16/$E$13,"")</f>
        <v/>
      </c>
      <c r="L16" s="103"/>
      <c r="M16" s="13"/>
      <c r="N16" s="96"/>
      <c r="O16" s="97"/>
      <c r="P16" s="97"/>
      <c r="Q16" s="97"/>
      <c r="R16" s="108"/>
    </row>
    <row r="17" spans="1:18" ht="18" x14ac:dyDescent="0.25">
      <c r="A17" s="96"/>
      <c r="B17" s="97"/>
      <c r="C17" s="97"/>
      <c r="D17" s="97"/>
      <c r="E17" s="52" t="s">
        <v>7</v>
      </c>
      <c r="F17" s="46"/>
      <c r="G17" s="47" t="str">
        <f t="shared" si="0"/>
        <v/>
      </c>
      <c r="H17" s="46">
        <v>0</v>
      </c>
      <c r="I17" s="47"/>
      <c r="J17" s="48">
        <f>F17+H17</f>
        <v>0</v>
      </c>
      <c r="K17" s="49" t="str">
        <f t="shared" si="1"/>
        <v/>
      </c>
      <c r="L17" s="103"/>
      <c r="M17" s="13"/>
      <c r="N17" s="96"/>
      <c r="O17" s="97"/>
      <c r="P17" s="97"/>
      <c r="Q17" s="97"/>
      <c r="R17" s="108"/>
    </row>
    <row r="18" spans="1:18" ht="18.75" thickBot="1" x14ac:dyDescent="0.3">
      <c r="A18" s="98"/>
      <c r="B18" s="99"/>
      <c r="C18" s="99"/>
      <c r="D18" s="99"/>
      <c r="E18" s="45" t="s">
        <v>8</v>
      </c>
      <c r="F18" s="46"/>
      <c r="G18" s="47" t="str">
        <f t="shared" si="0"/>
        <v/>
      </c>
      <c r="H18" s="50">
        <v>0</v>
      </c>
      <c r="I18" s="47"/>
      <c r="J18" s="48">
        <f>F18+H18</f>
        <v>0</v>
      </c>
      <c r="K18" s="49" t="str">
        <f t="shared" si="1"/>
        <v/>
      </c>
      <c r="L18" s="104"/>
      <c r="M18" s="14"/>
      <c r="N18" s="98"/>
      <c r="O18" s="99"/>
      <c r="P18" s="99"/>
      <c r="Q18" s="99"/>
      <c r="R18" s="109"/>
    </row>
    <row r="19" spans="1:18" x14ac:dyDescent="0.25">
      <c r="R19" s="1"/>
    </row>
    <row r="20" spans="1:18" x14ac:dyDescent="0.25">
      <c r="R20" s="1"/>
    </row>
    <row r="21" spans="1:18" x14ac:dyDescent="0.25">
      <c r="R21" s="1"/>
    </row>
    <row r="22" spans="1:18" ht="15" customHeight="1" x14ac:dyDescent="0.25">
      <c r="R22" s="1"/>
    </row>
    <row r="23" spans="1:18" ht="15" customHeight="1" x14ac:dyDescent="0.25">
      <c r="B23" s="101" t="s">
        <v>24</v>
      </c>
      <c r="C23" s="101"/>
      <c r="D23" s="101"/>
      <c r="E23" s="101"/>
      <c r="F23" s="101"/>
      <c r="G23" s="101"/>
      <c r="H23" s="101"/>
      <c r="I23" s="101"/>
      <c r="R23" s="1"/>
    </row>
    <row r="24" spans="1:18" x14ac:dyDescent="0.25">
      <c r="B24" s="101"/>
      <c r="C24" s="101"/>
      <c r="D24" s="101"/>
      <c r="E24" s="101"/>
      <c r="F24" s="101"/>
      <c r="G24" s="101"/>
      <c r="H24" s="101"/>
      <c r="I24" s="101"/>
      <c r="J24" s="13"/>
      <c r="K24" s="13"/>
      <c r="L24" s="13"/>
      <c r="N24" s="13"/>
      <c r="O24" s="13"/>
      <c r="P24" s="13"/>
      <c r="Q24" s="13"/>
      <c r="R24" s="13"/>
    </row>
    <row r="25" spans="1:18" ht="16.5" x14ac:dyDescent="0.25">
      <c r="B25" s="100" t="s">
        <v>25</v>
      </c>
      <c r="C25" s="100"/>
      <c r="D25" s="100"/>
      <c r="E25" s="100"/>
      <c r="F25" s="100"/>
      <c r="G25" s="100"/>
      <c r="H25" s="100"/>
      <c r="I25" s="100"/>
      <c r="R25" s="1"/>
    </row>
  </sheetData>
  <mergeCells count="34">
    <mergeCell ref="B25:I25"/>
    <mergeCell ref="D9:D13"/>
    <mergeCell ref="N7:Q7"/>
    <mergeCell ref="E12:G12"/>
    <mergeCell ref="A14:D18"/>
    <mergeCell ref="A9:A13"/>
    <mergeCell ref="B9:B13"/>
    <mergeCell ref="E13:G13"/>
    <mergeCell ref="E9:K9"/>
    <mergeCell ref="C9:C13"/>
    <mergeCell ref="L14:L18"/>
    <mergeCell ref="B23:I24"/>
    <mergeCell ref="B2:Q2"/>
    <mergeCell ref="B3:Q3"/>
    <mergeCell ref="B4:Q4"/>
    <mergeCell ref="A7:B8"/>
    <mergeCell ref="C7:C8"/>
    <mergeCell ref="D7:D8"/>
    <mergeCell ref="E7:K8"/>
    <mergeCell ref="L7:L8"/>
    <mergeCell ref="R10:R13"/>
    <mergeCell ref="N14:R18"/>
    <mergeCell ref="E10:K10"/>
    <mergeCell ref="L10:L13"/>
    <mergeCell ref="E11:K11"/>
    <mergeCell ref="H12:I12"/>
    <mergeCell ref="J12:K12"/>
    <mergeCell ref="H13:I13"/>
    <mergeCell ref="J13:K13"/>
    <mergeCell ref="N10:N13"/>
    <mergeCell ref="O10:O13"/>
    <mergeCell ref="P10:P13"/>
    <mergeCell ref="Q10:Q13"/>
    <mergeCell ref="M7:M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2023-տարեկան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2023-08-07T13:48:36Z</cp:lastPrinted>
  <dcterms:created xsi:type="dcterms:W3CDTF">2017-02-24T10:04:03Z</dcterms:created>
  <dcterms:modified xsi:type="dcterms:W3CDTF">2023-08-10T05:58:22Z</dcterms:modified>
</cp:coreProperties>
</file>